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e Information Needed" sheetId="1" state="visible" r:id="rId3"/>
    <sheet name="Active Contracts" sheetId="2" state="visible" r:id="rId4"/>
    <sheet name="Rates" sheetId="3" state="visible" r:id="rId5"/>
  </sheets>
  <definedNames>
    <definedName function="false" hidden="false" localSheetId="2" name="_xlnm.Print_Area" vbProcedure="false">Rates!$S$1:$X$72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V18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
ENA is getting reimbursed from Oglethorpe for the following Transco contracts
All capacity purchased from MGAG (17,000 dth x $.07 x 31= $36,890.00)
AND (3,000 dth x $.07 x 31 = $6,510.00).  ENA sold Oglethorpe 3,000 dth of the backhaul space.    See deal 338735.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59</xdr:colOff>
                <xdr:row>180</xdr:row>
                <xdr:rowOff>3</xdr:rowOff>
              </xdr:from>
              <xdr:to>
                <xdr:col>23</xdr:col>
                <xdr:colOff>0</xdr:colOff>
                <xdr:row>186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<sst xmlns="http://schemas.openxmlformats.org/spreadsheetml/2006/main" count="2023" uniqueCount="547">
  <si>
    <t xml:space="preserve">VIRGINIA NATURAL GAS</t>
  </si>
  <si>
    <t xml:space="preserve">CES Contact:  John Hodge 713-693-2801</t>
  </si>
  <si>
    <t xml:space="preserve">ENA Structuring Contact:  Mark Breese 3-6751</t>
  </si>
  <si>
    <t xml:space="preserve">as of:</t>
  </si>
  <si>
    <t xml:space="preserve"> </t>
  </si>
  <si>
    <t xml:space="preserve">MISSING INFORMATION</t>
  </si>
  <si>
    <t xml:space="preserve">pipe</t>
  </si>
  <si>
    <t xml:space="preserve">buy/sell</t>
  </si>
  <si>
    <t xml:space="preserve">contract</t>
  </si>
  <si>
    <t xml:space="preserve">counterparty</t>
  </si>
  <si>
    <t xml:space="preserve">contract type</t>
  </si>
  <si>
    <t xml:space="preserve">service level</t>
  </si>
  <si>
    <t xml:space="preserve">start date</t>
  </si>
  <si>
    <t xml:space="preserve">end date</t>
  </si>
  <si>
    <t xml:space="preserve">volume</t>
  </si>
  <si>
    <t xml:space="preserve">recall</t>
  </si>
  <si>
    <t xml:space="preserve">dem/vol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</si>
  <si>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</si>
  <si>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</si>
  <si>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</si>
  <si>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</si>
  <si>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</si>
  <si>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</si>
  <si>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reservation term</t>
  </si>
  <si>
    <t xml:space="preserve">reservation rate</t>
  </si>
  <si>
    <t xml:space="preserve">commodity rate</t>
  </si>
  <si>
    <t xml:space="preserve">fuel rate</t>
  </si>
  <si>
    <t xml:space="preserve">Act Demand or Price</t>
  </si>
  <si>
    <t xml:space="preserve">Subpart</t>
  </si>
  <si>
    <t xml:space="preserve">Primary Rec 1</t>
  </si>
  <si>
    <t xml:space="preserve">Primary Rec 2</t>
  </si>
  <si>
    <t xml:space="preserve">Primary Rec 3</t>
  </si>
  <si>
    <t xml:space="preserve">Primary Rec 4</t>
  </si>
  <si>
    <t xml:space="preserve">Primary Rec 5</t>
  </si>
  <si>
    <t xml:space="preserve">Primary Del 1</t>
  </si>
  <si>
    <t xml:space="preserve">Primary Del 2</t>
  </si>
  <si>
    <t xml:space="preserve">Primary Del 3</t>
  </si>
  <si>
    <t xml:space="preserve">Primary Del 4</t>
  </si>
  <si>
    <t xml:space="preserve">Primary Del 5</t>
  </si>
  <si>
    <t xml:space="preserve">Sitara </t>
  </si>
  <si>
    <t xml:space="preserve">Comments</t>
  </si>
  <si>
    <t xml:space="preserve">Chesapeake LNG</t>
  </si>
  <si>
    <t xml:space="preserve">Sale</t>
  </si>
  <si>
    <t xml:space="preserve">UA-11</t>
  </si>
  <si>
    <t xml:space="preserve">Columbia Gas Transmission</t>
  </si>
  <si>
    <t xml:space="preserve">Supply</t>
  </si>
  <si>
    <t xml:space="preserve">LNG</t>
  </si>
  <si>
    <t xml:space="preserve">N-R</t>
  </si>
  <si>
    <t xml:space="preserve">V</t>
  </si>
  <si>
    <t xml:space="preserve">monthly</t>
  </si>
  <si>
    <t xml:space="preserve">-</t>
  </si>
  <si>
    <t xml:space="preserve">Set by Columbia Gas Transmission</t>
  </si>
  <si>
    <t xml:space="preserve">Tco sells LNG, revenue to VNG.  VNG must resupply Chesapeake with LNG.</t>
  </si>
  <si>
    <t xml:space="preserve">Buy</t>
  </si>
  <si>
    <t xml:space="preserve">UA-12</t>
  </si>
  <si>
    <t xml:space="preserve">X-133</t>
  </si>
  <si>
    <t xml:space="preserve">D</t>
  </si>
  <si>
    <t xml:space="preserve">Max</t>
  </si>
  <si>
    <t xml:space="preserve">Chesapeake</t>
  </si>
  <si>
    <t xml:space="preserve">Newport News</t>
  </si>
  <si>
    <t xml:space="preserve">James City</t>
  </si>
  <si>
    <t xml:space="preserve">Suffolk</t>
  </si>
  <si>
    <t xml:space="preserve">Injection Season: 4/1 to 11/30.  Withdrawal Season: 12/1 to 3/31.</t>
  </si>
  <si>
    <t xml:space="preserve">CNG</t>
  </si>
  <si>
    <t xml:space="preserve">UA-01</t>
  </si>
  <si>
    <t xml:space="preserve">CNG Transmission Corp.</t>
  </si>
  <si>
    <t xml:space="preserve">Transport</t>
  </si>
  <si>
    <t xml:space="preserve">FTNN</t>
  </si>
  <si>
    <t xml:space="preserve">Petersburg, Ohio</t>
  </si>
  <si>
    <t xml:space="preserve">CNG South Point</t>
  </si>
  <si>
    <t xml:space="preserve">Cannot locate actual contract</t>
  </si>
  <si>
    <t xml:space="preserve">UA-04</t>
  </si>
  <si>
    <t xml:space="preserve">Engage Energy</t>
  </si>
  <si>
    <t xml:space="preserve">FS</t>
  </si>
  <si>
    <t xml:space="preserve">TBD</t>
  </si>
  <si>
    <t xml:space="preserve">VNG and Engage Set Price at Delivery Point</t>
  </si>
  <si>
    <t xml:space="preserve">VNG option to buy monthly, no deal currently active</t>
  </si>
  <si>
    <t xml:space="preserve">UA-06</t>
  </si>
  <si>
    <t xml:space="preserve">Conoco, Inc.,</t>
  </si>
  <si>
    <t xml:space="preserve">VNG and Conoco Set Price at Delivery Point</t>
  </si>
  <si>
    <t xml:space="preserve">UA-08</t>
  </si>
  <si>
    <t xml:space="preserve">FTNN-GSS</t>
  </si>
  <si>
    <t xml:space="preserve">CNG Storage</t>
  </si>
  <si>
    <t xml:space="preserve">Quantico</t>
  </si>
  <si>
    <t xml:space="preserve">Commonwealth PL</t>
  </si>
  <si>
    <t xml:space="preserve">UA-14</t>
  </si>
  <si>
    <t xml:space="preserve">FTS</t>
  </si>
  <si>
    <t xml:space="preserve">Hopewell Loop</t>
  </si>
  <si>
    <t xml:space="preserve">Emporia</t>
  </si>
  <si>
    <t xml:space="preserve">Petersburg</t>
  </si>
  <si>
    <t xml:space="preserve">Boswells Tavern</t>
  </si>
  <si>
    <t xml:space="preserve">Richmond</t>
  </si>
  <si>
    <t xml:space="preserve">Goochland</t>
  </si>
  <si>
    <t xml:space="preserve">Bickers</t>
  </si>
  <si>
    <t xml:space="preserve">Commonwealth Pipeline System</t>
  </si>
  <si>
    <t xml:space="preserve">Cove Point</t>
  </si>
  <si>
    <t xml:space="preserve">UA-09</t>
  </si>
  <si>
    <t xml:space="preserve">Cove Point LNG Limited Part.</t>
  </si>
  <si>
    <t xml:space="preserve">FPS-1</t>
  </si>
  <si>
    <t xml:space="preserve">Monthly Reservation Charge adjusted each April</t>
  </si>
  <si>
    <t xml:space="preserve">Cove Point/ Loudoun</t>
  </si>
  <si>
    <t xml:space="preserve">TETCO</t>
  </si>
  <si>
    <t xml:space="preserve">UA-15</t>
  </si>
  <si>
    <t xml:space="preserve">Texas Eastern Transmission Corp.</t>
  </si>
  <si>
    <t xml:space="preserve">Capacity</t>
  </si>
  <si>
    <t xml:space="preserve">CLA</t>
  </si>
  <si>
    <t xml:space="preserve">TETCO  pays CNG $9,000,000 to construct Union Town</t>
  </si>
  <si>
    <t xml:space="preserve">Uniontown</t>
  </si>
  <si>
    <t xml:space="preserve">The capacity created will be leased to VNG, Price TBD.</t>
  </si>
  <si>
    <t xml:space="preserve">Transco</t>
  </si>
  <si>
    <t xml:space="preserve">UA-02</t>
  </si>
  <si>
    <t xml:space="preserve">Transcontinental Gas Pipeline</t>
  </si>
  <si>
    <t xml:space="preserve">Transco Names Price</t>
  </si>
  <si>
    <t xml:space="preserve">Eminence Storage</t>
  </si>
  <si>
    <t xml:space="preserve">Waldrop</t>
  </si>
  <si>
    <t xml:space="preserve">STA 54</t>
  </si>
  <si>
    <t xml:space="preserve">UA-03</t>
  </si>
  <si>
    <t xml:space="preserve">Storage</t>
  </si>
  <si>
    <t xml:space="preserve">GSS</t>
  </si>
  <si>
    <t xml:space="preserve">Wharton Stor.</t>
  </si>
  <si>
    <t xml:space="preserve">Settlement Notice</t>
  </si>
  <si>
    <t xml:space="preserve">UA-05</t>
  </si>
  <si>
    <t xml:space="preserve">ESS</t>
  </si>
  <si>
    <t xml:space="preserve">Eminence Stor.</t>
  </si>
  <si>
    <t xml:space="preserve">Contract MSQ: 87,202</t>
  </si>
  <si>
    <t xml:space="preserve">UA-07</t>
  </si>
  <si>
    <t xml:space="preserve">Texaco Natural Gas</t>
  </si>
  <si>
    <t xml:space="preserve">zn-1  1,096</t>
  </si>
  <si>
    <t xml:space="preserve">zn-2  1,611</t>
  </si>
  <si>
    <t xml:space="preserve">zn-3  3738</t>
  </si>
  <si>
    <t xml:space="preserve">VNG</t>
  </si>
  <si>
    <t xml:space="preserve">UA-13</t>
  </si>
  <si>
    <t xml:space="preserve">FT</t>
  </si>
  <si>
    <t xml:space="preserve">Commonwealth Pipeline</t>
  </si>
  <si>
    <t xml:space="preserve">Merger Agreement with CGPL &amp; Tco.  Commonwealth gave VNG Transco Space</t>
  </si>
  <si>
    <t xml:space="preserve">Virginia Gas Pipeline</t>
  </si>
  <si>
    <t xml:space="preserve">UA-10</t>
  </si>
  <si>
    <t xml:space="preserve">VGPC</t>
  </si>
  <si>
    <t xml:space="preserve">Included in res. Rate</t>
  </si>
  <si>
    <t xml:space="preserve">None</t>
  </si>
  <si>
    <t xml:space="preserve">VGPC-CNG</t>
  </si>
  <si>
    <t xml:space="preserve">VGPC-Tco</t>
  </si>
  <si>
    <t xml:space="preserve">VGPC-TRCO</t>
  </si>
  <si>
    <t xml:space="preserve">VGPC-ETN</t>
  </si>
  <si>
    <t xml:space="preserve">FSS</t>
  </si>
  <si>
    <t xml:space="preserve">.05 inj or with</t>
  </si>
  <si>
    <t xml:space="preserve">Precedent Agreement</t>
  </si>
  <si>
    <t xml:space="preserve">SUMMARY OF CONTRACTS</t>
  </si>
  <si>
    <t xml:space="preserve">injection</t>
  </si>
  <si>
    <t xml:space="preserve">All Points CNG-FTNN</t>
  </si>
  <si>
    <t xml:space="preserve">Loudoun</t>
  </si>
  <si>
    <t xml:space="preserve">Seasonal: (Dec / Mar)</t>
  </si>
  <si>
    <t xml:space="preserve">Oakland</t>
  </si>
  <si>
    <t xml:space="preserve">S.Webster</t>
  </si>
  <si>
    <t xml:space="preserve">Cornwell</t>
  </si>
  <si>
    <t xml:space="preserve">Leidy</t>
  </si>
  <si>
    <t xml:space="preserve">Finnefrock</t>
  </si>
  <si>
    <t xml:space="preserve">GULF</t>
  </si>
  <si>
    <t xml:space="preserve">Columbia Gulf Transmission Co.</t>
  </si>
  <si>
    <t xml:space="preserve">FTS-1</t>
  </si>
  <si>
    <t xml:space="preserve">Evergreen</t>
  </si>
  <si>
    <t xml:space="preserve">Rayne</t>
  </si>
  <si>
    <t xml:space="preserve">Leach</t>
  </si>
  <si>
    <t xml:space="preserve">Pooling</t>
  </si>
  <si>
    <t xml:space="preserve">IPP</t>
  </si>
  <si>
    <t xml:space="preserve">volumetric</t>
  </si>
  <si>
    <t xml:space="preserve">Offshore</t>
  </si>
  <si>
    <t xml:space="preserve">Onshore</t>
  </si>
  <si>
    <t xml:space="preserve">Mainline</t>
  </si>
  <si>
    <t xml:space="preserve">Egan A</t>
  </si>
  <si>
    <t xml:space="preserve">TCO</t>
  </si>
  <si>
    <t xml:space="preserve">SST</t>
  </si>
  <si>
    <t xml:space="preserve">STOW</t>
  </si>
  <si>
    <t xml:space="preserve">April - September 7,312</t>
  </si>
  <si>
    <t xml:space="preserve">FFS</t>
  </si>
  <si>
    <t xml:space="preserve">STOI</t>
  </si>
  <si>
    <t xml:space="preserve">mcq:  731,250</t>
  </si>
  <si>
    <t xml:space="preserve">Broad Run</t>
  </si>
  <si>
    <t xml:space="preserve">Dwale</t>
  </si>
  <si>
    <t xml:space="preserve">Norfolk</t>
  </si>
  <si>
    <t xml:space="preserve">April - September : 24,515</t>
  </si>
  <si>
    <t xml:space="preserve">MCQ: 2,848,655</t>
  </si>
  <si>
    <t xml:space="preserve">Texas Eastern Trans Corp.</t>
  </si>
  <si>
    <t xml:space="preserve">FT-1</t>
  </si>
  <si>
    <t xml:space="preserve">Kosciusko</t>
  </si>
  <si>
    <t xml:space="preserve">PEOPLES</t>
  </si>
  <si>
    <t xml:space="preserve">TET-OAKFORD</t>
  </si>
  <si>
    <t xml:space="preserve">TGP</t>
  </si>
  <si>
    <t xml:space="preserve">Tennessee Gas Pipeline</t>
  </si>
  <si>
    <t xml:space="preserve">FT-A</t>
  </si>
  <si>
    <t xml:space="preserve">Valero Transmission</t>
  </si>
  <si>
    <t xml:space="preserve">Swebster</t>
  </si>
  <si>
    <t xml:space="preserve">3 separate rate adjustments</t>
  </si>
  <si>
    <t xml:space="preserve">&gt;4723 to 16375</t>
  </si>
  <si>
    <t xml:space="preserve">Katy Transport/TECO</t>
  </si>
  <si>
    <t xml:space="preserve">Webb/Duval</t>
  </si>
  <si>
    <t xml:space="preserve">p-tesaconatura-0009</t>
  </si>
  <si>
    <t xml:space="preserve">daily</t>
  </si>
  <si>
    <t xml:space="preserve">I-FERC Trco Zn 1</t>
  </si>
  <si>
    <t xml:space="preserve">STA-30</t>
  </si>
  <si>
    <t xml:space="preserve">p-texaconatura-0010</t>
  </si>
  <si>
    <t xml:space="preserve">I-FERC Trco Zn 3</t>
  </si>
  <si>
    <t xml:space="preserve">STA-65</t>
  </si>
  <si>
    <t xml:space="preserve">p-texaconatura-0011</t>
  </si>
  <si>
    <t xml:space="preserve">I-FERC Trco Zn 2</t>
  </si>
  <si>
    <t xml:space="preserve">STA-45</t>
  </si>
  <si>
    <t xml:space="preserve">p-aquilaenergy-005</t>
  </si>
  <si>
    <t xml:space="preserve">Aquila Energy Mktg</t>
  </si>
  <si>
    <t xml:space="preserve">0.3924</t>
  </si>
  <si>
    <t xml:space="preserve">STA-62</t>
  </si>
  <si>
    <t xml:space="preserve">STA-85</t>
  </si>
  <si>
    <t xml:space="preserve">STA-54</t>
  </si>
  <si>
    <t xml:space="preserve">Eminence Sto.</t>
  </si>
  <si>
    <t xml:space="preserve">Emporia Storage</t>
  </si>
  <si>
    <t xml:space="preserve">0.6507</t>
  </si>
  <si>
    <t xml:space="preserve">STA-50</t>
  </si>
  <si>
    <t xml:space="preserve">Leidy Storage</t>
  </si>
  <si>
    <t xml:space="preserve">3.1212</t>
  </si>
  <si>
    <t xml:space="preserve">STA-165 zn5</t>
  </si>
  <si>
    <t xml:space="preserve">Emporia zn5</t>
  </si>
  <si>
    <t xml:space="preserve">                                                                                                                                               </t>
  </si>
  <si>
    <t xml:space="preserve">formulas</t>
  </si>
  <si>
    <t xml:space="preserve">etx</t>
  </si>
  <si>
    <t xml:space="preserve">IROQ</t>
  </si>
  <si>
    <t xml:space="preserve">Formula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</si>
  <si>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</si>
  <si>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</si>
  <si>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</si>
  <si>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</si>
  <si>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</si>
  <si>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CGAS</t>
  </si>
  <si>
    <t xml:space="preserve">cng south</t>
  </si>
  <si>
    <t xml:space="preserve">M3</t>
  </si>
  <si>
    <t xml:space="preserve">TGT</t>
  </si>
  <si>
    <t xml:space="preserve">Wadd</t>
  </si>
  <si>
    <t xml:space="preserve">Tenn Z0</t>
  </si>
  <si>
    <t xml:space="preserve">NFG</t>
  </si>
  <si>
    <t xml:space="preserve">st 65</t>
  </si>
  <si>
    <t xml:space="preserve">zn 1 800</t>
  </si>
  <si>
    <t xml:space="preserve">wla</t>
  </si>
  <si>
    <t xml:space="preserve">m/l</t>
  </si>
  <si>
    <t xml:space="preserve">Winter</t>
  </si>
  <si>
    <t xml:space="preserve">Summer</t>
  </si>
  <si>
    <t xml:space="preserve">Niagara</t>
  </si>
  <si>
    <t xml:space="preserve">st 45</t>
  </si>
  <si>
    <t xml:space="preserve">stx</t>
  </si>
  <si>
    <t xml:space="preserve">st 30</t>
  </si>
  <si>
    <t xml:space="preserve">m1</t>
  </si>
  <si>
    <t xml:space="preserve">Z6 NY</t>
  </si>
  <si>
    <t xml:space="preserve">Rates No 37.02</t>
  </si>
  <si>
    <t xml:space="preserve">Spring Fuel Apr - Oct</t>
  </si>
  <si>
    <t xml:space="preserve">Spring Fuel Apr-Nov</t>
  </si>
  <si>
    <t xml:space="preserve">Winter Fuel Dec-Mar</t>
  </si>
  <si>
    <t xml:space="preserve">Rates 18 &amp; 19</t>
  </si>
  <si>
    <t xml:space="preserve">Rates 25 &amp; 28</t>
  </si>
  <si>
    <t xml:space="preserve">Rates 32</t>
  </si>
  <si>
    <t xml:space="preserve">Winter Fuel</t>
  </si>
  <si>
    <t xml:space="preserve">Summer Fuel</t>
  </si>
  <si>
    <t xml:space="preserve">Rates No 4</t>
  </si>
  <si>
    <t xml:space="preserve">Rates No 5</t>
  </si>
  <si>
    <t xml:space="preserve">Rates No 8</t>
  </si>
  <si>
    <t xml:space="preserve">Fuel No 44</t>
  </si>
  <si>
    <t xml:space="preserve">Rates No 23A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</si>
  <si>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</si>
  <si>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</si>
  <si>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</si>
  <si>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</si>
  <si>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Fuel</t>
  </si>
  <si>
    <t xml:space="preserve">Dec - Mar</t>
  </si>
  <si>
    <t xml:space="preserve">Apr 1 - Oct 31</t>
  </si>
  <si>
    <t xml:space="preserve">Fuel changes each month</t>
  </si>
  <si>
    <t xml:space="preserve">Fuel No. 10</t>
  </si>
  <si>
    <t xml:space="preserve">Fuel No.8,</t>
  </si>
  <si>
    <t xml:space="preserve">Fuel No 29</t>
  </si>
  <si>
    <t xml:space="preserve">Fuel No 127,128, &amp; 129</t>
  </si>
  <si>
    <t xml:space="preserve">Fuel No 15</t>
  </si>
  <si>
    <t xml:space="preserve">EFFECTIVE 4/1/99</t>
  </si>
  <si>
    <t xml:space="preserve">PENDING Rates &amp; Fuel</t>
  </si>
  <si>
    <t xml:space="preserve">Updated 3/1/2000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</si>
  <si>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</si>
  <si>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</si>
  <si>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</si>
  <si>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</si>
  <si>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Rates Eff 5/1/99</t>
  </si>
  <si>
    <t xml:space="preserve">Updtd Rates 2/1/2000</t>
  </si>
  <si>
    <t xml:space="preserve">Updtd Rates 2/1/00</t>
  </si>
  <si>
    <t xml:space="preserve">Updtd Rates 3/1/00</t>
  </si>
  <si>
    <t xml:space="preserve">Eff 4/1/99</t>
  </si>
  <si>
    <t xml:space="preserve">Fuel No 40</t>
  </si>
  <si>
    <t xml:space="preserve">Fuel 14</t>
  </si>
  <si>
    <t xml:space="preserve">All Fuel is 0.02%</t>
  </si>
  <si>
    <t xml:space="preserve">Updated rates 4/1/2000</t>
  </si>
  <si>
    <t xml:space="preserve">IT Rates No 22</t>
  </si>
  <si>
    <t xml:space="preserve">Updtd Fuel 12/1/1999</t>
  </si>
  <si>
    <t xml:space="preserve">IT</t>
  </si>
  <si>
    <t xml:space="preserve">Need to check GSR &amp; SCRM</t>
  </si>
  <si>
    <t xml:space="preserve">Updated eff 3/1/2000</t>
  </si>
  <si>
    <t xml:space="preserve">Fuel Rev 8/1/99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</si>
  <si>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</si>
  <si>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</si>
  <si>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</si>
  <si>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</si>
  <si>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</si>
  <si>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(stx-stx)</t>
  </si>
  <si>
    <t xml:space="preserve">(stx-m2)</t>
  </si>
  <si>
    <t xml:space="preserve">Sonat</t>
  </si>
  <si>
    <t xml:space="preserve">(0-0)FT</t>
  </si>
  <si>
    <t xml:space="preserve">Gulf</t>
  </si>
  <si>
    <t xml:space="preserve">(off-off)fts2</t>
  </si>
  <si>
    <t xml:space="preserve">(fts)</t>
  </si>
  <si>
    <t xml:space="preserve">ft</t>
  </si>
  <si>
    <t xml:space="preserve">Algo</t>
  </si>
  <si>
    <t xml:space="preserve">AFT-1</t>
  </si>
  <si>
    <t xml:space="preserve">tgt sl-sl</t>
  </si>
  <si>
    <t xml:space="preserve">FT 1-1</t>
  </si>
  <si>
    <t xml:space="preserve">EQTR</t>
  </si>
  <si>
    <t xml:space="preserve">ITS</t>
  </si>
  <si>
    <t xml:space="preserve">UTOS</t>
  </si>
  <si>
    <t xml:space="preserve">NFGS</t>
  </si>
  <si>
    <t xml:space="preserve">FT-S</t>
  </si>
  <si>
    <t xml:space="preserve">Generic</t>
  </si>
  <si>
    <t xml:space="preserve">comm</t>
  </si>
  <si>
    <t xml:space="preserve">Comm</t>
  </si>
  <si>
    <t xml:space="preserve">ACA</t>
  </si>
  <si>
    <t xml:space="preserve">fuel(.35)</t>
  </si>
  <si>
    <t xml:space="preserve">fuel(0.84)</t>
  </si>
  <si>
    <t xml:space="preserve">fuel(2.42)</t>
  </si>
  <si>
    <t xml:space="preserve">fuel(7.04)</t>
  </si>
  <si>
    <t xml:space="preserve">fuel(1.50)</t>
  </si>
  <si>
    <t xml:space="preserve">fuel(.489)</t>
  </si>
  <si>
    <t xml:space="preserve">fuel(2.28)</t>
  </si>
  <si>
    <t xml:space="preserve">fuel(.22)</t>
  </si>
  <si>
    <t xml:space="preserve">fuel(3.00)</t>
  </si>
  <si>
    <t xml:space="preserve">fuel(0.0)</t>
  </si>
  <si>
    <t xml:space="preserve">fuel(2.00)</t>
  </si>
  <si>
    <t xml:space="preserve">GRI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</si>
  <si>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</si>
  <si>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</si>
  <si>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</si>
  <si>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</si>
  <si>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</si>
  <si>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(stx-m3)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</si>
  <si>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</si>
  <si>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</si>
  <si>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</si>
  <si>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</si>
  <si>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</si>
  <si>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</si>
  <si>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tgt sl-4</t>
  </si>
  <si>
    <t xml:space="preserve">FT 1-2</t>
  </si>
  <si>
    <t xml:space="preserve">Zn 1</t>
  </si>
  <si>
    <t xml:space="preserve">Variable</t>
  </si>
  <si>
    <t xml:space="preserve">Delivered</t>
  </si>
  <si>
    <t xml:space="preserve">.</t>
  </si>
  <si>
    <t xml:space="preserve">fuel(.81)</t>
  </si>
  <si>
    <t xml:space="preserve">fuel(2.44)</t>
  </si>
  <si>
    <t xml:space="preserve">fuel(2.57)</t>
  </si>
  <si>
    <t xml:space="preserve">fuel(7.97)</t>
  </si>
  <si>
    <t xml:space="preserve">fuel(.603)</t>
  </si>
  <si>
    <t xml:space="preserve">fuel(2.184)</t>
  </si>
  <si>
    <t xml:space="preserve">fuel(2.68)</t>
  </si>
  <si>
    <t xml:space="preserve">(1-3)</t>
  </si>
  <si>
    <t xml:space="preserve">(1-3)IT</t>
  </si>
  <si>
    <t xml:space="preserve">(0-2) FT</t>
  </si>
  <si>
    <t xml:space="preserve">(stx-ela)</t>
  </si>
  <si>
    <t xml:space="preserve">(wla-m2)</t>
  </si>
  <si>
    <t xml:space="preserve">(0-2)FT</t>
  </si>
  <si>
    <t xml:space="preserve">(ml-ml)fts1</t>
  </si>
  <si>
    <t xml:space="preserve">(winter)it</t>
  </si>
  <si>
    <t xml:space="preserve">Disc It</t>
  </si>
  <si>
    <t xml:space="preserve">tgt 1-4</t>
  </si>
  <si>
    <t xml:space="preserve">IT 1-2</t>
  </si>
  <si>
    <t xml:space="preserve">Zn 2</t>
  </si>
  <si>
    <t xml:space="preserve">fuel(1.26)</t>
  </si>
  <si>
    <t xml:space="preserve">fuel(4.43)</t>
  </si>
  <si>
    <t xml:space="preserve">fuel(3.32)</t>
  </si>
  <si>
    <t xml:space="preserve">fuel(6.40)</t>
  </si>
  <si>
    <t xml:space="preserve">fuel(2.30)</t>
  </si>
  <si>
    <t xml:space="preserve">fuel(2.82)</t>
  </si>
  <si>
    <t xml:space="preserve">Apr - Nov</t>
  </si>
  <si>
    <t xml:space="preserve">(1-4)</t>
  </si>
  <si>
    <t xml:space="preserve">(1-4) it</t>
  </si>
  <si>
    <t xml:space="preserve">(0-3) FT</t>
  </si>
  <si>
    <t xml:space="preserve">(stx-m1)</t>
  </si>
  <si>
    <t xml:space="preserve">(wla-m3)</t>
  </si>
  <si>
    <t xml:space="preserve">(0-3)FT</t>
  </si>
  <si>
    <t xml:space="preserve">(off-off)its2</t>
  </si>
  <si>
    <t xml:space="preserve">(gath)it</t>
  </si>
  <si>
    <t xml:space="preserve">fuel(0.4)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</si>
  <si>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</si>
  <si>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fuel(3.16)</t>
  </si>
  <si>
    <t xml:space="preserve">fuel(5.04)</t>
  </si>
  <si>
    <t xml:space="preserve">fuel(5.64)</t>
  </si>
  <si>
    <t xml:space="preserve">fuel(7.33)</t>
  </si>
  <si>
    <t xml:space="preserve">fuel(2.60)</t>
  </si>
  <si>
    <t xml:space="preserve">tgt SL-1</t>
  </si>
  <si>
    <t xml:space="preserve">Disc 1-2</t>
  </si>
  <si>
    <t xml:space="preserve">Zn 3</t>
  </si>
  <si>
    <t xml:space="preserve">(1-5)</t>
  </si>
  <si>
    <t xml:space="preserve">(2-2) it</t>
  </si>
  <si>
    <t xml:space="preserve">(0-4) FT</t>
  </si>
  <si>
    <t xml:space="preserve">(ela-m2)</t>
  </si>
  <si>
    <t xml:space="preserve">(on-on)its2</t>
  </si>
  <si>
    <t xml:space="preserve">Disc IT</t>
  </si>
  <si>
    <t xml:space="preserve">fuel(1.69)</t>
  </si>
  <si>
    <t xml:space="preserve">fuel(4.69)</t>
  </si>
  <si>
    <t xml:space="preserve">fuel(.46)</t>
  </si>
  <si>
    <t xml:space="preserve">fuel(5.8)</t>
  </si>
  <si>
    <t xml:space="preserve">fuel(6.12)</t>
  </si>
  <si>
    <t xml:space="preserve">tgt 1-SL (Backhaul)</t>
  </si>
  <si>
    <t xml:space="preserve">Disc 1-1</t>
  </si>
  <si>
    <t xml:space="preserve">(1-6)</t>
  </si>
  <si>
    <t xml:space="preserve">(2-3)IT</t>
  </si>
  <si>
    <t xml:space="preserve">(0-5) FT</t>
  </si>
  <si>
    <t xml:space="preserve">(ela-m3)</t>
  </si>
  <si>
    <t xml:space="preserve">(ml-ml)its1</t>
  </si>
  <si>
    <t xml:space="preserve">fuel(0.2)</t>
  </si>
  <si>
    <t xml:space="preserve">fuel(5.53)</t>
  </si>
  <si>
    <t xml:space="preserve">fuel(0.91)</t>
  </si>
  <si>
    <t xml:space="preserve">fuel(6.72)</t>
  </si>
  <si>
    <t xml:space="preserve">fuel(7.05)</t>
  </si>
  <si>
    <t xml:space="preserve">(2-2)</t>
  </si>
  <si>
    <t xml:space="preserve">(2-4) it</t>
  </si>
  <si>
    <t xml:space="preserve">(0-6) FT</t>
  </si>
  <si>
    <t xml:space="preserve">(wla-wla)</t>
  </si>
  <si>
    <t xml:space="preserve">(m1-m2)</t>
  </si>
  <si>
    <t xml:space="preserve">Iroq Fuel</t>
  </si>
  <si>
    <t xml:space="preserve">(on-on)DISC</t>
  </si>
  <si>
    <t xml:space="preserve">fuel(2.81)</t>
  </si>
  <si>
    <t xml:space="preserve">fuel(7.42)</t>
  </si>
  <si>
    <t xml:space="preserve">fuel(1.91)</t>
  </si>
  <si>
    <t xml:space="preserve">fuel(3.72)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</si>
  <si>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</si>
  <si>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</si>
  <si>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</si>
  <si>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</si>
  <si>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</si>
  <si>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</si>
  <si>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(m1-m3)</t>
  </si>
  <si>
    <t xml:space="preserve">Z2 - Z2</t>
  </si>
  <si>
    <t xml:space="preserve">(rn-lch)Disc</t>
  </si>
  <si>
    <t xml:space="preserve">fuel(.91)</t>
  </si>
  <si>
    <t xml:space="preserve">fuel(0.45)</t>
  </si>
  <si>
    <t xml:space="preserve">fuel(.95)</t>
  </si>
  <si>
    <t xml:space="preserve">fuel(4.65)</t>
  </si>
  <si>
    <t xml:space="preserve">(2-4)</t>
  </si>
  <si>
    <t xml:space="preserve">(3-4) it</t>
  </si>
  <si>
    <t xml:space="preserve">(1-1) FT</t>
  </si>
  <si>
    <t xml:space="preserve">(wla-m1)</t>
  </si>
  <si>
    <t xml:space="preserve">(m2-m3)</t>
  </si>
  <si>
    <t xml:space="preserve">fuel(2.35)</t>
  </si>
  <si>
    <t xml:space="preserve">fuel(1.70)</t>
  </si>
  <si>
    <t xml:space="preserve">fuel(5.00)</t>
  </si>
  <si>
    <t xml:space="preserve">fuel(3.99)</t>
  </si>
  <si>
    <t xml:space="preserve">(2-5)</t>
  </si>
  <si>
    <t xml:space="preserve">(3-6) it</t>
  </si>
  <si>
    <t xml:space="preserve">(1-2) FT</t>
  </si>
  <si>
    <t xml:space="preserve">(m3-m3)</t>
  </si>
  <si>
    <t xml:space="preserve">fuel(4.34)</t>
  </si>
  <si>
    <t xml:space="preserve">fuel(4.72)</t>
  </si>
  <si>
    <t xml:space="preserve">fuel(3.69)</t>
  </si>
  <si>
    <t xml:space="preserve">(2-6)</t>
  </si>
  <si>
    <t xml:space="preserve">(4-4) it</t>
  </si>
  <si>
    <t xml:space="preserve">(1-3) FT</t>
  </si>
  <si>
    <t xml:space="preserve">fuel(5.18)</t>
  </si>
  <si>
    <t xml:space="preserve">fuel(1.90)</t>
  </si>
  <si>
    <t xml:space="preserve">fuel(4.29)</t>
  </si>
  <si>
    <t xml:space="preserve">(3-3)</t>
  </si>
  <si>
    <t xml:space="preserve">Transco  </t>
  </si>
  <si>
    <t xml:space="preserve">(4a-4a) it</t>
  </si>
  <si>
    <t xml:space="preserve">(1-4) FT</t>
  </si>
  <si>
    <t xml:space="preserve">(etx-stx)</t>
  </si>
  <si>
    <t xml:space="preserve">fuel (.45)</t>
  </si>
  <si>
    <t xml:space="preserve">fuel(0.59)</t>
  </si>
  <si>
    <t xml:space="preserve">fuel(5.06)</t>
  </si>
  <si>
    <t xml:space="preserve">(3-4) </t>
  </si>
  <si>
    <t xml:space="preserve">(1-5) FT</t>
  </si>
  <si>
    <t xml:space="preserve">(etx-wla)</t>
  </si>
  <si>
    <t xml:space="preserve">Transco it</t>
  </si>
  <si>
    <t xml:space="preserve">(6-6) it</t>
  </si>
  <si>
    <t xml:space="preserve">fuel(5.97)</t>
  </si>
  <si>
    <t xml:space="preserve">fuel(2.40)</t>
  </si>
  <si>
    <t xml:space="preserve">(3-5)</t>
  </si>
  <si>
    <t xml:space="preserve">(1-6) FT</t>
  </si>
  <si>
    <t xml:space="preserve">(etx-etx)</t>
  </si>
  <si>
    <t xml:space="preserve">Transco IT Backhaul</t>
  </si>
  <si>
    <t xml:space="preserve">fuel(3.88)</t>
  </si>
  <si>
    <t xml:space="preserve">fuel(6.67)</t>
  </si>
  <si>
    <t xml:space="preserve">(3-6)</t>
  </si>
  <si>
    <t xml:space="preserve">(2-5) FT</t>
  </si>
  <si>
    <t xml:space="preserve">(etx-ela )</t>
  </si>
  <si>
    <t xml:space="preserve">fuel(3.58)</t>
  </si>
  <si>
    <t xml:space="preserve">(4-4) </t>
  </si>
  <si>
    <t xml:space="preserve">(4-4) FT</t>
  </si>
  <si>
    <t xml:space="preserve">(etx-M1 )</t>
  </si>
  <si>
    <t xml:space="preserve">fuel(1.01)</t>
  </si>
  <si>
    <t xml:space="preserve">(4-5) </t>
  </si>
  <si>
    <t xml:space="preserve">(4-6) FT</t>
  </si>
  <si>
    <t xml:space="preserve">(etx-M2 )</t>
  </si>
  <si>
    <t xml:space="preserve">fuel(3.43)</t>
  </si>
  <si>
    <t xml:space="preserve">fuel(1.92)</t>
  </si>
  <si>
    <t xml:space="preserve">(4-6) </t>
  </si>
  <si>
    <t xml:space="preserve">(5-5) FT</t>
  </si>
  <si>
    <t xml:space="preserve">(etx-M3 )</t>
  </si>
  <si>
    <t xml:space="preserve">fuel(4.27)</t>
  </si>
  <si>
    <t xml:space="preserve">fuel(1.17)</t>
  </si>
  <si>
    <t xml:space="preserve">(4a-4a)</t>
  </si>
  <si>
    <t xml:space="preserve">TGP Backhaul</t>
  </si>
  <si>
    <t xml:space="preserve">      (5-5) FT</t>
  </si>
  <si>
    <t xml:space="preserve">(ela-ela)</t>
  </si>
  <si>
    <t xml:space="preserve">fuel(0.005)</t>
  </si>
  <si>
    <t xml:space="preserve">(5-5)</t>
  </si>
  <si>
    <t xml:space="preserve">(5-6)  FT</t>
  </si>
  <si>
    <t xml:space="preserve">(ela-m1)</t>
  </si>
  <si>
    <t xml:space="preserve">fuel(1.53)</t>
  </si>
  <si>
    <t xml:space="preserve">fuel(1.86)</t>
  </si>
  <si>
    <t xml:space="preserve">(5-6)</t>
  </si>
  <si>
    <t xml:space="preserve">(6-5)  FT</t>
  </si>
  <si>
    <t xml:space="preserve">fuel(2.37)</t>
  </si>
  <si>
    <t xml:space="preserve">fuel(1.27%)</t>
  </si>
  <si>
    <t xml:space="preserve">(6-6)</t>
  </si>
  <si>
    <t xml:space="preserve">(6-6)  FT</t>
  </si>
  <si>
    <t xml:space="preserve">fuel(0.85)</t>
  </si>
  <si>
    <t xml:space="preserve">Need to Check rates for the following, fuel has been updated</t>
  </si>
  <si>
    <t xml:space="preserve">Tenn NET 284</t>
  </si>
  <si>
    <t xml:space="preserve">(m1-m1)</t>
  </si>
  <si>
    <t xml:space="preserve">Cherokee Expansion</t>
  </si>
  <si>
    <t xml:space="preserve">Sheet No. 37M</t>
  </si>
  <si>
    <t xml:space="preserve">fuel(1.31)</t>
  </si>
  <si>
    <t xml:space="preserve">fuel(2.32)</t>
  </si>
  <si>
    <t xml:space="preserve">(4-4)</t>
  </si>
  <si>
    <t xml:space="preserve">(5-4) FT</t>
  </si>
  <si>
    <t xml:space="preserve">fuel(1.07)</t>
  </si>
  <si>
    <t xml:space="preserve">(L-L)  IT</t>
  </si>
  <si>
    <t xml:space="preserve">Z6 to Z6 FTA K# 2.2173</t>
  </si>
  <si>
    <t xml:space="preserve">Sheet No. 37E</t>
  </si>
  <si>
    <t xml:space="preserve">(0-l)  IT</t>
  </si>
  <si>
    <t xml:space="preserve">(m2-m2)</t>
  </si>
  <si>
    <t xml:space="preserve">fuel(.84)</t>
  </si>
  <si>
    <t xml:space="preserve">fuel(3.04)</t>
  </si>
  <si>
    <t xml:space="preserve">Transco FT-NT</t>
  </si>
  <si>
    <t xml:space="preserve">Sheet 50 Summer Apr-Oct</t>
  </si>
  <si>
    <t xml:space="preserve">(l-2)  IT</t>
  </si>
  <si>
    <t xml:space="preserve">Fuel (7.06)</t>
  </si>
  <si>
    <t xml:space="preserve">Incremental Leidy 2.239</t>
  </si>
  <si>
    <t xml:space="preserve">(5-5) IT</t>
  </si>
  <si>
    <t xml:space="preserve">Sheet No. 37A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</si>
</sst>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0.000%"/>
    <numFmt numFmtId="166" formatCode="[$-409]#,##0_);[RED]\(#,##0\)"/>
    <numFmt numFmtId="167" formatCode="[$-409]m/d/yyyy"/>
    <numFmt numFmtId="168" formatCode="#,##0"/>
    <numFmt numFmtId="169" formatCode="\$#,##0.0000_);[RED]&quot;($&quot;#,##0.0000\)"/>
    <numFmt numFmtId="170" formatCode="0"/>
    <numFmt numFmtId="171" formatCode="[$-409]d\-mmm\-yy"/>
    <numFmt numFmtId="172" formatCode="#,##0.00000"/>
    <numFmt numFmtId="173" formatCode="@"/>
    <numFmt numFmtId="174" formatCode="[$-409]d\-mmm"/>
    <numFmt numFmtId="175" formatCode="0_);[RED]\(0\)"/>
    <numFmt numFmtId="176" formatCode="\$#,##0.000_);[RED]&quot;($&quot;#,##0.000\)"/>
    <numFmt numFmtId="177" formatCode="0.00%"/>
    <numFmt numFmtId="178" formatCode="_(\$* #,##0.00_);_(\$* \(#,##0.00\);_(\$* \-??_);_(@_)"/>
    <numFmt numFmtId="179" formatCode="_(\$* #,##0_);_(\$* \(#,##0\);_(\$* \-??_);_(@_)"/>
    <numFmt numFmtId="180" formatCode="0.00"/>
    <numFmt numFmtId="181" formatCode="\$#,##0.00_);[RED]&quot;($&quot;#,##0.00\)"/>
    <numFmt numFmtId="182" formatCode="#,##0.0000_);[RED]\(#,##0.0000\)"/>
    <numFmt numFmtId="183" formatCode="_(* #,##0.00_);_(* \(#,##0.00\);_(* \-??_);_(@_)"/>
    <numFmt numFmtId="184" formatCode="0_);\(0\)"/>
    <numFmt numFmtId="185" formatCode="0.0000"/>
    <numFmt numFmtId="186" formatCode="_(\$* #,##0.0000_);_(\$* \(#,##0.0000\);_(\$* \-??_);_(@_)"/>
    <numFmt numFmtId="187" formatCode="[$-409]#,##0.00_);[RED]\(#,##0.00\)"/>
    <numFmt numFmtId="188" formatCode="\$#,##0.0000_);&quot;($&quot;#,##0.0000\)"/>
    <numFmt numFmtId="189" formatCode="_(* #,##0_);_(* \(#,##0\);_(* \-??_);_(@_)"/>
    <numFmt numFmtId="190" formatCode="_(* #,##0.000_);_(* \(#,##0.000\);_(* \-??_);_(@_)"/>
    <numFmt numFmtId="191" formatCode="\$#,##0.00_);&quot;($&quot;#,##0.00\)"/>
    <numFmt numFmtId="192" formatCode="0%"/>
    <numFmt numFmtId="193" formatCode="0.0000%"/>
    <numFmt numFmtId="194" formatCode="[$-409]mmm\-yy"/>
    <numFmt numFmtId="195" formatCode="\$#,##0.00000_);[RED]&quot;($&quot;#,##0.0000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u val="single"/>
      <sz val="8"/>
      <name val="Arial"/>
      <family val="0"/>
    </font>
    <font>
      <b val="true"/>
      <u val="single"/>
      <sz val="8"/>
      <name val="Arial"/>
      <family val="2"/>
    </font>
    <font>
      <b val="true"/>
      <u val="single"/>
      <sz val="8"/>
      <color rgb="FF3366FF"/>
      <name val="Arial"/>
      <family val="2"/>
    </font>
    <font>
      <b val="true"/>
      <u val="single"/>
      <sz val="8"/>
      <color rgb="FF339933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2" fontId="0" fillId="0" borderId="0" applyFont="true" applyBorder="false" applyAlignment="false" applyProtection="false"/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1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6.28"/>
    <col collapsed="false" customWidth="true" hidden="false" outlineLevel="0" max="3" min="3" style="1" width="8.85"/>
    <col collapsed="false" customWidth="true" hidden="false" outlineLevel="0" max="4" min="4" style="1" width="20.7"/>
    <col collapsed="false" customWidth="true" hidden="false" outlineLevel="0" max="5" min="5" style="1" width="26.56"/>
    <col collapsed="false" customWidth="true" hidden="false" outlineLevel="0" max="6" min="6" style="1" width="12.7"/>
    <col collapsed="false" customWidth="true" hidden="false" outlineLevel="0" max="7" min="7" style="1" width="13.99"/>
    <col collapsed="false" customWidth="true" hidden="false" outlineLevel="0" max="8" min="8" style="1" width="10.99"/>
    <col collapsed="false" customWidth="true" hidden="false" outlineLevel="0" max="9" min="9" style="2" width="12.42"/>
    <col collapsed="false" customWidth="true" hidden="false" outlineLevel="0" max="10" min="10" style="2" width="12.7"/>
    <col collapsed="false" customWidth="true" hidden="false" outlineLevel="0" max="11" min="11" style="1" width="6.41"/>
    <col collapsed="false" customWidth="true" hidden="false" outlineLevel="0" max="12" min="12" style="1" width="8.85"/>
    <col collapsed="false" customWidth="true" hidden="true" outlineLevel="0" max="16" min="13" style="1" width="9.06"/>
    <col collapsed="false" customWidth="true" hidden="true" outlineLevel="0" max="17" min="17" style="3" width="9.06"/>
    <col collapsed="false" customWidth="true" hidden="true" outlineLevel="0" max="18" min="18" style="1" width="9.06"/>
    <col collapsed="false" customWidth="true" hidden="false" outlineLevel="0" max="19" min="19" style="1" width="17.56"/>
    <col collapsed="false" customWidth="true" hidden="false" outlineLevel="0" max="20" min="20" style="1" width="16.7"/>
    <col collapsed="false" customWidth="true" hidden="false" outlineLevel="0" max="21" min="21" style="1" width="16.56"/>
    <col collapsed="false" customWidth="true" hidden="false" outlineLevel="0" max="22" min="22" style="4" width="11.28"/>
    <col collapsed="false" customWidth="true" hidden="false" outlineLevel="0" max="23" min="23" style="1" width="41.56"/>
    <col collapsed="false" customWidth="true" hidden="false" outlineLevel="0" max="24" min="24" style="1" width="12.28"/>
    <col collapsed="false" customWidth="true" hidden="false" outlineLevel="0" max="25" min="25" style="5" width="17.7"/>
    <col collapsed="false" customWidth="true" hidden="false" outlineLevel="0" max="26" min="26" style="5" width="13.85"/>
    <col collapsed="false" customWidth="true" hidden="false" outlineLevel="0" max="27" min="27" style="5" width="13.41"/>
    <col collapsed="false" customWidth="true" hidden="false" outlineLevel="0" max="28" min="28" style="1" width="14.28"/>
    <col collapsed="false" customWidth="true" hidden="false" outlineLevel="0" max="29" min="29" style="1" width="13.7"/>
    <col collapsed="false" customWidth="true" hidden="false" outlineLevel="0" max="30" min="30" style="1" width="16.7"/>
    <col collapsed="false" customWidth="true" hidden="false" outlineLevel="0" max="31" min="31" style="1" width="15.85"/>
    <col collapsed="false" customWidth="true" hidden="false" outlineLevel="0" max="32" min="32" style="1" width="14.28"/>
    <col collapsed="false" customWidth="true" hidden="false" outlineLevel="0" max="33" min="33" style="1" width="14.85"/>
    <col collapsed="false" customWidth="true" hidden="false" outlineLevel="0" max="34" min="34" style="1" width="14.56"/>
    <col collapsed="false" customWidth="true" hidden="false" outlineLevel="0" max="35" min="35" style="1" width="12.56"/>
    <col collapsed="false" customWidth="true" hidden="false" outlineLevel="0" max="36" min="36" style="1" width="69.99"/>
    <col collapsed="false" customWidth="false" hidden="false" outlineLevel="0" max="257" min="37" style="1" width="9.14"/>
  </cols>
  <sheetData>
    <row r="1" customFormat="false" ht="12.75" hidden="false" customHeight="false" outlineLevel="0" collapsed="false">
      <c r="B1" s="6" t="s">
        <v>0</v>
      </c>
      <c r="C1" s="6"/>
      <c r="D1" s="7"/>
      <c r="E1" s="7"/>
      <c r="F1" s="7"/>
      <c r="G1" s="8"/>
      <c r="H1" s="8"/>
      <c r="I1" s="9"/>
      <c r="J1" s="9"/>
      <c r="K1" s="7"/>
      <c r="L1" s="10"/>
      <c r="M1" s="11" t="s">
        <v>1</v>
      </c>
      <c r="N1" s="12"/>
      <c r="O1" s="12"/>
      <c r="P1" s="12"/>
      <c r="Q1" s="13"/>
      <c r="R1" s="12"/>
      <c r="S1" s="14"/>
      <c r="T1" s="15"/>
      <c r="U1" s="16"/>
      <c r="V1" s="16"/>
      <c r="W1" s="16"/>
      <c r="X1" s="16"/>
      <c r="Y1" s="17"/>
      <c r="Z1" s="18"/>
      <c r="AA1" s="18"/>
    </row>
    <row r="2" customFormat="false" ht="12.75" hidden="false" customHeight="false" outlineLevel="0" collapsed="false">
      <c r="B2" s="19" t="n">
        <f aca="true">TODAY()</f>
        <v>45926</v>
      </c>
      <c r="C2" s="19"/>
      <c r="D2" s="9"/>
      <c r="E2" s="9"/>
      <c r="F2" s="9"/>
      <c r="G2" s="8"/>
      <c r="H2" s="8"/>
      <c r="I2" s="9"/>
      <c r="J2" s="9"/>
      <c r="K2" s="7"/>
      <c r="L2" s="10"/>
      <c r="M2" s="11" t="s">
        <v>2</v>
      </c>
      <c r="N2" s="12"/>
      <c r="O2" s="12"/>
      <c r="P2" s="12"/>
      <c r="Q2" s="13"/>
      <c r="R2" s="12"/>
      <c r="S2" s="14"/>
      <c r="T2" s="15"/>
      <c r="U2" s="16"/>
      <c r="V2" s="16"/>
      <c r="W2" s="16"/>
      <c r="X2" s="16"/>
      <c r="Y2" s="17"/>
      <c r="Z2" s="18"/>
      <c r="AA2" s="18"/>
    </row>
    <row r="3" customFormat="false" ht="12.75" hidden="false" customHeight="false" outlineLevel="0" collapsed="false">
      <c r="B3" s="20" t="s">
        <v>3</v>
      </c>
      <c r="C3" s="20"/>
      <c r="D3" s="21" t="n">
        <v>36770</v>
      </c>
      <c r="E3" s="21"/>
      <c r="F3" s="9"/>
      <c r="G3" s="8"/>
      <c r="H3" s="8"/>
      <c r="I3" s="22" t="s">
        <v>4</v>
      </c>
      <c r="J3" s="9" t="s">
        <v>4</v>
      </c>
      <c r="K3" s="15" t="s">
        <v>4</v>
      </c>
      <c r="L3" s="23"/>
      <c r="M3" s="24" t="s">
        <v>4</v>
      </c>
      <c r="N3" s="12"/>
      <c r="O3" s="24" t="s">
        <v>4</v>
      </c>
      <c r="P3" s="12"/>
      <c r="Q3" s="13"/>
      <c r="R3" s="24" t="s">
        <v>4</v>
      </c>
      <c r="S3" s="14"/>
      <c r="T3" s="15"/>
      <c r="U3" s="16"/>
      <c r="V3" s="16"/>
      <c r="W3" s="16"/>
      <c r="X3" s="16"/>
      <c r="Y3" s="17"/>
      <c r="Z3" s="18"/>
      <c r="AA3" s="18"/>
    </row>
    <row r="4" customFormat="false" ht="12.75" hidden="false" customHeight="false" outlineLevel="0" collapsed="false">
      <c r="B4" s="25" t="s">
        <v>5</v>
      </c>
      <c r="C4" s="25"/>
      <c r="D4" s="7"/>
      <c r="E4" s="7"/>
      <c r="F4" s="7"/>
      <c r="G4" s="8"/>
      <c r="H4" s="8"/>
      <c r="I4" s="26"/>
      <c r="J4" s="9"/>
      <c r="K4" s="26"/>
      <c r="L4" s="23"/>
      <c r="M4" s="26"/>
      <c r="N4" s="12"/>
      <c r="O4" s="26"/>
      <c r="P4" s="15"/>
      <c r="Q4" s="13"/>
      <c r="R4" s="15"/>
      <c r="S4" s="14"/>
      <c r="T4" s="15"/>
      <c r="U4" s="16"/>
      <c r="V4" s="16"/>
      <c r="W4" s="27"/>
      <c r="X4" s="27"/>
      <c r="Y4" s="28"/>
      <c r="Z4" s="18"/>
      <c r="AA4" s="18"/>
    </row>
    <row r="5" customFormat="false" ht="12.75" hidden="false" customHeight="false" outlineLevel="0" collapsed="false">
      <c r="B5" s="9"/>
      <c r="C5" s="9"/>
      <c r="D5" s="7"/>
      <c r="E5" s="7"/>
      <c r="F5" s="29"/>
      <c r="G5" s="8"/>
      <c r="H5" s="8"/>
      <c r="I5" s="26"/>
      <c r="J5" s="9"/>
      <c r="K5" s="26"/>
      <c r="L5" s="23"/>
      <c r="M5" s="26"/>
      <c r="N5" s="12"/>
      <c r="O5" s="26"/>
      <c r="P5" s="15"/>
      <c r="Q5" s="13"/>
      <c r="R5" s="15"/>
      <c r="S5" s="14"/>
      <c r="T5" s="15"/>
      <c r="U5" s="16"/>
      <c r="V5" s="16"/>
      <c r="W5" s="27"/>
      <c r="X5" s="27"/>
      <c r="Y5" s="28"/>
      <c r="Z5" s="18"/>
      <c r="AA5" s="18"/>
    </row>
    <row r="6" customFormat="false" ht="12.75" hidden="false" customHeight="false" outlineLevel="0" collapsed="false">
      <c r="B6" s="30"/>
      <c r="C6" s="30"/>
      <c r="D6" s="31"/>
      <c r="E6" s="31"/>
      <c r="F6" s="32"/>
      <c r="G6" s="33"/>
      <c r="H6" s="33"/>
      <c r="I6" s="30"/>
      <c r="J6" s="34"/>
      <c r="K6" s="31"/>
      <c r="L6" s="35"/>
      <c r="M6" s="36"/>
      <c r="N6" s="36"/>
      <c r="O6" s="36"/>
      <c r="P6" s="36"/>
      <c r="Q6" s="37"/>
      <c r="R6" s="36"/>
      <c r="S6" s="38"/>
      <c r="T6" s="31"/>
      <c r="U6" s="30"/>
      <c r="V6" s="16"/>
      <c r="W6" s="27"/>
      <c r="X6" s="27"/>
      <c r="Y6" s="28"/>
      <c r="Z6" s="39"/>
      <c r="AA6" s="39"/>
    </row>
    <row r="7" customFormat="false" ht="12.75" hidden="false" customHeight="false" outlineLevel="0" collapsed="false">
      <c r="A7" s="40"/>
      <c r="B7" s="41" t="s">
        <v>6</v>
      </c>
      <c r="C7" s="41" t="s">
        <v>7</v>
      </c>
      <c r="D7" s="41" t="s">
        <v>8</v>
      </c>
      <c r="E7" s="41" t="s">
        <v>9</v>
      </c>
      <c r="F7" s="41" t="s">
        <v>10</v>
      </c>
      <c r="G7" s="42" t="s">
        <v>11</v>
      </c>
      <c r="H7" s="42" t="s">
        <v>12</v>
      </c>
      <c r="I7" s="41" t="s">
        <v>13</v>
      </c>
      <c r="J7" s="41" t="s">
        <v>14</v>
      </c>
      <c r="K7" s="41" t="s">
        <v>15</v>
      </c>
      <c r="L7" s="43" t="s">
        <v>16</v>
      </c>
      <c r="M7" s="41" t="s">
        <v>17</v>
      </c>
      <c r="N7" s="41" t="s">
        <v>18</v>
      </c>
      <c r="O7" s="41" t="s">
        <v>19</v>
      </c>
      <c r="P7" s="41" t="s">
        <v>20</v>
      </c>
      <c r="Q7" s="44" t="s">
        <v>21</v>
      </c>
      <c r="R7" s="41" t="s">
        <v>22</v>
      </c>
      <c r="S7" s="45" t="s">
        <v>23</v>
      </c>
      <c r="T7" s="41" t="s">
        <v>24</v>
      </c>
      <c r="U7" s="41" t="s">
        <v>25</v>
      </c>
      <c r="V7" s="46" t="s">
        <v>26</v>
      </c>
      <c r="W7" s="47" t="s">
        <v>27</v>
      </c>
      <c r="X7" s="48" t="s">
        <v>28</v>
      </c>
      <c r="Y7" s="49" t="s">
        <v>29</v>
      </c>
      <c r="Z7" s="49" t="s">
        <v>30</v>
      </c>
      <c r="AA7" s="49" t="s">
        <v>31</v>
      </c>
      <c r="AB7" s="49" t="s">
        <v>32</v>
      </c>
      <c r="AC7" s="49" t="s">
        <v>33</v>
      </c>
      <c r="AD7" s="50" t="s">
        <v>34</v>
      </c>
      <c r="AE7" s="50" t="s">
        <v>35</v>
      </c>
      <c r="AF7" s="50" t="s">
        <v>36</v>
      </c>
      <c r="AG7" s="50" t="s">
        <v>37</v>
      </c>
      <c r="AH7" s="50" t="s">
        <v>38</v>
      </c>
      <c r="AI7" s="51" t="s">
        <v>39</v>
      </c>
      <c r="AJ7" s="51" t="s">
        <v>40</v>
      </c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</row>
    <row r="8" customFormat="false" ht="12.75" hidden="false" customHeight="false" outlineLevel="0" collapsed="false">
      <c r="A8" s="52" t="n">
        <v>1</v>
      </c>
      <c r="B8" s="30" t="s">
        <v>41</v>
      </c>
      <c r="C8" s="32" t="s">
        <v>42</v>
      </c>
      <c r="D8" s="53" t="s">
        <v>43</v>
      </c>
      <c r="E8" s="32" t="s">
        <v>44</v>
      </c>
      <c r="F8" s="32" t="s">
        <v>45</v>
      </c>
      <c r="G8" s="33" t="s">
        <v>46</v>
      </c>
      <c r="H8" s="33" t="n">
        <v>36465</v>
      </c>
      <c r="I8" s="54"/>
      <c r="J8" s="32" t="n">
        <v>32341</v>
      </c>
      <c r="K8" s="32" t="s">
        <v>47</v>
      </c>
      <c r="L8" s="35" t="s">
        <v>48</v>
      </c>
      <c r="M8" s="36"/>
      <c r="N8" s="36"/>
      <c r="O8" s="36"/>
      <c r="P8" s="36"/>
      <c r="Q8" s="37"/>
      <c r="R8" s="36"/>
      <c r="S8" s="55" t="s">
        <v>49</v>
      </c>
      <c r="T8" s="56" t="s">
        <v>50</v>
      </c>
      <c r="U8" s="32" t="s">
        <v>50</v>
      </c>
      <c r="V8" s="32" t="s">
        <v>50</v>
      </c>
      <c r="W8" s="32" t="s">
        <v>51</v>
      </c>
      <c r="X8" s="57" t="n">
        <v>284</v>
      </c>
      <c r="Y8" s="18"/>
      <c r="Z8" s="18"/>
      <c r="AA8" s="58"/>
      <c r="AB8" s="58"/>
      <c r="AC8" s="58"/>
      <c r="AD8" s="18"/>
      <c r="AE8" s="58"/>
      <c r="AF8" s="58"/>
      <c r="AG8" s="58"/>
      <c r="AH8" s="52"/>
      <c r="AI8" s="52"/>
      <c r="AJ8" s="52" t="s">
        <v>52</v>
      </c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</row>
    <row r="9" customFormat="false" ht="12.75" hidden="false" customHeight="false" outlineLevel="0" collapsed="false">
      <c r="A9" s="52" t="n">
        <f aca="false">A8+1</f>
        <v>2</v>
      </c>
      <c r="B9" s="30" t="s">
        <v>41</v>
      </c>
      <c r="C9" s="32" t="s">
        <v>53</v>
      </c>
      <c r="D9" s="53" t="s">
        <v>54</v>
      </c>
      <c r="E9" s="32" t="s">
        <v>44</v>
      </c>
      <c r="F9" s="32" t="s">
        <v>45</v>
      </c>
      <c r="G9" s="33" t="s">
        <v>55</v>
      </c>
      <c r="H9" s="33" t="n">
        <v>35034</v>
      </c>
      <c r="I9" s="33" t="n">
        <v>38077</v>
      </c>
      <c r="J9" s="32" t="n">
        <v>52090</v>
      </c>
      <c r="K9" s="32" t="s">
        <v>47</v>
      </c>
      <c r="L9" s="35" t="s">
        <v>56</v>
      </c>
      <c r="M9" s="36"/>
      <c r="N9" s="36"/>
      <c r="O9" s="36"/>
      <c r="P9" s="36"/>
      <c r="Q9" s="37"/>
      <c r="R9" s="36"/>
      <c r="S9" s="55" t="s">
        <v>49</v>
      </c>
      <c r="T9" s="56" t="s">
        <v>57</v>
      </c>
      <c r="U9" s="32" t="s">
        <v>57</v>
      </c>
      <c r="V9" s="32" t="s">
        <v>57</v>
      </c>
      <c r="W9" s="32"/>
      <c r="X9" s="57" t="n">
        <v>284</v>
      </c>
      <c r="Y9" s="18" t="s">
        <v>58</v>
      </c>
      <c r="Z9" s="18"/>
      <c r="AA9" s="58"/>
      <c r="AB9" s="58"/>
      <c r="AC9" s="58"/>
      <c r="AD9" s="18" t="s">
        <v>58</v>
      </c>
      <c r="AE9" s="58" t="s">
        <v>59</v>
      </c>
      <c r="AF9" s="58" t="s">
        <v>60</v>
      </c>
      <c r="AG9" s="58" t="s">
        <v>61</v>
      </c>
      <c r="AH9" s="52"/>
      <c r="AI9" s="52"/>
      <c r="AJ9" s="52" t="s">
        <v>62</v>
      </c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2.75" hidden="false" customHeight="false" outlineLevel="0" collapsed="false">
      <c r="A10" s="52"/>
      <c r="B10" s="30"/>
      <c r="C10" s="32"/>
      <c r="D10" s="60"/>
      <c r="E10" s="32"/>
      <c r="F10" s="32"/>
      <c r="G10" s="33"/>
      <c r="H10" s="33"/>
      <c r="I10" s="33"/>
      <c r="J10" s="32"/>
      <c r="K10" s="32"/>
      <c r="L10" s="35"/>
      <c r="M10" s="36"/>
      <c r="N10" s="36"/>
      <c r="O10" s="36"/>
      <c r="P10" s="36"/>
      <c r="Q10" s="37"/>
      <c r="R10" s="36"/>
      <c r="S10" s="55"/>
      <c r="T10" s="56"/>
      <c r="U10" s="32"/>
      <c r="V10" s="32"/>
      <c r="W10" s="32"/>
      <c r="X10" s="57"/>
      <c r="Y10" s="18"/>
      <c r="Z10" s="18"/>
      <c r="AA10" s="58"/>
      <c r="AB10" s="58"/>
      <c r="AC10" s="58"/>
      <c r="AD10" s="18"/>
      <c r="AE10" s="58"/>
      <c r="AF10" s="58"/>
      <c r="AG10" s="58"/>
      <c r="AH10" s="52"/>
      <c r="AI10" s="52"/>
      <c r="AJ10" s="52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2.75" hidden="false" customHeight="false" outlineLevel="0" collapsed="false">
      <c r="A11" s="40"/>
      <c r="B11" s="41" t="s">
        <v>6</v>
      </c>
      <c r="C11" s="41" t="s">
        <v>7</v>
      </c>
      <c r="D11" s="41" t="s">
        <v>8</v>
      </c>
      <c r="E11" s="41" t="s">
        <v>9</v>
      </c>
      <c r="F11" s="41" t="s">
        <v>10</v>
      </c>
      <c r="G11" s="42" t="s">
        <v>11</v>
      </c>
      <c r="H11" s="42" t="s">
        <v>12</v>
      </c>
      <c r="I11" s="41" t="s">
        <v>13</v>
      </c>
      <c r="J11" s="41" t="s">
        <v>14</v>
      </c>
      <c r="K11" s="41" t="s">
        <v>15</v>
      </c>
      <c r="L11" s="43" t="s">
        <v>16</v>
      </c>
      <c r="M11" s="41" t="s">
        <v>17</v>
      </c>
      <c r="N11" s="41" t="s">
        <v>18</v>
      </c>
      <c r="O11" s="41" t="s">
        <v>19</v>
      </c>
      <c r="P11" s="41" t="s">
        <v>20</v>
      </c>
      <c r="Q11" s="44" t="s">
        <v>21</v>
      </c>
      <c r="R11" s="41" t="s">
        <v>22</v>
      </c>
      <c r="S11" s="45" t="s">
        <v>23</v>
      </c>
      <c r="T11" s="41" t="s">
        <v>24</v>
      </c>
      <c r="U11" s="41" t="s">
        <v>25</v>
      </c>
      <c r="V11" s="46" t="s">
        <v>26</v>
      </c>
      <c r="W11" s="47" t="s">
        <v>27</v>
      </c>
      <c r="X11" s="48" t="s">
        <v>28</v>
      </c>
      <c r="Y11" s="49" t="s">
        <v>29</v>
      </c>
      <c r="Z11" s="49" t="s">
        <v>30</v>
      </c>
      <c r="AA11" s="49" t="s">
        <v>31</v>
      </c>
      <c r="AB11" s="49" t="s">
        <v>32</v>
      </c>
      <c r="AC11" s="49" t="s">
        <v>33</v>
      </c>
      <c r="AD11" s="50" t="s">
        <v>34</v>
      </c>
      <c r="AE11" s="50" t="s">
        <v>35</v>
      </c>
      <c r="AF11" s="50" t="s">
        <v>36</v>
      </c>
      <c r="AG11" s="50" t="s">
        <v>37</v>
      </c>
      <c r="AH11" s="50" t="s">
        <v>38</v>
      </c>
      <c r="AI11" s="51" t="s">
        <v>39</v>
      </c>
      <c r="AJ11" s="51" t="s">
        <v>40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12.75" hidden="false" customHeight="false" outlineLevel="0" collapsed="false">
      <c r="A12" s="52" t="n">
        <f aca="false">A9+1</f>
        <v>3</v>
      </c>
      <c r="B12" s="30" t="s">
        <v>63</v>
      </c>
      <c r="C12" s="32" t="s">
        <v>53</v>
      </c>
      <c r="D12" s="53" t="s">
        <v>64</v>
      </c>
      <c r="E12" s="32" t="s">
        <v>65</v>
      </c>
      <c r="F12" s="32" t="s">
        <v>66</v>
      </c>
      <c r="G12" s="33" t="s">
        <v>67</v>
      </c>
      <c r="H12" s="61" t="n">
        <v>37196</v>
      </c>
      <c r="I12" s="33" t="n">
        <v>42308</v>
      </c>
      <c r="J12" s="32" t="n">
        <v>21940</v>
      </c>
      <c r="K12" s="32" t="s">
        <v>47</v>
      </c>
      <c r="L12" s="35" t="s">
        <v>56</v>
      </c>
      <c r="M12" s="36"/>
      <c r="N12" s="36"/>
      <c r="O12" s="36"/>
      <c r="P12" s="36"/>
      <c r="Q12" s="37"/>
      <c r="R12" s="36"/>
      <c r="S12" s="55" t="s">
        <v>49</v>
      </c>
      <c r="T12" s="56" t="s">
        <v>57</v>
      </c>
      <c r="U12" s="32" t="s">
        <v>57</v>
      </c>
      <c r="V12" s="32" t="s">
        <v>57</v>
      </c>
      <c r="W12" s="32"/>
      <c r="X12" s="57" t="n">
        <v>284</v>
      </c>
      <c r="Y12" s="62"/>
      <c r="Z12" s="18"/>
      <c r="AA12" s="58"/>
      <c r="AB12" s="58"/>
      <c r="AC12" s="58"/>
      <c r="AD12" s="58" t="s">
        <v>68</v>
      </c>
      <c r="AE12" s="58" t="s">
        <v>69</v>
      </c>
      <c r="AF12" s="58"/>
      <c r="AG12" s="58"/>
      <c r="AH12" s="52"/>
      <c r="AI12" s="52"/>
      <c r="AJ12" s="52" t="s">
        <v>70</v>
      </c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2.75" hidden="false" customHeight="false" outlineLevel="0" collapsed="false">
      <c r="A13" s="52" t="n">
        <f aca="false">A12+1</f>
        <v>4</v>
      </c>
      <c r="B13" s="30" t="s">
        <v>63</v>
      </c>
      <c r="C13" s="32" t="s">
        <v>53</v>
      </c>
      <c r="D13" s="63" t="s">
        <v>71</v>
      </c>
      <c r="E13" s="32" t="s">
        <v>72</v>
      </c>
      <c r="F13" s="32" t="s">
        <v>45</v>
      </c>
      <c r="G13" s="33" t="s">
        <v>73</v>
      </c>
      <c r="H13" s="33" t="n">
        <v>36100</v>
      </c>
      <c r="I13" s="54"/>
      <c r="J13" s="32" t="s">
        <v>74</v>
      </c>
      <c r="K13" s="32" t="s">
        <v>50</v>
      </c>
      <c r="L13" s="35" t="s">
        <v>50</v>
      </c>
      <c r="M13" s="36"/>
      <c r="N13" s="36"/>
      <c r="O13" s="36"/>
      <c r="P13" s="36"/>
      <c r="Q13" s="37"/>
      <c r="R13" s="36"/>
      <c r="S13" s="55" t="s">
        <v>50</v>
      </c>
      <c r="T13" s="56" t="s">
        <v>50</v>
      </c>
      <c r="U13" s="32" t="s">
        <v>50</v>
      </c>
      <c r="V13" s="32" t="s">
        <v>50</v>
      </c>
      <c r="W13" s="32" t="s">
        <v>75</v>
      </c>
      <c r="X13" s="57" t="n">
        <v>284</v>
      </c>
      <c r="Y13" s="18"/>
      <c r="Z13" s="18"/>
      <c r="AA13" s="18"/>
      <c r="AB13" s="52"/>
      <c r="AC13" s="52"/>
      <c r="AD13" s="58"/>
      <c r="AE13" s="58"/>
      <c r="AF13" s="58"/>
      <c r="AG13" s="58"/>
      <c r="AH13" s="52"/>
      <c r="AI13" s="52"/>
      <c r="AJ13" s="52" t="s">
        <v>76</v>
      </c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2.75" hidden="false" customHeight="false" outlineLevel="0" collapsed="false">
      <c r="A14" s="52" t="n">
        <f aca="false">A13+1</f>
        <v>5</v>
      </c>
      <c r="B14" s="30" t="s">
        <v>63</v>
      </c>
      <c r="C14" s="32" t="s">
        <v>53</v>
      </c>
      <c r="D14" s="63" t="s">
        <v>77</v>
      </c>
      <c r="E14" s="32" t="s">
        <v>78</v>
      </c>
      <c r="F14" s="32" t="s">
        <v>45</v>
      </c>
      <c r="G14" s="33" t="s">
        <v>73</v>
      </c>
      <c r="H14" s="33" t="n">
        <v>36039</v>
      </c>
      <c r="I14" s="54"/>
      <c r="J14" s="32" t="s">
        <v>74</v>
      </c>
      <c r="K14" s="32" t="s">
        <v>50</v>
      </c>
      <c r="L14" s="35" t="s">
        <v>50</v>
      </c>
      <c r="M14" s="36"/>
      <c r="N14" s="36"/>
      <c r="O14" s="36"/>
      <c r="P14" s="36"/>
      <c r="Q14" s="37"/>
      <c r="R14" s="36"/>
      <c r="S14" s="55" t="s">
        <v>50</v>
      </c>
      <c r="T14" s="56" t="s">
        <v>50</v>
      </c>
      <c r="U14" s="32" t="s">
        <v>50</v>
      </c>
      <c r="V14" s="32" t="s">
        <v>50</v>
      </c>
      <c r="W14" s="32" t="s">
        <v>79</v>
      </c>
      <c r="X14" s="57" t="n">
        <v>284</v>
      </c>
      <c r="Y14" s="18"/>
      <c r="Z14" s="18"/>
      <c r="AA14" s="18"/>
      <c r="AB14" s="52"/>
      <c r="AC14" s="52"/>
      <c r="AD14" s="58"/>
      <c r="AE14" s="58"/>
      <c r="AF14" s="58"/>
      <c r="AG14" s="58"/>
      <c r="AH14" s="52"/>
      <c r="AI14" s="52"/>
      <c r="AJ14" s="52" t="s">
        <v>76</v>
      </c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2.75" hidden="false" customHeight="false" outlineLevel="0" collapsed="false">
      <c r="A15" s="52" t="n">
        <f aca="false">A14+1</f>
        <v>6</v>
      </c>
      <c r="B15" s="30" t="s">
        <v>63</v>
      </c>
      <c r="C15" s="32" t="s">
        <v>53</v>
      </c>
      <c r="D15" s="53" t="s">
        <v>80</v>
      </c>
      <c r="E15" s="32" t="s">
        <v>65</v>
      </c>
      <c r="F15" s="32" t="s">
        <v>66</v>
      </c>
      <c r="G15" s="33" t="s">
        <v>81</v>
      </c>
      <c r="H15" s="33" t="n">
        <v>35004</v>
      </c>
      <c r="I15" s="33" t="n">
        <v>42825</v>
      </c>
      <c r="J15" s="32" t="n">
        <v>40148</v>
      </c>
      <c r="K15" s="32" t="s">
        <v>47</v>
      </c>
      <c r="L15" s="35" t="s">
        <v>56</v>
      </c>
      <c r="M15" s="36"/>
      <c r="N15" s="36"/>
      <c r="O15" s="36"/>
      <c r="P15" s="36"/>
      <c r="Q15" s="37"/>
      <c r="R15" s="36"/>
      <c r="S15" s="55" t="s">
        <v>49</v>
      </c>
      <c r="T15" s="56" t="s">
        <v>57</v>
      </c>
      <c r="U15" s="32" t="s">
        <v>57</v>
      </c>
      <c r="V15" s="32" t="s">
        <v>57</v>
      </c>
      <c r="W15" s="32"/>
      <c r="X15" s="57" t="n">
        <v>284</v>
      </c>
      <c r="Y15" s="18" t="s">
        <v>82</v>
      </c>
      <c r="Z15" s="18"/>
      <c r="AA15" s="58"/>
      <c r="AB15" s="58"/>
      <c r="AC15" s="58"/>
      <c r="AD15" s="58" t="s">
        <v>83</v>
      </c>
      <c r="AE15" s="58"/>
      <c r="AF15" s="58"/>
      <c r="AG15" s="58"/>
      <c r="AH15" s="52"/>
      <c r="AI15" s="52"/>
      <c r="AJ15" s="52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</row>
    <row r="16" customFormat="false" ht="12.75" hidden="false" customHeight="false" outlineLevel="0" collapsed="false">
      <c r="A16" s="52"/>
      <c r="B16" s="30"/>
      <c r="C16" s="32"/>
      <c r="D16" s="60"/>
      <c r="E16" s="32"/>
      <c r="F16" s="32"/>
      <c r="G16" s="33"/>
      <c r="H16" s="33"/>
      <c r="I16" s="33"/>
      <c r="J16" s="32"/>
      <c r="K16" s="32"/>
      <c r="L16" s="35"/>
      <c r="M16" s="36"/>
      <c r="N16" s="36"/>
      <c r="O16" s="36"/>
      <c r="P16" s="36"/>
      <c r="Q16" s="37"/>
      <c r="R16" s="36"/>
      <c r="S16" s="55"/>
      <c r="T16" s="56"/>
      <c r="U16" s="32"/>
      <c r="V16" s="32"/>
      <c r="W16" s="32"/>
      <c r="X16" s="57"/>
      <c r="Y16" s="18"/>
      <c r="Z16" s="18"/>
      <c r="AA16" s="58"/>
      <c r="AB16" s="58"/>
      <c r="AC16" s="58"/>
      <c r="AD16" s="58"/>
      <c r="AE16" s="58"/>
      <c r="AF16" s="58"/>
      <c r="AG16" s="58"/>
      <c r="AH16" s="52"/>
      <c r="AI16" s="52"/>
      <c r="AJ16" s="52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</row>
    <row r="17" customFormat="false" ht="12.75" hidden="false" customHeight="false" outlineLevel="0" collapsed="false">
      <c r="A17" s="40"/>
      <c r="B17" s="41" t="s">
        <v>6</v>
      </c>
      <c r="C17" s="41" t="s">
        <v>7</v>
      </c>
      <c r="D17" s="41" t="s">
        <v>8</v>
      </c>
      <c r="E17" s="41" t="s">
        <v>9</v>
      </c>
      <c r="F17" s="41" t="s">
        <v>10</v>
      </c>
      <c r="G17" s="42" t="s">
        <v>11</v>
      </c>
      <c r="H17" s="42" t="s">
        <v>12</v>
      </c>
      <c r="I17" s="41" t="s">
        <v>13</v>
      </c>
      <c r="J17" s="41" t="s">
        <v>14</v>
      </c>
      <c r="K17" s="41" t="s">
        <v>15</v>
      </c>
      <c r="L17" s="43" t="s">
        <v>16</v>
      </c>
      <c r="M17" s="41" t="s">
        <v>17</v>
      </c>
      <c r="N17" s="41" t="s">
        <v>18</v>
      </c>
      <c r="O17" s="41" t="s">
        <v>19</v>
      </c>
      <c r="P17" s="41" t="s">
        <v>20</v>
      </c>
      <c r="Q17" s="44" t="s">
        <v>21</v>
      </c>
      <c r="R17" s="41" t="s">
        <v>22</v>
      </c>
      <c r="S17" s="45" t="s">
        <v>23</v>
      </c>
      <c r="T17" s="41" t="s">
        <v>24</v>
      </c>
      <c r="U17" s="41" t="s">
        <v>25</v>
      </c>
      <c r="V17" s="46" t="s">
        <v>26</v>
      </c>
      <c r="W17" s="47" t="s">
        <v>27</v>
      </c>
      <c r="X17" s="48" t="s">
        <v>28</v>
      </c>
      <c r="Y17" s="49" t="s">
        <v>29</v>
      </c>
      <c r="Z17" s="49" t="s">
        <v>30</v>
      </c>
      <c r="AA17" s="49" t="s">
        <v>31</v>
      </c>
      <c r="AB17" s="49" t="s">
        <v>32</v>
      </c>
      <c r="AC17" s="49" t="s">
        <v>33</v>
      </c>
      <c r="AD17" s="50" t="s">
        <v>34</v>
      </c>
      <c r="AE17" s="50" t="s">
        <v>35</v>
      </c>
      <c r="AF17" s="50" t="s">
        <v>36</v>
      </c>
      <c r="AG17" s="50" t="s">
        <v>37</v>
      </c>
      <c r="AH17" s="50" t="s">
        <v>38</v>
      </c>
      <c r="AI17" s="51" t="s">
        <v>39</v>
      </c>
      <c r="AJ17" s="51" t="s">
        <v>40</v>
      </c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12.75" hidden="false" customHeight="false" outlineLevel="0" collapsed="false">
      <c r="A18" s="52" t="n">
        <f aca="false">A15+1</f>
        <v>7</v>
      </c>
      <c r="B18" s="30" t="s">
        <v>84</v>
      </c>
      <c r="C18" s="32" t="s">
        <v>53</v>
      </c>
      <c r="D18" s="53" t="s">
        <v>85</v>
      </c>
      <c r="E18" s="32" t="s">
        <v>44</v>
      </c>
      <c r="F18" s="32" t="s">
        <v>66</v>
      </c>
      <c r="G18" s="33" t="s">
        <v>86</v>
      </c>
      <c r="H18" s="33" t="n">
        <v>36465</v>
      </c>
      <c r="I18" s="33" t="n">
        <v>43769</v>
      </c>
      <c r="J18" s="63"/>
      <c r="K18" s="32" t="s">
        <v>47</v>
      </c>
      <c r="L18" s="35" t="s">
        <v>56</v>
      </c>
      <c r="M18" s="36"/>
      <c r="N18" s="36"/>
      <c r="O18" s="36"/>
      <c r="P18" s="36"/>
      <c r="Q18" s="37"/>
      <c r="R18" s="36"/>
      <c r="S18" s="55" t="s">
        <v>49</v>
      </c>
      <c r="T18" s="56" t="n">
        <v>1.4</v>
      </c>
      <c r="U18" s="36" t="s">
        <v>57</v>
      </c>
      <c r="V18" s="37" t="n">
        <v>0.01</v>
      </c>
      <c r="W18" s="16"/>
      <c r="X18" s="57" t="n">
        <v>284</v>
      </c>
      <c r="Y18" s="18" t="s">
        <v>87</v>
      </c>
      <c r="Z18" s="64" t="s">
        <v>88</v>
      </c>
      <c r="AA18" s="64" t="s">
        <v>89</v>
      </c>
      <c r="AB18" s="65" t="s">
        <v>90</v>
      </c>
      <c r="AC18" s="65"/>
      <c r="AD18" s="58" t="s">
        <v>58</v>
      </c>
      <c r="AE18" s="58" t="s">
        <v>91</v>
      </c>
      <c r="AF18" s="58" t="s">
        <v>92</v>
      </c>
      <c r="AG18" s="58" t="s">
        <v>93</v>
      </c>
      <c r="AH18" s="58"/>
      <c r="AI18" s="59"/>
      <c r="AJ18" s="59" t="s">
        <v>94</v>
      </c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2.75" hidden="false" customHeight="false" outlineLevel="0" collapsed="false">
      <c r="A19" s="52"/>
      <c r="B19" s="30"/>
      <c r="C19" s="32"/>
      <c r="D19" s="60"/>
      <c r="E19" s="32"/>
      <c r="F19" s="32"/>
      <c r="G19" s="33"/>
      <c r="H19" s="33"/>
      <c r="I19" s="33"/>
      <c r="J19" s="32"/>
      <c r="K19" s="32"/>
      <c r="L19" s="35"/>
      <c r="M19" s="36"/>
      <c r="N19" s="36"/>
      <c r="O19" s="36"/>
      <c r="P19" s="36"/>
      <c r="Q19" s="37"/>
      <c r="R19" s="36"/>
      <c r="S19" s="55"/>
      <c r="T19" s="56"/>
      <c r="U19" s="36"/>
      <c r="V19" s="37"/>
      <c r="W19" s="16"/>
      <c r="X19" s="66"/>
      <c r="Y19" s="18"/>
      <c r="Z19" s="64"/>
      <c r="AA19" s="64"/>
      <c r="AB19" s="65"/>
      <c r="AC19" s="65"/>
      <c r="AD19" s="58"/>
      <c r="AE19" s="58"/>
      <c r="AF19" s="58"/>
      <c r="AG19" s="58"/>
      <c r="AH19" s="58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2.75" hidden="false" customHeight="false" outlineLevel="0" collapsed="false">
      <c r="A20" s="40"/>
      <c r="B20" s="41" t="s">
        <v>6</v>
      </c>
      <c r="C20" s="41" t="s">
        <v>7</v>
      </c>
      <c r="D20" s="41" t="s">
        <v>8</v>
      </c>
      <c r="E20" s="41" t="s">
        <v>9</v>
      </c>
      <c r="F20" s="41" t="s">
        <v>10</v>
      </c>
      <c r="G20" s="42" t="s">
        <v>11</v>
      </c>
      <c r="H20" s="42" t="s">
        <v>12</v>
      </c>
      <c r="I20" s="41" t="s">
        <v>13</v>
      </c>
      <c r="J20" s="41" t="s">
        <v>14</v>
      </c>
      <c r="K20" s="41" t="s">
        <v>15</v>
      </c>
      <c r="L20" s="43" t="s">
        <v>16</v>
      </c>
      <c r="M20" s="41" t="s">
        <v>17</v>
      </c>
      <c r="N20" s="41" t="s">
        <v>18</v>
      </c>
      <c r="O20" s="41" t="s">
        <v>19</v>
      </c>
      <c r="P20" s="41" t="s">
        <v>20</v>
      </c>
      <c r="Q20" s="44" t="s">
        <v>21</v>
      </c>
      <c r="R20" s="41" t="s">
        <v>22</v>
      </c>
      <c r="S20" s="45" t="s">
        <v>23</v>
      </c>
      <c r="T20" s="41" t="s">
        <v>24</v>
      </c>
      <c r="U20" s="41" t="s">
        <v>25</v>
      </c>
      <c r="V20" s="46" t="s">
        <v>26</v>
      </c>
      <c r="W20" s="47" t="s">
        <v>27</v>
      </c>
      <c r="X20" s="48" t="s">
        <v>28</v>
      </c>
      <c r="Y20" s="49" t="s">
        <v>29</v>
      </c>
      <c r="Z20" s="49" t="s">
        <v>30</v>
      </c>
      <c r="AA20" s="49" t="s">
        <v>31</v>
      </c>
      <c r="AB20" s="49" t="s">
        <v>32</v>
      </c>
      <c r="AC20" s="49" t="s">
        <v>33</v>
      </c>
      <c r="AD20" s="50" t="s">
        <v>34</v>
      </c>
      <c r="AE20" s="50" t="s">
        <v>35</v>
      </c>
      <c r="AF20" s="50" t="s">
        <v>36</v>
      </c>
      <c r="AG20" s="50" t="s">
        <v>37</v>
      </c>
      <c r="AH20" s="50" t="s">
        <v>38</v>
      </c>
      <c r="AI20" s="51" t="s">
        <v>39</v>
      </c>
      <c r="AJ20" s="51" t="s">
        <v>40</v>
      </c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2.75" hidden="false" customHeight="false" outlineLevel="0" collapsed="false">
      <c r="A21" s="52" t="n">
        <f aca="false">A18+1</f>
        <v>8</v>
      </c>
      <c r="B21" s="30" t="s">
        <v>95</v>
      </c>
      <c r="C21" s="32" t="s">
        <v>53</v>
      </c>
      <c r="D21" s="53" t="s">
        <v>96</v>
      </c>
      <c r="E21" s="32" t="s">
        <v>97</v>
      </c>
      <c r="F21" s="32" t="s">
        <v>66</v>
      </c>
      <c r="G21" s="33" t="s">
        <v>98</v>
      </c>
      <c r="H21" s="33" t="n">
        <v>36465</v>
      </c>
      <c r="I21" s="33" t="n">
        <v>40117</v>
      </c>
      <c r="J21" s="32" t="n">
        <v>10000</v>
      </c>
      <c r="K21" s="32" t="s">
        <v>47</v>
      </c>
      <c r="L21" s="35" t="s">
        <v>56</v>
      </c>
      <c r="M21" s="36"/>
      <c r="N21" s="36"/>
      <c r="O21" s="36"/>
      <c r="P21" s="36"/>
      <c r="Q21" s="37"/>
      <c r="R21" s="36"/>
      <c r="S21" s="55" t="s">
        <v>49</v>
      </c>
      <c r="T21" s="56" t="n">
        <v>5.6</v>
      </c>
      <c r="U21" s="32" t="s">
        <v>57</v>
      </c>
      <c r="V21" s="32" t="s">
        <v>57</v>
      </c>
      <c r="W21" s="32" t="s">
        <v>99</v>
      </c>
      <c r="X21" s="57" t="n">
        <v>284</v>
      </c>
      <c r="Y21" s="18" t="s">
        <v>100</v>
      </c>
      <c r="Z21" s="18"/>
      <c r="AA21" s="58"/>
      <c r="AB21" s="58"/>
      <c r="AC21" s="58"/>
      <c r="AD21" s="18" t="s">
        <v>100</v>
      </c>
      <c r="AE21" s="58"/>
      <c r="AF21" s="58"/>
      <c r="AG21" s="58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</row>
    <row r="22" customFormat="false" ht="12.75" hidden="false" customHeight="false" outlineLevel="0" collapsed="false">
      <c r="A22" s="52"/>
      <c r="B22" s="30"/>
      <c r="C22" s="32"/>
      <c r="D22" s="60"/>
      <c r="E22" s="32"/>
      <c r="F22" s="32"/>
      <c r="G22" s="33"/>
      <c r="H22" s="33"/>
      <c r="I22" s="33"/>
      <c r="J22" s="32"/>
      <c r="K22" s="32"/>
      <c r="L22" s="35"/>
      <c r="M22" s="36"/>
      <c r="N22" s="36"/>
      <c r="O22" s="36"/>
      <c r="P22" s="36"/>
      <c r="Q22" s="37"/>
      <c r="R22" s="36"/>
      <c r="S22" s="55"/>
      <c r="T22" s="56"/>
      <c r="U22" s="32"/>
      <c r="V22" s="32"/>
      <c r="W22" s="32"/>
      <c r="X22" s="57"/>
      <c r="Y22" s="18"/>
      <c r="Z22" s="18"/>
      <c r="AA22" s="58"/>
      <c r="AB22" s="58"/>
      <c r="AC22" s="58"/>
      <c r="AD22" s="18"/>
      <c r="AE22" s="58"/>
      <c r="AF22" s="58"/>
      <c r="AG22" s="58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12.75" hidden="false" customHeight="false" outlineLevel="0" collapsed="false">
      <c r="A23" s="40"/>
      <c r="B23" s="41" t="s">
        <v>6</v>
      </c>
      <c r="C23" s="41" t="s">
        <v>7</v>
      </c>
      <c r="D23" s="41" t="s">
        <v>8</v>
      </c>
      <c r="E23" s="41" t="s">
        <v>9</v>
      </c>
      <c r="F23" s="41" t="s">
        <v>10</v>
      </c>
      <c r="G23" s="42" t="s">
        <v>11</v>
      </c>
      <c r="H23" s="42" t="s">
        <v>12</v>
      </c>
      <c r="I23" s="41" t="s">
        <v>13</v>
      </c>
      <c r="J23" s="41" t="s">
        <v>14</v>
      </c>
      <c r="K23" s="41" t="s">
        <v>15</v>
      </c>
      <c r="L23" s="43" t="s">
        <v>16</v>
      </c>
      <c r="M23" s="41" t="s">
        <v>17</v>
      </c>
      <c r="N23" s="41" t="s">
        <v>18</v>
      </c>
      <c r="O23" s="41" t="s">
        <v>19</v>
      </c>
      <c r="P23" s="41" t="s">
        <v>20</v>
      </c>
      <c r="Q23" s="44" t="s">
        <v>21</v>
      </c>
      <c r="R23" s="41" t="s">
        <v>22</v>
      </c>
      <c r="S23" s="45" t="s">
        <v>23</v>
      </c>
      <c r="T23" s="41" t="s">
        <v>24</v>
      </c>
      <c r="U23" s="41" t="s">
        <v>25</v>
      </c>
      <c r="V23" s="46" t="s">
        <v>26</v>
      </c>
      <c r="W23" s="47" t="s">
        <v>27</v>
      </c>
      <c r="X23" s="48" t="s">
        <v>28</v>
      </c>
      <c r="Y23" s="49" t="s">
        <v>29</v>
      </c>
      <c r="Z23" s="49" t="s">
        <v>30</v>
      </c>
      <c r="AA23" s="49" t="s">
        <v>31</v>
      </c>
      <c r="AB23" s="49" t="s">
        <v>32</v>
      </c>
      <c r="AC23" s="49" t="s">
        <v>33</v>
      </c>
      <c r="AD23" s="50" t="s">
        <v>34</v>
      </c>
      <c r="AE23" s="50" t="s">
        <v>35</v>
      </c>
      <c r="AF23" s="50" t="s">
        <v>36</v>
      </c>
      <c r="AG23" s="50" t="s">
        <v>37</v>
      </c>
      <c r="AH23" s="50" t="s">
        <v>38</v>
      </c>
      <c r="AI23" s="51" t="s">
        <v>39</v>
      </c>
      <c r="AJ23" s="51" t="s">
        <v>40</v>
      </c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</row>
    <row r="24" customFormat="false" ht="12.75" hidden="false" customHeight="false" outlineLevel="0" collapsed="false">
      <c r="A24" s="52" t="n">
        <f aca="false">A21+1</f>
        <v>9</v>
      </c>
      <c r="B24" s="30" t="s">
        <v>101</v>
      </c>
      <c r="C24" s="32" t="s">
        <v>53</v>
      </c>
      <c r="D24" s="53" t="s">
        <v>102</v>
      </c>
      <c r="E24" s="32" t="s">
        <v>103</v>
      </c>
      <c r="F24" s="32" t="s">
        <v>104</v>
      </c>
      <c r="G24" s="33" t="s">
        <v>105</v>
      </c>
      <c r="H24" s="33" t="n">
        <v>35370</v>
      </c>
      <c r="I24" s="33" t="n">
        <v>42674</v>
      </c>
      <c r="J24" s="32" t="n">
        <v>93500</v>
      </c>
      <c r="K24" s="32" t="s">
        <v>50</v>
      </c>
      <c r="L24" s="35" t="s">
        <v>50</v>
      </c>
      <c r="M24" s="36"/>
      <c r="N24" s="36"/>
      <c r="O24" s="36"/>
      <c r="P24" s="36"/>
      <c r="Q24" s="37"/>
      <c r="R24" s="36"/>
      <c r="S24" s="55" t="s">
        <v>50</v>
      </c>
      <c r="T24" s="32" t="s">
        <v>50</v>
      </c>
      <c r="U24" s="36" t="s">
        <v>50</v>
      </c>
      <c r="V24" s="37" t="s">
        <v>50</v>
      </c>
      <c r="W24" s="16" t="s">
        <v>106</v>
      </c>
      <c r="X24" s="57" t="n">
        <v>284</v>
      </c>
      <c r="Y24" s="18" t="s">
        <v>107</v>
      </c>
      <c r="Z24" s="64"/>
      <c r="AA24" s="64"/>
      <c r="AB24" s="65"/>
      <c r="AC24" s="65"/>
      <c r="AD24" s="58"/>
      <c r="AE24" s="58"/>
      <c r="AF24" s="58"/>
      <c r="AG24" s="58"/>
      <c r="AH24" s="58"/>
      <c r="AI24" s="59"/>
      <c r="AJ24" s="59" t="s">
        <v>108</v>
      </c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</row>
    <row r="25" customFormat="false" ht="12.75" hidden="false" customHeight="false" outlineLevel="0" collapsed="false">
      <c r="A25" s="52"/>
      <c r="B25" s="30"/>
      <c r="C25" s="32"/>
      <c r="D25" s="60"/>
      <c r="E25" s="32"/>
      <c r="F25" s="32"/>
      <c r="G25" s="33"/>
      <c r="H25" s="33"/>
      <c r="I25" s="33"/>
      <c r="J25" s="32"/>
      <c r="K25" s="32"/>
      <c r="L25" s="35"/>
      <c r="M25" s="36"/>
      <c r="N25" s="36"/>
      <c r="O25" s="36"/>
      <c r="P25" s="36"/>
      <c r="Q25" s="37"/>
      <c r="R25" s="36"/>
      <c r="S25" s="55"/>
      <c r="T25" s="32"/>
      <c r="U25" s="36"/>
      <c r="V25" s="37"/>
      <c r="W25" s="16"/>
      <c r="X25" s="66"/>
      <c r="Y25" s="18"/>
      <c r="Z25" s="64"/>
      <c r="AA25" s="64"/>
      <c r="AB25" s="65"/>
      <c r="AC25" s="65"/>
      <c r="AD25" s="58"/>
      <c r="AE25" s="58"/>
      <c r="AF25" s="58"/>
      <c r="AG25" s="58"/>
      <c r="AH25" s="58"/>
      <c r="AI25" s="59"/>
      <c r="AJ25" s="59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</row>
    <row r="26" customFormat="false" ht="12.75" hidden="false" customHeight="false" outlineLevel="0" collapsed="false">
      <c r="A26" s="40"/>
      <c r="B26" s="41" t="s">
        <v>6</v>
      </c>
      <c r="C26" s="41" t="s">
        <v>7</v>
      </c>
      <c r="D26" s="41" t="s">
        <v>8</v>
      </c>
      <c r="E26" s="41" t="s">
        <v>9</v>
      </c>
      <c r="F26" s="41" t="s">
        <v>10</v>
      </c>
      <c r="G26" s="42" t="s">
        <v>11</v>
      </c>
      <c r="H26" s="42" t="s">
        <v>12</v>
      </c>
      <c r="I26" s="41" t="s">
        <v>13</v>
      </c>
      <c r="J26" s="41" t="s">
        <v>14</v>
      </c>
      <c r="K26" s="41" t="s">
        <v>15</v>
      </c>
      <c r="L26" s="43" t="s">
        <v>16</v>
      </c>
      <c r="M26" s="41" t="s">
        <v>17</v>
      </c>
      <c r="N26" s="41" t="s">
        <v>18</v>
      </c>
      <c r="O26" s="41" t="s">
        <v>19</v>
      </c>
      <c r="P26" s="41" t="s">
        <v>20</v>
      </c>
      <c r="Q26" s="44" t="s">
        <v>21</v>
      </c>
      <c r="R26" s="41" t="s">
        <v>22</v>
      </c>
      <c r="S26" s="45" t="s">
        <v>23</v>
      </c>
      <c r="T26" s="41" t="s">
        <v>24</v>
      </c>
      <c r="U26" s="41" t="s">
        <v>25</v>
      </c>
      <c r="V26" s="46" t="s">
        <v>26</v>
      </c>
      <c r="W26" s="47" t="s">
        <v>27</v>
      </c>
      <c r="X26" s="48" t="s">
        <v>28</v>
      </c>
      <c r="Y26" s="49" t="s">
        <v>29</v>
      </c>
      <c r="Z26" s="49" t="s">
        <v>30</v>
      </c>
      <c r="AA26" s="49" t="s">
        <v>31</v>
      </c>
      <c r="AB26" s="49" t="s">
        <v>32</v>
      </c>
      <c r="AC26" s="49" t="s">
        <v>33</v>
      </c>
      <c r="AD26" s="50" t="s">
        <v>34</v>
      </c>
      <c r="AE26" s="50" t="s">
        <v>35</v>
      </c>
      <c r="AF26" s="50" t="s">
        <v>36</v>
      </c>
      <c r="AG26" s="50" t="s">
        <v>37</v>
      </c>
      <c r="AH26" s="50" t="s">
        <v>38</v>
      </c>
      <c r="AI26" s="51" t="s">
        <v>39</v>
      </c>
      <c r="AJ26" s="51" t="s">
        <v>40</v>
      </c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</row>
    <row r="27" customFormat="false" ht="12.75" hidden="false" customHeight="false" outlineLevel="0" collapsed="false">
      <c r="A27" s="52" t="n">
        <f aca="false">A24+1</f>
        <v>10</v>
      </c>
      <c r="B27" s="30" t="s">
        <v>109</v>
      </c>
      <c r="C27" s="32" t="s">
        <v>53</v>
      </c>
      <c r="D27" s="63" t="s">
        <v>110</v>
      </c>
      <c r="E27" s="32" t="s">
        <v>111</v>
      </c>
      <c r="F27" s="32" t="s">
        <v>45</v>
      </c>
      <c r="G27" s="33" t="s">
        <v>73</v>
      </c>
      <c r="H27" s="33" t="n">
        <v>33451</v>
      </c>
      <c r="I27" s="33" t="n">
        <v>38077</v>
      </c>
      <c r="J27" s="32" t="n">
        <v>15930</v>
      </c>
      <c r="K27" s="32" t="s">
        <v>50</v>
      </c>
      <c r="L27" s="35" t="s">
        <v>50</v>
      </c>
      <c r="M27" s="36"/>
      <c r="N27" s="36"/>
      <c r="O27" s="36"/>
      <c r="P27" s="36"/>
      <c r="Q27" s="37"/>
      <c r="R27" s="36"/>
      <c r="S27" s="55" t="s">
        <v>49</v>
      </c>
      <c r="T27" s="56" t="n">
        <v>4.867</v>
      </c>
      <c r="U27" s="32" t="s">
        <v>50</v>
      </c>
      <c r="V27" s="32" t="s">
        <v>50</v>
      </c>
      <c r="W27" s="32" t="s">
        <v>112</v>
      </c>
      <c r="X27" s="57" t="n">
        <v>284</v>
      </c>
      <c r="Y27" s="18"/>
      <c r="Z27" s="18"/>
      <c r="AA27" s="18"/>
      <c r="AB27" s="52"/>
      <c r="AC27" s="52"/>
      <c r="AD27" s="58" t="s">
        <v>88</v>
      </c>
      <c r="AE27" s="58" t="s">
        <v>113</v>
      </c>
      <c r="AF27" s="58" t="s">
        <v>114</v>
      </c>
      <c r="AG27" s="58" t="s">
        <v>115</v>
      </c>
      <c r="AH27" s="52"/>
      <c r="AI27" s="52"/>
      <c r="AJ27" s="52" t="s">
        <v>76</v>
      </c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</row>
    <row r="28" customFormat="false" ht="12.75" hidden="false" customHeight="false" outlineLevel="0" collapsed="false">
      <c r="A28" s="52" t="n">
        <f aca="false">A27+1</f>
        <v>11</v>
      </c>
      <c r="B28" s="30" t="s">
        <v>109</v>
      </c>
      <c r="C28" s="32" t="s">
        <v>53</v>
      </c>
      <c r="D28" s="63" t="s">
        <v>116</v>
      </c>
      <c r="E28" s="32" t="s">
        <v>111</v>
      </c>
      <c r="F28" s="32" t="s">
        <v>117</v>
      </c>
      <c r="G28" s="33" t="s">
        <v>118</v>
      </c>
      <c r="H28" s="33" t="n">
        <v>34060</v>
      </c>
      <c r="I28" s="33" t="n">
        <v>41364</v>
      </c>
      <c r="J28" s="32" t="n">
        <v>2000</v>
      </c>
      <c r="K28" s="32" t="s">
        <v>50</v>
      </c>
      <c r="L28" s="35" t="s">
        <v>48</v>
      </c>
      <c r="M28" s="36"/>
      <c r="N28" s="36"/>
      <c r="O28" s="36"/>
      <c r="P28" s="36"/>
      <c r="Q28" s="37"/>
      <c r="R28" s="36"/>
      <c r="S28" s="55" t="s">
        <v>50</v>
      </c>
      <c r="T28" s="56" t="s">
        <v>50</v>
      </c>
      <c r="U28" s="32" t="s">
        <v>57</v>
      </c>
      <c r="V28" s="32" t="s">
        <v>50</v>
      </c>
      <c r="W28" s="32"/>
      <c r="X28" s="57" t="n">
        <v>284</v>
      </c>
      <c r="Y28" s="18"/>
      <c r="Z28" s="18"/>
      <c r="AA28" s="18"/>
      <c r="AB28" s="52"/>
      <c r="AC28" s="52"/>
      <c r="AD28" s="58" t="s">
        <v>119</v>
      </c>
      <c r="AE28" s="58"/>
      <c r="AF28" s="58"/>
      <c r="AG28" s="58"/>
      <c r="AH28" s="52"/>
      <c r="AI28" s="52"/>
      <c r="AJ28" s="52" t="s">
        <v>120</v>
      </c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</row>
    <row r="29" customFormat="false" ht="12.75" hidden="false" customHeight="false" outlineLevel="0" collapsed="false">
      <c r="A29" s="52" t="n">
        <f aca="false">A28+1</f>
        <v>12</v>
      </c>
      <c r="B29" s="30" t="s">
        <v>109</v>
      </c>
      <c r="C29" s="32" t="s">
        <v>53</v>
      </c>
      <c r="D29" s="63" t="s">
        <v>121</v>
      </c>
      <c r="E29" s="32" t="s">
        <v>111</v>
      </c>
      <c r="F29" s="32" t="s">
        <v>117</v>
      </c>
      <c r="G29" s="33" t="s">
        <v>122</v>
      </c>
      <c r="H29" s="33" t="n">
        <v>34274</v>
      </c>
      <c r="I29" s="33" t="n">
        <v>41578</v>
      </c>
      <c r="J29" s="32" t="n">
        <v>10834</v>
      </c>
      <c r="K29" s="32" t="s">
        <v>50</v>
      </c>
      <c r="L29" s="35" t="s">
        <v>48</v>
      </c>
      <c r="M29" s="36"/>
      <c r="N29" s="36"/>
      <c r="O29" s="36"/>
      <c r="P29" s="36"/>
      <c r="Q29" s="37"/>
      <c r="R29" s="36"/>
      <c r="S29" s="55" t="s">
        <v>50</v>
      </c>
      <c r="T29" s="56" t="s">
        <v>57</v>
      </c>
      <c r="U29" s="32" t="s">
        <v>57</v>
      </c>
      <c r="V29" s="32" t="s">
        <v>57</v>
      </c>
      <c r="W29" s="32"/>
      <c r="X29" s="57" t="n">
        <v>284</v>
      </c>
      <c r="Y29" s="18"/>
      <c r="Z29" s="18"/>
      <c r="AA29" s="18"/>
      <c r="AB29" s="52"/>
      <c r="AC29" s="52"/>
      <c r="AD29" s="58" t="s">
        <v>123</v>
      </c>
      <c r="AE29" s="58"/>
      <c r="AF29" s="58"/>
      <c r="AG29" s="58"/>
      <c r="AH29" s="52"/>
      <c r="AI29" s="52"/>
      <c r="AJ29" s="52" t="s">
        <v>124</v>
      </c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</row>
    <row r="30" customFormat="false" ht="12.75" hidden="false" customHeight="false" outlineLevel="0" collapsed="false">
      <c r="A30" s="52" t="n">
        <f aca="false">A29+1</f>
        <v>13</v>
      </c>
      <c r="B30" s="30" t="s">
        <v>109</v>
      </c>
      <c r="C30" s="32" t="s">
        <v>53</v>
      </c>
      <c r="D30" s="63" t="s">
        <v>125</v>
      </c>
      <c r="E30" s="32" t="s">
        <v>126</v>
      </c>
      <c r="F30" s="32" t="s">
        <v>45</v>
      </c>
      <c r="G30" s="33" t="s">
        <v>73</v>
      </c>
      <c r="H30" s="33" t="n">
        <v>35004</v>
      </c>
      <c r="I30" s="33" t="n">
        <v>36830</v>
      </c>
      <c r="J30" s="32" t="n">
        <v>7001</v>
      </c>
      <c r="K30" s="32" t="s">
        <v>50</v>
      </c>
      <c r="L30" s="35" t="s">
        <v>56</v>
      </c>
      <c r="M30" s="36"/>
      <c r="N30" s="36"/>
      <c r="O30" s="36"/>
      <c r="P30" s="36"/>
      <c r="Q30" s="37"/>
      <c r="R30" s="36"/>
      <c r="S30" s="55" t="s">
        <v>49</v>
      </c>
      <c r="T30" s="56" t="n">
        <v>0.04</v>
      </c>
      <c r="U30" s="32" t="s">
        <v>57</v>
      </c>
      <c r="V30" s="32" t="s">
        <v>57</v>
      </c>
      <c r="W30" s="32"/>
      <c r="X30" s="57" t="n">
        <v>284</v>
      </c>
      <c r="Y30" s="18" t="s">
        <v>127</v>
      </c>
      <c r="Z30" s="18" t="s">
        <v>128</v>
      </c>
      <c r="AA30" s="18" t="s">
        <v>129</v>
      </c>
      <c r="AB30" s="52"/>
      <c r="AC30" s="52"/>
      <c r="AD30" s="58" t="s">
        <v>130</v>
      </c>
      <c r="AE30" s="58"/>
      <c r="AF30" s="58"/>
      <c r="AG30" s="58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</row>
    <row r="31" customFormat="false" ht="12.75" hidden="false" customHeight="false" outlineLevel="0" collapsed="false">
      <c r="A31" s="52" t="n">
        <f aca="false">A30+1</f>
        <v>14</v>
      </c>
      <c r="B31" s="30" t="s">
        <v>109</v>
      </c>
      <c r="C31" s="32" t="s">
        <v>53</v>
      </c>
      <c r="D31" s="53" t="s">
        <v>131</v>
      </c>
      <c r="E31" s="32" t="s">
        <v>44</v>
      </c>
      <c r="F31" s="32" t="s">
        <v>66</v>
      </c>
      <c r="G31" s="33" t="s">
        <v>132</v>
      </c>
      <c r="H31" s="33" t="n">
        <v>33178</v>
      </c>
      <c r="I31" s="54"/>
      <c r="J31" s="32" t="n">
        <v>38000</v>
      </c>
      <c r="K31" s="32" t="s">
        <v>47</v>
      </c>
      <c r="L31" s="35" t="s">
        <v>56</v>
      </c>
      <c r="M31" s="36"/>
      <c r="N31" s="36"/>
      <c r="O31" s="36"/>
      <c r="P31" s="36"/>
      <c r="Q31" s="37"/>
      <c r="R31" s="36"/>
      <c r="S31" s="55" t="s">
        <v>49</v>
      </c>
      <c r="T31" s="56" t="s">
        <v>57</v>
      </c>
      <c r="U31" s="32" t="s">
        <v>57</v>
      </c>
      <c r="V31" s="32" t="s">
        <v>57</v>
      </c>
      <c r="W31" s="32"/>
      <c r="X31" s="57" t="n">
        <v>284</v>
      </c>
      <c r="Y31" s="18" t="s">
        <v>88</v>
      </c>
      <c r="Z31" s="18"/>
      <c r="AA31" s="18"/>
      <c r="AB31" s="58"/>
      <c r="AC31" s="58"/>
      <c r="AD31" s="58" t="s">
        <v>133</v>
      </c>
      <c r="AE31" s="58"/>
      <c r="AF31" s="58"/>
      <c r="AG31" s="58"/>
      <c r="AH31" s="52"/>
      <c r="AI31" s="52"/>
      <c r="AJ31" s="52" t="s">
        <v>134</v>
      </c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  <c r="IW31" s="59"/>
    </row>
    <row r="32" customFormat="false" ht="12.75" hidden="false" customHeight="false" outlineLevel="0" collapsed="false">
      <c r="A32" s="52"/>
      <c r="B32" s="30"/>
      <c r="C32" s="32"/>
      <c r="D32" s="60"/>
      <c r="E32" s="32"/>
      <c r="F32" s="32"/>
      <c r="G32" s="33"/>
      <c r="H32" s="33"/>
      <c r="I32" s="33"/>
      <c r="J32" s="32"/>
      <c r="K32" s="32"/>
      <c r="L32" s="35"/>
      <c r="M32" s="36"/>
      <c r="N32" s="36"/>
      <c r="O32" s="36"/>
      <c r="P32" s="36"/>
      <c r="Q32" s="37"/>
      <c r="R32" s="36"/>
      <c r="S32" s="55"/>
      <c r="T32" s="56"/>
      <c r="U32" s="32"/>
      <c r="V32" s="32"/>
      <c r="W32" s="32"/>
      <c r="X32" s="57"/>
      <c r="Y32" s="18"/>
      <c r="Z32" s="18"/>
      <c r="AA32" s="18"/>
      <c r="AB32" s="58"/>
      <c r="AC32" s="58"/>
      <c r="AD32" s="58"/>
      <c r="AE32" s="58"/>
      <c r="AF32" s="58"/>
      <c r="AG32" s="58"/>
      <c r="AH32" s="52"/>
      <c r="AI32" s="52"/>
      <c r="AJ32" s="52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  <c r="IW32" s="59"/>
    </row>
    <row r="33" customFormat="false" ht="12.75" hidden="false" customHeight="false" outlineLevel="0" collapsed="false">
      <c r="A33" s="40"/>
      <c r="B33" s="41" t="s">
        <v>6</v>
      </c>
      <c r="C33" s="41" t="s">
        <v>7</v>
      </c>
      <c r="D33" s="41" t="s">
        <v>8</v>
      </c>
      <c r="E33" s="41" t="s">
        <v>9</v>
      </c>
      <c r="F33" s="41" t="s">
        <v>10</v>
      </c>
      <c r="G33" s="42" t="s">
        <v>11</v>
      </c>
      <c r="H33" s="42" t="s">
        <v>12</v>
      </c>
      <c r="I33" s="41" t="s">
        <v>13</v>
      </c>
      <c r="J33" s="41" t="s">
        <v>14</v>
      </c>
      <c r="K33" s="41" t="s">
        <v>15</v>
      </c>
      <c r="L33" s="43" t="s">
        <v>16</v>
      </c>
      <c r="M33" s="41" t="s">
        <v>17</v>
      </c>
      <c r="N33" s="41" t="s">
        <v>18</v>
      </c>
      <c r="O33" s="41" t="s">
        <v>19</v>
      </c>
      <c r="P33" s="41" t="s">
        <v>20</v>
      </c>
      <c r="Q33" s="44" t="s">
        <v>21</v>
      </c>
      <c r="R33" s="41" t="s">
        <v>22</v>
      </c>
      <c r="S33" s="45" t="s">
        <v>23</v>
      </c>
      <c r="T33" s="41" t="s">
        <v>24</v>
      </c>
      <c r="U33" s="41" t="s">
        <v>25</v>
      </c>
      <c r="V33" s="46" t="s">
        <v>26</v>
      </c>
      <c r="W33" s="47" t="s">
        <v>27</v>
      </c>
      <c r="X33" s="48" t="s">
        <v>28</v>
      </c>
      <c r="Y33" s="49" t="s">
        <v>29</v>
      </c>
      <c r="Z33" s="49" t="s">
        <v>30</v>
      </c>
      <c r="AA33" s="49" t="s">
        <v>31</v>
      </c>
      <c r="AB33" s="49" t="s">
        <v>32</v>
      </c>
      <c r="AC33" s="49" t="s">
        <v>33</v>
      </c>
      <c r="AD33" s="50" t="s">
        <v>34</v>
      </c>
      <c r="AE33" s="50" t="s">
        <v>35</v>
      </c>
      <c r="AF33" s="50" t="s">
        <v>36</v>
      </c>
      <c r="AG33" s="50" t="s">
        <v>37</v>
      </c>
      <c r="AH33" s="50" t="s">
        <v>38</v>
      </c>
      <c r="AI33" s="51" t="s">
        <v>39</v>
      </c>
      <c r="AJ33" s="51" t="s">
        <v>40</v>
      </c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2.75" hidden="false" customHeight="false" outlineLevel="0" collapsed="false">
      <c r="A34" s="52" t="n">
        <f aca="false">A31+1</f>
        <v>15</v>
      </c>
      <c r="B34" s="30" t="s">
        <v>135</v>
      </c>
      <c r="C34" s="32" t="s">
        <v>53</v>
      </c>
      <c r="D34" s="53" t="s">
        <v>136</v>
      </c>
      <c r="E34" s="32" t="s">
        <v>137</v>
      </c>
      <c r="F34" s="32" t="s">
        <v>66</v>
      </c>
      <c r="G34" s="33" t="s">
        <v>86</v>
      </c>
      <c r="H34" s="61" t="n">
        <v>37347</v>
      </c>
      <c r="I34" s="33" t="n">
        <v>40999</v>
      </c>
      <c r="J34" s="32" t="n">
        <v>16400</v>
      </c>
      <c r="K34" s="32" t="s">
        <v>47</v>
      </c>
      <c r="L34" s="35" t="s">
        <v>48</v>
      </c>
      <c r="M34" s="36"/>
      <c r="N34" s="36"/>
      <c r="O34" s="36"/>
      <c r="P34" s="36"/>
      <c r="Q34" s="37"/>
      <c r="R34" s="36"/>
      <c r="S34" s="55" t="s">
        <v>49</v>
      </c>
      <c r="T34" s="56" t="n">
        <v>9.5</v>
      </c>
      <c r="U34" s="32" t="s">
        <v>138</v>
      </c>
      <c r="V34" s="32" t="s">
        <v>139</v>
      </c>
      <c r="W34" s="32"/>
      <c r="X34" s="57" t="n">
        <v>284</v>
      </c>
      <c r="Y34" s="18" t="s">
        <v>140</v>
      </c>
      <c r="Z34" s="18" t="s">
        <v>141</v>
      </c>
      <c r="AA34" s="18" t="s">
        <v>142</v>
      </c>
      <c r="AB34" s="18" t="s">
        <v>143</v>
      </c>
      <c r="AC34" s="58"/>
      <c r="AD34" s="58" t="s">
        <v>58</v>
      </c>
      <c r="AE34" s="58"/>
      <c r="AF34" s="58"/>
      <c r="AG34" s="58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</row>
    <row r="35" customFormat="false" ht="12.75" hidden="false" customHeight="false" outlineLevel="0" collapsed="false">
      <c r="A35" s="52" t="n">
        <f aca="false">A34+1</f>
        <v>16</v>
      </c>
      <c r="B35" s="30" t="s">
        <v>135</v>
      </c>
      <c r="C35" s="32" t="s">
        <v>53</v>
      </c>
      <c r="D35" s="53" t="s">
        <v>136</v>
      </c>
      <c r="E35" s="32" t="s">
        <v>137</v>
      </c>
      <c r="F35" s="32" t="s">
        <v>117</v>
      </c>
      <c r="G35" s="33" t="s">
        <v>144</v>
      </c>
      <c r="H35" s="61" t="n">
        <v>37347</v>
      </c>
      <c r="I35" s="33" t="n">
        <v>40999</v>
      </c>
      <c r="J35" s="32" t="n">
        <v>16400</v>
      </c>
      <c r="K35" s="32" t="s">
        <v>47</v>
      </c>
      <c r="L35" s="35" t="s">
        <v>48</v>
      </c>
      <c r="M35" s="36"/>
      <c r="N35" s="36"/>
      <c r="O35" s="36"/>
      <c r="P35" s="36"/>
      <c r="Q35" s="37"/>
      <c r="R35" s="36"/>
      <c r="S35" s="55" t="s">
        <v>49</v>
      </c>
      <c r="T35" s="56" t="n">
        <v>1.5</v>
      </c>
      <c r="U35" s="32" t="s">
        <v>145</v>
      </c>
      <c r="V35" s="32" t="s">
        <v>139</v>
      </c>
      <c r="W35" s="32"/>
      <c r="X35" s="57" t="n">
        <v>284</v>
      </c>
      <c r="Y35" s="18" t="s">
        <v>140</v>
      </c>
      <c r="Z35" s="18" t="s">
        <v>141</v>
      </c>
      <c r="AA35" s="18" t="s">
        <v>142</v>
      </c>
      <c r="AB35" s="18" t="s">
        <v>143</v>
      </c>
      <c r="AC35" s="58"/>
      <c r="AD35" s="58" t="s">
        <v>58</v>
      </c>
      <c r="AE35" s="58"/>
      <c r="AF35" s="58"/>
      <c r="AG35" s="58"/>
      <c r="AH35" s="52"/>
      <c r="AI35" s="52"/>
      <c r="AJ35" s="52" t="s">
        <v>146</v>
      </c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2.75" hidden="false" customHeight="false" outlineLevel="0" collapsed="false">
      <c r="A36" s="52"/>
      <c r="B36" s="30"/>
      <c r="C36" s="32"/>
      <c r="D36" s="60"/>
      <c r="E36" s="32"/>
      <c r="F36" s="32"/>
      <c r="G36" s="33"/>
      <c r="H36" s="33"/>
      <c r="I36" s="33"/>
      <c r="J36" s="32"/>
      <c r="K36" s="32"/>
      <c r="L36" s="35"/>
      <c r="M36" s="36"/>
      <c r="N36" s="36"/>
      <c r="O36" s="36"/>
      <c r="P36" s="36"/>
      <c r="Q36" s="37"/>
      <c r="R36" s="36"/>
      <c r="S36" s="55"/>
      <c r="T36" s="32"/>
      <c r="U36" s="36"/>
      <c r="V36" s="37"/>
      <c r="W36" s="16"/>
      <c r="X36" s="16"/>
      <c r="Y36" s="18"/>
      <c r="Z36" s="64"/>
      <c r="AA36" s="64"/>
      <c r="AB36" s="65"/>
      <c r="AC36" s="65"/>
      <c r="AD36" s="58"/>
      <c r="AE36" s="58"/>
      <c r="AF36" s="58"/>
      <c r="AG36" s="58"/>
      <c r="AH36" s="58"/>
      <c r="AI36" s="59"/>
      <c r="AJ36" s="59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</row>
    <row r="37" customFormat="false" ht="12.75" hidden="false" customHeight="false" outlineLevel="0" collapsed="false">
      <c r="A37" s="52"/>
      <c r="B37" s="30"/>
      <c r="C37" s="32"/>
      <c r="D37" s="60"/>
      <c r="E37" s="32"/>
      <c r="F37" s="32"/>
      <c r="G37" s="33"/>
      <c r="H37" s="33"/>
      <c r="I37" s="33"/>
      <c r="J37" s="32"/>
      <c r="K37" s="32"/>
      <c r="L37" s="35"/>
      <c r="M37" s="36"/>
      <c r="N37" s="36"/>
      <c r="O37" s="36"/>
      <c r="P37" s="36"/>
      <c r="Q37" s="37"/>
      <c r="R37" s="36"/>
      <c r="S37" s="55"/>
      <c r="T37" s="32"/>
      <c r="U37" s="36"/>
      <c r="V37" s="37"/>
      <c r="W37" s="16"/>
      <c r="X37" s="16"/>
      <c r="Y37" s="18"/>
      <c r="Z37" s="64"/>
      <c r="AA37" s="64"/>
      <c r="AB37" s="65"/>
      <c r="AC37" s="65"/>
      <c r="AD37" s="58"/>
      <c r="AE37" s="58"/>
      <c r="AF37" s="58"/>
      <c r="AG37" s="58"/>
      <c r="AH37" s="58"/>
      <c r="AI37" s="59"/>
      <c r="AJ37" s="59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</row>
    <row r="38" customFormat="false" ht="12.75" hidden="false" customHeight="false" outlineLevel="0" collapsed="false">
      <c r="A38" s="52"/>
      <c r="B38" s="67"/>
      <c r="C38" s="67"/>
      <c r="D38" s="67"/>
      <c r="E38" s="67"/>
      <c r="F38" s="67"/>
      <c r="G38" s="68"/>
      <c r="H38" s="68"/>
      <c r="I38" s="67"/>
      <c r="J38" s="67"/>
      <c r="K38" s="67"/>
      <c r="L38" s="69"/>
      <c r="M38" s="67"/>
      <c r="N38" s="67"/>
      <c r="O38" s="67"/>
      <c r="P38" s="67"/>
      <c r="Q38" s="70"/>
      <c r="R38" s="67"/>
      <c r="S38" s="71"/>
      <c r="T38" s="67"/>
      <c r="U38" s="67"/>
      <c r="V38" s="72"/>
      <c r="W38" s="73"/>
      <c r="X38" s="73"/>
      <c r="Y38" s="74"/>
      <c r="Z38" s="74"/>
      <c r="AA38" s="74"/>
      <c r="AB38" s="74"/>
      <c r="AC38" s="74"/>
      <c r="AD38" s="75"/>
      <c r="AE38" s="75"/>
      <c r="AF38" s="75"/>
      <c r="AG38" s="75"/>
      <c r="AH38" s="75"/>
      <c r="AI38" s="76"/>
      <c r="AJ38" s="76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</row>
    <row r="39" customFormat="false" ht="12.75" hidden="false" customHeight="false" outlineLevel="0" collapsed="false">
      <c r="A39" s="52"/>
      <c r="B39" s="30"/>
      <c r="C39" s="32"/>
      <c r="D39" s="60"/>
      <c r="E39" s="32"/>
      <c r="F39" s="32"/>
      <c r="G39" s="33"/>
      <c r="H39" s="33"/>
      <c r="I39" s="33"/>
      <c r="J39" s="32"/>
      <c r="K39" s="32"/>
      <c r="L39" s="35"/>
      <c r="M39" s="36"/>
      <c r="N39" s="36"/>
      <c r="O39" s="36"/>
      <c r="P39" s="36"/>
      <c r="Q39" s="37"/>
      <c r="R39" s="36"/>
      <c r="S39" s="55"/>
      <c r="T39" s="32"/>
      <c r="U39" s="36"/>
      <c r="V39" s="37"/>
      <c r="W39" s="16"/>
      <c r="X39" s="16"/>
      <c r="Y39" s="18"/>
      <c r="Z39" s="64"/>
      <c r="AA39" s="64"/>
      <c r="AB39" s="65"/>
      <c r="AC39" s="65"/>
      <c r="AD39" s="58"/>
      <c r="AE39" s="58"/>
      <c r="AF39" s="58"/>
      <c r="AG39" s="58"/>
      <c r="AH39" s="58"/>
      <c r="AI39" s="59"/>
      <c r="AJ39" s="59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</row>
    <row r="40" customFormat="false" ht="12.75" hidden="false" customHeight="false" outlineLevel="0" collapsed="false">
      <c r="A40" s="52"/>
      <c r="B40" s="30"/>
      <c r="C40" s="32"/>
      <c r="D40" s="60"/>
      <c r="E40" s="32"/>
      <c r="F40" s="32"/>
      <c r="G40" s="33"/>
      <c r="H40" s="33"/>
      <c r="I40" s="33"/>
      <c r="J40" s="32"/>
      <c r="K40" s="32"/>
      <c r="L40" s="35"/>
      <c r="M40" s="36"/>
      <c r="N40" s="36"/>
      <c r="O40" s="36"/>
      <c r="P40" s="36"/>
      <c r="Q40" s="37"/>
      <c r="R40" s="36"/>
      <c r="S40" s="55"/>
      <c r="T40" s="32"/>
      <c r="U40" s="36"/>
      <c r="V40" s="37"/>
      <c r="W40" s="16"/>
      <c r="X40" s="16"/>
      <c r="Y40" s="18"/>
      <c r="Z40" s="64"/>
      <c r="AA40" s="64"/>
      <c r="AB40" s="65"/>
      <c r="AC40" s="65"/>
      <c r="AD40" s="58"/>
      <c r="AE40" s="58"/>
      <c r="AF40" s="58"/>
      <c r="AG40" s="58"/>
      <c r="AH40" s="58"/>
      <c r="AI40" s="59"/>
      <c r="AJ40" s="59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52"/>
      <c r="IM40" s="52"/>
      <c r="IN40" s="52"/>
      <c r="IO40" s="52"/>
      <c r="IP40" s="52"/>
      <c r="IQ40" s="52"/>
      <c r="IR40" s="52"/>
      <c r="IS40" s="52"/>
      <c r="IT40" s="52"/>
      <c r="IU40" s="52"/>
      <c r="IV40" s="52"/>
      <c r="IW40" s="52"/>
    </row>
    <row r="41" customFormat="false" ht="12.75" hidden="false" customHeight="false" outlineLevel="0" collapsed="false">
      <c r="A41" s="52"/>
      <c r="B41" s="67"/>
      <c r="C41" s="67"/>
      <c r="D41" s="67"/>
      <c r="E41" s="67"/>
      <c r="F41" s="67"/>
      <c r="G41" s="68"/>
      <c r="H41" s="68"/>
      <c r="I41" s="67"/>
      <c r="J41" s="67"/>
      <c r="K41" s="67"/>
      <c r="L41" s="69"/>
      <c r="M41" s="67"/>
      <c r="N41" s="67"/>
      <c r="O41" s="67"/>
      <c r="P41" s="67"/>
      <c r="Q41" s="70"/>
      <c r="R41" s="67"/>
      <c r="S41" s="71"/>
      <c r="T41" s="67"/>
      <c r="U41" s="67"/>
      <c r="V41" s="72"/>
      <c r="W41" s="73"/>
      <c r="X41" s="73"/>
      <c r="Y41" s="74"/>
      <c r="Z41" s="74"/>
      <c r="AA41" s="74"/>
      <c r="AB41" s="74"/>
      <c r="AC41" s="74"/>
      <c r="AD41" s="75"/>
      <c r="AE41" s="75"/>
      <c r="AF41" s="75"/>
      <c r="AG41" s="75"/>
      <c r="AH41" s="75"/>
      <c r="AI41" s="76"/>
      <c r="AJ41" s="76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</row>
    <row r="42" customFormat="false" ht="12.75" hidden="false" customHeight="false" outlineLevel="0" collapsed="false">
      <c r="A42" s="52"/>
      <c r="B42" s="30"/>
      <c r="C42" s="32"/>
      <c r="D42" s="60"/>
      <c r="E42" s="32"/>
      <c r="F42" s="32"/>
      <c r="G42" s="33"/>
      <c r="H42" s="33"/>
      <c r="I42" s="33"/>
      <c r="J42" s="32"/>
      <c r="K42" s="32"/>
      <c r="L42" s="35"/>
      <c r="M42" s="36"/>
      <c r="N42" s="36"/>
      <c r="O42" s="36"/>
      <c r="P42" s="36"/>
      <c r="Q42" s="37"/>
      <c r="R42" s="36"/>
      <c r="S42" s="55"/>
      <c r="T42" s="56"/>
      <c r="U42" s="36"/>
      <c r="V42" s="37"/>
      <c r="W42" s="16"/>
      <c r="X42" s="16"/>
      <c r="Y42" s="17"/>
      <c r="Z42" s="18"/>
      <c r="AA42" s="18"/>
      <c r="AB42" s="52"/>
      <c r="AC42" s="52"/>
      <c r="AD42" s="58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  <c r="IJ42" s="52"/>
      <c r="IK42" s="52"/>
      <c r="IL42" s="52"/>
      <c r="IM42" s="52"/>
      <c r="IN42" s="52"/>
      <c r="IO42" s="52"/>
      <c r="IP42" s="52"/>
      <c r="IQ42" s="52"/>
      <c r="IR42" s="52"/>
      <c r="IS42" s="52"/>
      <c r="IT42" s="52"/>
      <c r="IU42" s="52"/>
      <c r="IV42" s="52"/>
      <c r="IW42" s="52"/>
    </row>
    <row r="43" customFormat="false" ht="12.75" hidden="false" customHeight="false" outlineLevel="0" collapsed="false">
      <c r="A43" s="52"/>
      <c r="B43" s="30"/>
      <c r="C43" s="32"/>
      <c r="D43" s="60"/>
      <c r="E43" s="32"/>
      <c r="F43" s="32"/>
      <c r="G43" s="33"/>
      <c r="H43" s="33"/>
      <c r="I43" s="33"/>
      <c r="J43" s="32"/>
      <c r="K43" s="32"/>
      <c r="L43" s="35"/>
      <c r="M43" s="36"/>
      <c r="N43" s="36"/>
      <c r="O43" s="36"/>
      <c r="P43" s="36"/>
      <c r="Q43" s="37"/>
      <c r="R43" s="36"/>
      <c r="S43" s="55"/>
      <c r="T43" s="56"/>
      <c r="U43" s="36"/>
      <c r="V43" s="37"/>
      <c r="W43" s="16"/>
      <c r="X43" s="16"/>
      <c r="Y43" s="17"/>
      <c r="Z43" s="18"/>
      <c r="AA43" s="18"/>
      <c r="AB43" s="52"/>
      <c r="AC43" s="52"/>
      <c r="AD43" s="58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</row>
    <row r="44" customFormat="false" ht="12.75" hidden="false" customHeight="false" outlineLevel="0" collapsed="false">
      <c r="A44" s="52"/>
      <c r="B44" s="30"/>
      <c r="C44" s="32"/>
      <c r="D44" s="60"/>
      <c r="E44" s="32"/>
      <c r="F44" s="32"/>
      <c r="G44" s="33"/>
      <c r="H44" s="33"/>
      <c r="I44" s="33"/>
      <c r="J44" s="32"/>
      <c r="K44" s="32"/>
      <c r="L44" s="35"/>
      <c r="M44" s="36"/>
      <c r="N44" s="36"/>
      <c r="O44" s="36"/>
      <c r="P44" s="36"/>
      <c r="Q44" s="37"/>
      <c r="R44" s="36"/>
      <c r="S44" s="55"/>
      <c r="T44" s="56"/>
      <c r="U44" s="36"/>
      <c r="V44" s="37"/>
      <c r="W44" s="16"/>
      <c r="X44" s="16"/>
      <c r="Y44" s="17"/>
      <c r="Z44" s="18"/>
      <c r="AA44" s="18"/>
      <c r="AB44" s="52"/>
      <c r="AC44" s="52"/>
      <c r="AD44" s="58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</row>
    <row r="45" customFormat="false" ht="12.75" hidden="false" customHeight="false" outlineLevel="0" collapsed="false">
      <c r="A45" s="52"/>
      <c r="B45" s="30"/>
      <c r="C45" s="32"/>
      <c r="D45" s="60"/>
      <c r="E45" s="32"/>
      <c r="F45" s="32"/>
      <c r="G45" s="33"/>
      <c r="H45" s="33"/>
      <c r="I45" s="33"/>
      <c r="J45" s="32"/>
      <c r="K45" s="32"/>
      <c r="L45" s="35"/>
      <c r="M45" s="36"/>
      <c r="N45" s="36"/>
      <c r="O45" s="36"/>
      <c r="P45" s="36"/>
      <c r="Q45" s="37"/>
      <c r="R45" s="36"/>
      <c r="S45" s="55"/>
      <c r="T45" s="56"/>
      <c r="U45" s="36"/>
      <c r="V45" s="37"/>
      <c r="W45" s="16"/>
      <c r="X45" s="16"/>
      <c r="Y45" s="17"/>
      <c r="Z45" s="18"/>
      <c r="AA45" s="18"/>
      <c r="AB45" s="52"/>
      <c r="AC45" s="52"/>
      <c r="AD45" s="58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 s="52"/>
      <c r="IH45" s="52"/>
      <c r="II45" s="52"/>
      <c r="IJ45" s="52"/>
      <c r="IK45" s="52"/>
      <c r="IL45" s="52"/>
      <c r="IM45" s="52"/>
      <c r="IN45" s="52"/>
      <c r="IO45" s="52"/>
      <c r="IP45" s="52"/>
      <c r="IQ45" s="52"/>
      <c r="IR45" s="52"/>
      <c r="IS45" s="52"/>
      <c r="IT45" s="52"/>
      <c r="IU45" s="52"/>
      <c r="IV45" s="52"/>
      <c r="IW45" s="52"/>
    </row>
    <row r="46" customFormat="false" ht="12.75" hidden="false" customHeight="false" outlineLevel="0" collapsed="false">
      <c r="A46" s="52"/>
      <c r="B46" s="30"/>
      <c r="C46" s="32"/>
      <c r="D46" s="60"/>
      <c r="E46" s="32"/>
      <c r="F46" s="32"/>
      <c r="G46" s="33"/>
      <c r="H46" s="33"/>
      <c r="I46" s="33"/>
      <c r="J46" s="32"/>
      <c r="K46" s="32"/>
      <c r="L46" s="35"/>
      <c r="M46" s="36"/>
      <c r="N46" s="36"/>
      <c r="O46" s="36"/>
      <c r="P46" s="36"/>
      <c r="Q46" s="37"/>
      <c r="R46" s="36"/>
      <c r="S46" s="55"/>
      <c r="T46" s="56"/>
      <c r="U46" s="36"/>
      <c r="V46" s="37"/>
      <c r="W46" s="16"/>
      <c r="X46" s="16"/>
      <c r="Y46" s="17"/>
      <c r="Z46" s="18"/>
      <c r="AA46" s="18"/>
      <c r="AB46" s="52"/>
      <c r="AC46" s="52"/>
      <c r="AD46" s="58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2.75" hidden="false" customHeight="false" outlineLevel="0" collapsed="false">
      <c r="A47" s="52"/>
      <c r="B47" s="67"/>
      <c r="C47" s="67"/>
      <c r="D47" s="67"/>
      <c r="E47" s="67"/>
      <c r="F47" s="67"/>
      <c r="G47" s="68"/>
      <c r="H47" s="68"/>
      <c r="I47" s="67"/>
      <c r="J47" s="67"/>
      <c r="K47" s="67"/>
      <c r="L47" s="69"/>
      <c r="M47" s="67"/>
      <c r="N47" s="67"/>
      <c r="O47" s="67"/>
      <c r="P47" s="67"/>
      <c r="Q47" s="70"/>
      <c r="R47" s="67"/>
      <c r="S47" s="71"/>
      <c r="T47" s="67"/>
      <c r="U47" s="67"/>
      <c r="V47" s="72"/>
      <c r="W47" s="73"/>
      <c r="X47" s="73"/>
      <c r="Y47" s="74"/>
      <c r="Z47" s="74"/>
      <c r="AA47" s="74"/>
      <c r="AB47" s="74"/>
      <c r="AC47" s="74"/>
      <c r="AD47" s="75"/>
      <c r="AE47" s="75"/>
      <c r="AF47" s="75"/>
      <c r="AG47" s="75"/>
      <c r="AH47" s="75"/>
      <c r="AI47" s="76"/>
      <c r="AJ47" s="76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77"/>
      <c r="IB47" s="77"/>
      <c r="IC47" s="77"/>
      <c r="ID47" s="77"/>
      <c r="IE47" s="77"/>
      <c r="IF47" s="77"/>
      <c r="IG47" s="77"/>
      <c r="IH47" s="77"/>
      <c r="II47" s="77"/>
      <c r="IJ47" s="77"/>
      <c r="IK47" s="77"/>
      <c r="IL47" s="77"/>
      <c r="IM47" s="77"/>
      <c r="IN47" s="77"/>
      <c r="IO47" s="77"/>
      <c r="IP47" s="77"/>
      <c r="IQ47" s="77"/>
      <c r="IR47" s="77"/>
      <c r="IS47" s="77"/>
      <c r="IT47" s="77"/>
      <c r="IU47" s="77"/>
      <c r="IV47" s="77"/>
      <c r="IW47" s="77"/>
    </row>
    <row r="48" customFormat="false" ht="12.75" hidden="false" customHeight="false" outlineLevel="0" collapsed="false">
      <c r="A48" s="52"/>
      <c r="B48" s="30"/>
      <c r="C48" s="32"/>
      <c r="D48" s="32"/>
      <c r="E48" s="32"/>
      <c r="F48" s="32"/>
      <c r="G48" s="33"/>
      <c r="H48" s="33"/>
      <c r="I48" s="33"/>
      <c r="J48" s="32"/>
      <c r="K48" s="32"/>
      <c r="L48" s="35"/>
      <c r="M48" s="36"/>
      <c r="N48" s="36"/>
      <c r="O48" s="36"/>
      <c r="P48" s="36"/>
      <c r="Q48" s="37"/>
      <c r="R48" s="36"/>
      <c r="S48" s="55"/>
      <c r="T48" s="56"/>
      <c r="U48" s="32"/>
      <c r="V48" s="32"/>
      <c r="W48" s="32"/>
      <c r="X48" s="32"/>
      <c r="Y48" s="18"/>
      <c r="Z48" s="18"/>
      <c r="AA48" s="18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  <c r="IU48" s="52"/>
      <c r="IV48" s="52"/>
      <c r="IW48" s="52"/>
    </row>
    <row r="49" customFormat="false" ht="12.75" hidden="false" customHeight="false" outlineLevel="0" collapsed="false">
      <c r="A49" s="52"/>
      <c r="B49" s="30"/>
      <c r="C49" s="32"/>
      <c r="D49" s="32"/>
      <c r="E49" s="32"/>
      <c r="F49" s="32"/>
      <c r="G49" s="33"/>
      <c r="H49" s="33"/>
      <c r="I49" s="33"/>
      <c r="J49" s="32"/>
      <c r="K49" s="32"/>
      <c r="L49" s="35"/>
      <c r="M49" s="36"/>
      <c r="N49" s="36"/>
      <c r="O49" s="36"/>
      <c r="P49" s="36"/>
      <c r="Q49" s="37"/>
      <c r="R49" s="36"/>
      <c r="S49" s="55"/>
      <c r="T49" s="56"/>
      <c r="U49" s="32"/>
      <c r="V49" s="32"/>
      <c r="W49" s="32"/>
      <c r="X49" s="32"/>
      <c r="Y49" s="18"/>
      <c r="Z49" s="18"/>
      <c r="AA49" s="18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52"/>
      <c r="IF49" s="52"/>
      <c r="IG49" s="52"/>
      <c r="IH49" s="52"/>
      <c r="II49" s="52"/>
      <c r="IJ49" s="52"/>
      <c r="IK49" s="52"/>
      <c r="IL49" s="52"/>
      <c r="IM49" s="52"/>
      <c r="IN49" s="52"/>
      <c r="IO49" s="52"/>
      <c r="IP49" s="52"/>
      <c r="IQ49" s="52"/>
      <c r="IR49" s="52"/>
      <c r="IS49" s="52"/>
      <c r="IT49" s="52"/>
      <c r="IU49" s="52"/>
      <c r="IV49" s="52"/>
      <c r="IW49" s="52"/>
    </row>
    <row r="50" customFormat="false" ht="12.75" hidden="false" customHeight="false" outlineLevel="0" collapsed="false">
      <c r="A50" s="52"/>
      <c r="B50" s="30"/>
      <c r="C50" s="32"/>
      <c r="D50" s="32"/>
      <c r="E50" s="32"/>
      <c r="F50" s="32"/>
      <c r="G50" s="33"/>
      <c r="H50" s="33"/>
      <c r="I50" s="33"/>
      <c r="J50" s="32"/>
      <c r="K50" s="32"/>
      <c r="L50" s="35"/>
      <c r="M50" s="36"/>
      <c r="N50" s="36"/>
      <c r="O50" s="36"/>
      <c r="P50" s="36"/>
      <c r="Q50" s="37"/>
      <c r="R50" s="36"/>
      <c r="S50" s="55"/>
      <c r="T50" s="56"/>
      <c r="U50" s="32"/>
      <c r="V50" s="32"/>
      <c r="W50" s="32"/>
      <c r="X50" s="32"/>
      <c r="Y50" s="18"/>
      <c r="Z50" s="18"/>
      <c r="AA50" s="18"/>
      <c r="AB50" s="52"/>
      <c r="AC50" s="52"/>
      <c r="AD50" s="52"/>
      <c r="AE50" s="52"/>
      <c r="AF50" s="52"/>
      <c r="AG50" s="52"/>
      <c r="AH50" s="52"/>
      <c r="AI50" s="52"/>
      <c r="AJ50" s="52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  <c r="IR50" s="59"/>
      <c r="IS50" s="59"/>
      <c r="IT50" s="59"/>
      <c r="IU50" s="59"/>
      <c r="IV50" s="59"/>
      <c r="IW50" s="59"/>
    </row>
    <row r="51" customFormat="false" ht="12.75" hidden="false" customHeight="false" outlineLevel="0" collapsed="false">
      <c r="A51" s="52"/>
      <c r="B51" s="30"/>
      <c r="C51" s="32"/>
      <c r="D51" s="32"/>
      <c r="E51" s="32"/>
      <c r="F51" s="32"/>
      <c r="G51" s="33"/>
      <c r="H51" s="33"/>
      <c r="I51" s="33"/>
      <c r="J51" s="32"/>
      <c r="K51" s="32"/>
      <c r="L51" s="35"/>
      <c r="M51" s="36"/>
      <c r="N51" s="36"/>
      <c r="O51" s="36"/>
      <c r="P51" s="36"/>
      <c r="Q51" s="37"/>
      <c r="R51" s="36"/>
      <c r="S51" s="55"/>
      <c r="T51" s="56"/>
      <c r="U51" s="32"/>
      <c r="V51" s="32"/>
      <c r="W51" s="32"/>
      <c r="X51" s="32"/>
      <c r="Y51" s="18"/>
      <c r="Z51" s="18"/>
      <c r="AA51" s="18"/>
      <c r="AB51" s="52"/>
      <c r="AC51" s="52"/>
      <c r="AD51" s="52"/>
      <c r="AE51" s="52"/>
      <c r="AF51" s="52"/>
      <c r="AG51" s="52"/>
      <c r="AH51" s="52"/>
      <c r="AI51" s="52"/>
      <c r="AJ51" s="52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  <c r="IR51" s="59"/>
      <c r="IS51" s="59"/>
      <c r="IT51" s="59"/>
      <c r="IU51" s="59"/>
      <c r="IV51" s="59"/>
      <c r="IW51" s="59"/>
    </row>
    <row r="52" customFormat="false" ht="12.75" hidden="false" customHeight="false" outlineLevel="0" collapsed="false">
      <c r="A52" s="52"/>
      <c r="B52" s="30"/>
      <c r="C52" s="32"/>
      <c r="D52" s="32"/>
      <c r="E52" s="32"/>
      <c r="F52" s="32"/>
      <c r="G52" s="33"/>
      <c r="H52" s="33"/>
      <c r="I52" s="33"/>
      <c r="J52" s="32"/>
      <c r="K52" s="32"/>
      <c r="L52" s="35"/>
      <c r="M52" s="36"/>
      <c r="N52" s="36"/>
      <c r="O52" s="36"/>
      <c r="P52" s="36"/>
      <c r="Q52" s="37"/>
      <c r="R52" s="36"/>
      <c r="S52" s="55"/>
      <c r="T52" s="56"/>
      <c r="U52" s="32"/>
      <c r="V52" s="32"/>
      <c r="W52" s="32"/>
      <c r="X52" s="32"/>
      <c r="Y52" s="18"/>
      <c r="Z52" s="18"/>
      <c r="AA52" s="18"/>
      <c r="AB52" s="58"/>
      <c r="AC52" s="58"/>
      <c r="AD52" s="58"/>
      <c r="AE52" s="58"/>
      <c r="AF52" s="58"/>
      <c r="AG52" s="58"/>
      <c r="AH52" s="52"/>
      <c r="AI52" s="52"/>
      <c r="AJ52" s="52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</row>
    <row r="53" customFormat="false" ht="12.75" hidden="false" customHeight="false" outlineLevel="0" collapsed="false">
      <c r="A53" s="52"/>
      <c r="B53" s="30"/>
      <c r="C53" s="32"/>
      <c r="D53" s="32"/>
      <c r="E53" s="32"/>
      <c r="F53" s="32"/>
      <c r="G53" s="33"/>
      <c r="H53" s="33"/>
      <c r="I53" s="33"/>
      <c r="J53" s="32"/>
      <c r="K53" s="32"/>
      <c r="L53" s="35"/>
      <c r="M53" s="36"/>
      <c r="N53" s="36"/>
      <c r="O53" s="36"/>
      <c r="P53" s="36"/>
      <c r="Q53" s="37"/>
      <c r="R53" s="36"/>
      <c r="S53" s="55"/>
      <c r="T53" s="56"/>
      <c r="U53" s="32"/>
      <c r="V53" s="32"/>
      <c r="W53" s="32"/>
      <c r="X53" s="32"/>
      <c r="Y53" s="18"/>
      <c r="Z53" s="18"/>
      <c r="AA53" s="58"/>
      <c r="AB53" s="58"/>
      <c r="AC53" s="58"/>
      <c r="AD53" s="58"/>
      <c r="AE53" s="58"/>
      <c r="AF53" s="58"/>
      <c r="AG53" s="58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  <c r="HG53" s="52"/>
      <c r="HH53" s="52"/>
      <c r="HI53" s="52"/>
      <c r="HJ53" s="52"/>
      <c r="HK53" s="52"/>
      <c r="HL53" s="52"/>
      <c r="HM53" s="52"/>
      <c r="HN53" s="52"/>
      <c r="HO53" s="52"/>
      <c r="HP53" s="52"/>
      <c r="HQ53" s="52"/>
      <c r="HR53" s="52"/>
      <c r="HS53" s="52"/>
      <c r="HT53" s="52"/>
      <c r="HU53" s="52"/>
      <c r="HV53" s="52"/>
      <c r="HW53" s="52"/>
      <c r="HX53" s="52"/>
      <c r="HY53" s="52"/>
      <c r="HZ53" s="52"/>
      <c r="IA53" s="52"/>
      <c r="IB53" s="52"/>
      <c r="IC53" s="52"/>
      <c r="ID53" s="52"/>
      <c r="IE53" s="52"/>
      <c r="IF53" s="52"/>
      <c r="IG53" s="52"/>
      <c r="IH53" s="52"/>
      <c r="II53" s="52"/>
      <c r="IJ53" s="52"/>
      <c r="IK53" s="52"/>
      <c r="IL53" s="52"/>
      <c r="IM53" s="52"/>
      <c r="IN53" s="52"/>
      <c r="IO53" s="52"/>
      <c r="IP53" s="52"/>
      <c r="IQ53" s="52"/>
      <c r="IR53" s="52"/>
      <c r="IS53" s="52"/>
      <c r="IT53" s="52"/>
      <c r="IU53" s="52"/>
      <c r="IV53" s="52"/>
      <c r="IW53" s="52"/>
    </row>
    <row r="54" customFormat="false" ht="12.75" hidden="false" customHeight="false" outlineLevel="0" collapsed="false">
      <c r="A54" s="52"/>
      <c r="B54" s="30"/>
      <c r="C54" s="32"/>
      <c r="D54" s="32"/>
      <c r="E54" s="32"/>
      <c r="F54" s="32"/>
      <c r="G54" s="33"/>
      <c r="H54" s="33"/>
      <c r="I54" s="33"/>
      <c r="J54" s="32"/>
      <c r="K54" s="32"/>
      <c r="L54" s="35"/>
      <c r="M54" s="36"/>
      <c r="N54" s="36"/>
      <c r="O54" s="36"/>
      <c r="P54" s="36"/>
      <c r="Q54" s="37"/>
      <c r="R54" s="36"/>
      <c r="S54" s="55"/>
      <c r="T54" s="56"/>
      <c r="U54" s="32"/>
      <c r="V54" s="32"/>
      <c r="W54" s="32"/>
      <c r="X54" s="32"/>
      <c r="Y54" s="18"/>
      <c r="Z54" s="18"/>
      <c r="AA54" s="58"/>
      <c r="AB54" s="58"/>
      <c r="AC54" s="58"/>
      <c r="AD54" s="58"/>
      <c r="AE54" s="58"/>
      <c r="AF54" s="58"/>
      <c r="AG54" s="58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</row>
    <row r="55" customFormat="false" ht="12.75" hidden="false" customHeight="false" outlineLevel="0" collapsed="false">
      <c r="A55" s="52"/>
      <c r="B55" s="78"/>
      <c r="C55" s="78"/>
      <c r="D55" s="79"/>
      <c r="E55" s="79"/>
      <c r="F55" s="79"/>
      <c r="G55" s="80"/>
      <c r="H55" s="80"/>
      <c r="I55" s="78"/>
      <c r="J55" s="78"/>
      <c r="K55" s="79"/>
      <c r="L55" s="81"/>
      <c r="M55" s="79"/>
      <c r="N55" s="79"/>
      <c r="O55" s="79"/>
      <c r="P55" s="79"/>
      <c r="Q55" s="82"/>
      <c r="R55" s="79"/>
      <c r="S55" s="83"/>
      <c r="T55" s="79"/>
      <c r="U55" s="78"/>
      <c r="V55" s="84"/>
      <c r="W55" s="84"/>
      <c r="X55" s="84"/>
      <c r="Y55" s="18"/>
      <c r="Z55" s="18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  <c r="IU55" s="52"/>
      <c r="IV55" s="52"/>
      <c r="IW55" s="52"/>
    </row>
    <row r="56" customFormat="false" ht="12.75" hidden="false" customHeight="false" outlineLevel="0" collapsed="false">
      <c r="A56" s="52"/>
      <c r="B56" s="30"/>
      <c r="C56" s="30"/>
      <c r="D56" s="32"/>
      <c r="E56" s="32"/>
      <c r="F56" s="32"/>
      <c r="G56" s="33"/>
      <c r="H56" s="33"/>
      <c r="I56" s="30"/>
      <c r="J56" s="30"/>
      <c r="K56" s="32"/>
      <c r="L56" s="35"/>
      <c r="M56" s="36"/>
      <c r="N56" s="36"/>
      <c r="O56" s="36"/>
      <c r="P56" s="36"/>
      <c r="Q56" s="85"/>
      <c r="R56" s="36"/>
      <c r="S56" s="55"/>
      <c r="T56" s="32"/>
      <c r="U56" s="30"/>
      <c r="V56" s="86"/>
      <c r="W56" s="16"/>
      <c r="X56" s="16"/>
      <c r="Y56" s="18"/>
      <c r="Z56" s="18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  <c r="IV56" s="52"/>
      <c r="IW56" s="52"/>
    </row>
    <row r="57" customFormat="false" ht="13.5" hidden="false" customHeight="true" outlineLevel="0" collapsed="false">
      <c r="A57" s="52"/>
      <c r="B57" s="30"/>
      <c r="C57" s="30"/>
      <c r="D57" s="32"/>
      <c r="E57" s="32"/>
      <c r="F57" s="32"/>
      <c r="G57" s="33"/>
      <c r="H57" s="33"/>
      <c r="I57" s="30"/>
      <c r="J57" s="30"/>
      <c r="K57" s="32"/>
      <c r="L57" s="35"/>
      <c r="M57" s="36"/>
      <c r="N57" s="36"/>
      <c r="O57" s="36"/>
      <c r="P57" s="36"/>
      <c r="Q57" s="85"/>
      <c r="R57" s="36"/>
      <c r="S57" s="55"/>
      <c r="T57" s="32"/>
      <c r="U57" s="30"/>
      <c r="V57" s="86"/>
      <c r="W57" s="16"/>
      <c r="X57" s="16"/>
      <c r="Y57" s="18"/>
      <c r="Z57" s="18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  <c r="IV57" s="52"/>
      <c r="IW57" s="52"/>
    </row>
    <row r="58" customFormat="false" ht="13.5" hidden="false" customHeight="true" outlineLevel="0" collapsed="false">
      <c r="A58" s="52"/>
      <c r="B58" s="30"/>
      <c r="C58" s="30"/>
      <c r="D58" s="32"/>
      <c r="E58" s="32"/>
      <c r="F58" s="32"/>
      <c r="G58" s="33"/>
      <c r="H58" s="33"/>
      <c r="I58" s="30"/>
      <c r="J58" s="30"/>
      <c r="K58" s="32"/>
      <c r="L58" s="35"/>
      <c r="M58" s="36"/>
      <c r="N58" s="36"/>
      <c r="O58" s="36"/>
      <c r="P58" s="36"/>
      <c r="Q58" s="85"/>
      <c r="R58" s="36"/>
      <c r="S58" s="55"/>
      <c r="T58" s="32"/>
      <c r="U58" s="30"/>
      <c r="V58" s="86"/>
      <c r="W58" s="16"/>
      <c r="X58" s="16"/>
      <c r="Y58" s="18"/>
      <c r="Z58" s="18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  <c r="IV58" s="52"/>
      <c r="IW58" s="52"/>
    </row>
    <row r="59" customFormat="false" ht="12.75" hidden="false" customHeight="false" outlineLevel="0" collapsed="false">
      <c r="A59" s="52"/>
      <c r="B59" s="30"/>
      <c r="C59" s="30"/>
      <c r="D59" s="32"/>
      <c r="E59" s="32"/>
      <c r="F59" s="32"/>
      <c r="G59" s="33"/>
      <c r="H59" s="33"/>
      <c r="I59" s="30"/>
      <c r="J59" s="30"/>
      <c r="K59" s="32"/>
      <c r="L59" s="35"/>
      <c r="M59" s="36"/>
      <c r="N59" s="36"/>
      <c r="O59" s="36"/>
      <c r="P59" s="36"/>
      <c r="Q59" s="85"/>
      <c r="R59" s="36"/>
      <c r="S59" s="55"/>
      <c r="T59" s="32"/>
      <c r="U59" s="30"/>
      <c r="V59" s="86"/>
      <c r="W59" s="16"/>
      <c r="X59" s="16"/>
      <c r="Y59" s="18"/>
      <c r="Z59" s="18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  <c r="IW59" s="52"/>
    </row>
    <row r="60" customFormat="false" ht="12.75" hidden="false" customHeight="false" outlineLevel="0" collapsed="false">
      <c r="A60" s="52"/>
      <c r="B60" s="30"/>
      <c r="C60" s="30"/>
      <c r="D60" s="32"/>
      <c r="E60" s="32"/>
      <c r="F60" s="32"/>
      <c r="G60" s="33"/>
      <c r="H60" s="33"/>
      <c r="I60" s="30"/>
      <c r="J60" s="30"/>
      <c r="K60" s="32"/>
      <c r="L60" s="35"/>
      <c r="M60" s="36"/>
      <c r="N60" s="36"/>
      <c r="O60" s="36"/>
      <c r="P60" s="36"/>
      <c r="Q60" s="85"/>
      <c r="R60" s="36"/>
      <c r="S60" s="55"/>
      <c r="T60" s="32"/>
      <c r="U60" s="30"/>
      <c r="V60" s="86"/>
      <c r="W60" s="16"/>
      <c r="X60" s="16"/>
      <c r="Y60" s="18"/>
      <c r="Z60" s="18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  <c r="HX60" s="52"/>
      <c r="HY60" s="52"/>
      <c r="HZ60" s="52"/>
      <c r="IA60" s="52"/>
      <c r="IB60" s="52"/>
      <c r="IC60" s="52"/>
      <c r="ID60" s="52"/>
      <c r="IE60" s="52"/>
      <c r="IF60" s="52"/>
      <c r="IG60" s="52"/>
      <c r="IH60" s="52"/>
      <c r="II60" s="52"/>
      <c r="IJ60" s="52"/>
      <c r="IK60" s="52"/>
      <c r="IL60" s="52"/>
      <c r="IM60" s="52"/>
      <c r="IN60" s="52"/>
      <c r="IO60" s="52"/>
      <c r="IP60" s="52"/>
      <c r="IQ60" s="52"/>
      <c r="IR60" s="52"/>
      <c r="IS60" s="52"/>
      <c r="IT60" s="52"/>
      <c r="IU60" s="52"/>
      <c r="IV60" s="52"/>
      <c r="IW60" s="52"/>
    </row>
    <row r="61" customFormat="false" ht="12.75" hidden="false" customHeight="false" outlineLevel="0" collapsed="false">
      <c r="A61" s="52"/>
      <c r="B61" s="30"/>
      <c r="C61" s="30"/>
      <c r="D61" s="32"/>
      <c r="E61" s="32"/>
      <c r="F61" s="32"/>
      <c r="G61" s="33"/>
      <c r="H61" s="33"/>
      <c r="I61" s="30"/>
      <c r="J61" s="30"/>
      <c r="K61" s="32"/>
      <c r="L61" s="35"/>
      <c r="M61" s="36"/>
      <c r="N61" s="36"/>
      <c r="O61" s="36"/>
      <c r="P61" s="36"/>
      <c r="Q61" s="85"/>
      <c r="R61" s="36"/>
      <c r="S61" s="55"/>
      <c r="T61" s="32"/>
      <c r="U61" s="30"/>
      <c r="V61" s="86"/>
      <c r="W61" s="16"/>
      <c r="X61" s="16"/>
      <c r="Y61" s="18"/>
      <c r="Z61" s="18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2"/>
      <c r="IB61" s="52"/>
      <c r="IC61" s="52"/>
      <c r="ID61" s="52"/>
      <c r="IE61" s="52"/>
      <c r="IF61" s="52"/>
      <c r="IG61" s="52"/>
      <c r="IH61" s="52"/>
      <c r="II61" s="52"/>
      <c r="IJ61" s="52"/>
      <c r="IK61" s="52"/>
      <c r="IL61" s="52"/>
      <c r="IM61" s="52"/>
      <c r="IN61" s="52"/>
      <c r="IO61" s="52"/>
      <c r="IP61" s="52"/>
      <c r="IQ61" s="52"/>
      <c r="IR61" s="52"/>
      <c r="IS61" s="52"/>
      <c r="IT61" s="52"/>
      <c r="IU61" s="52"/>
      <c r="IV61" s="52"/>
      <c r="IW61" s="52"/>
    </row>
    <row r="62" customFormat="false" ht="12.75" hidden="false" customHeight="false" outlineLevel="0" collapsed="false">
      <c r="A62" s="52"/>
      <c r="B62" s="30"/>
      <c r="C62" s="30"/>
      <c r="D62" s="32"/>
      <c r="E62" s="32"/>
      <c r="F62" s="32"/>
      <c r="G62" s="33"/>
      <c r="H62" s="33"/>
      <c r="I62" s="30"/>
      <c r="J62" s="30"/>
      <c r="K62" s="32"/>
      <c r="L62" s="35"/>
      <c r="M62" s="36"/>
      <c r="N62" s="36"/>
      <c r="O62" s="36"/>
      <c r="P62" s="36"/>
      <c r="Q62" s="85"/>
      <c r="R62" s="36"/>
      <c r="S62" s="55"/>
      <c r="T62" s="32"/>
      <c r="U62" s="30"/>
      <c r="V62" s="86"/>
      <c r="W62" s="16"/>
      <c r="X62" s="16"/>
      <c r="Y62" s="18"/>
      <c r="Z62" s="18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2"/>
      <c r="HO62" s="52"/>
      <c r="HP62" s="52"/>
      <c r="HQ62" s="52"/>
      <c r="HR62" s="52"/>
      <c r="HS62" s="52"/>
      <c r="HT62" s="52"/>
      <c r="HU62" s="52"/>
      <c r="HV62" s="52"/>
      <c r="HW62" s="52"/>
      <c r="HX62" s="52"/>
      <c r="HY62" s="52"/>
      <c r="HZ62" s="52"/>
      <c r="IA62" s="52"/>
      <c r="IB62" s="52"/>
      <c r="IC62" s="52"/>
      <c r="ID62" s="52"/>
      <c r="IE62" s="52"/>
      <c r="IF62" s="52"/>
      <c r="IG62" s="52"/>
      <c r="IH62" s="52"/>
      <c r="II62" s="52"/>
      <c r="IJ62" s="52"/>
      <c r="IK62" s="52"/>
      <c r="IL62" s="52"/>
      <c r="IM62" s="52"/>
      <c r="IN62" s="52"/>
      <c r="IO62" s="52"/>
      <c r="IP62" s="52"/>
      <c r="IQ62" s="52"/>
      <c r="IR62" s="52"/>
      <c r="IS62" s="52"/>
      <c r="IT62" s="52"/>
      <c r="IU62" s="52"/>
      <c r="IV62" s="52"/>
      <c r="IW62" s="52"/>
    </row>
    <row r="63" customFormat="false" ht="12.75" hidden="false" customHeight="false" outlineLevel="0" collapsed="false">
      <c r="A63" s="52"/>
      <c r="B63" s="30"/>
      <c r="C63" s="30"/>
      <c r="D63" s="32"/>
      <c r="E63" s="32"/>
      <c r="F63" s="32"/>
      <c r="G63" s="33"/>
      <c r="H63" s="33"/>
      <c r="I63" s="30"/>
      <c r="J63" s="30"/>
      <c r="K63" s="32"/>
      <c r="L63" s="35"/>
      <c r="M63" s="36"/>
      <c r="N63" s="36"/>
      <c r="O63" s="36"/>
      <c r="P63" s="36"/>
      <c r="Q63" s="85"/>
      <c r="R63" s="36"/>
      <c r="S63" s="55"/>
      <c r="T63" s="32"/>
      <c r="U63" s="30"/>
      <c r="V63" s="86"/>
      <c r="W63" s="16"/>
      <c r="X63" s="16"/>
      <c r="Y63" s="18"/>
      <c r="Z63" s="18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  <c r="HG63" s="52"/>
      <c r="HH63" s="52"/>
      <c r="HI63" s="52"/>
      <c r="HJ63" s="52"/>
      <c r="HK63" s="52"/>
      <c r="HL63" s="52"/>
      <c r="HM63" s="52"/>
      <c r="HN63" s="52"/>
      <c r="HO63" s="52"/>
      <c r="HP63" s="52"/>
      <c r="HQ63" s="52"/>
      <c r="HR63" s="52"/>
      <c r="HS63" s="52"/>
      <c r="HT63" s="52"/>
      <c r="HU63" s="52"/>
      <c r="HV63" s="52"/>
      <c r="HW63" s="52"/>
      <c r="HX63" s="52"/>
      <c r="HY63" s="52"/>
      <c r="HZ63" s="52"/>
      <c r="IA63" s="52"/>
      <c r="IB63" s="52"/>
      <c r="IC63" s="52"/>
      <c r="ID63" s="52"/>
      <c r="IE63" s="52"/>
      <c r="IF63" s="52"/>
      <c r="IG63" s="52"/>
      <c r="IH63" s="52"/>
      <c r="II63" s="52"/>
      <c r="IJ63" s="52"/>
      <c r="IK63" s="52"/>
      <c r="IL63" s="52"/>
      <c r="IM63" s="52"/>
      <c r="IN63" s="52"/>
      <c r="IO63" s="52"/>
      <c r="IP63" s="52"/>
      <c r="IQ63" s="52"/>
      <c r="IR63" s="52"/>
      <c r="IS63" s="52"/>
      <c r="IT63" s="52"/>
      <c r="IU63" s="52"/>
      <c r="IV63" s="52"/>
      <c r="IW63" s="52"/>
    </row>
    <row r="64" customFormat="false" ht="12.75" hidden="false" customHeight="false" outlineLevel="0" collapsed="false">
      <c r="A64" s="52"/>
      <c r="B64" s="30"/>
      <c r="C64" s="30"/>
      <c r="D64" s="32"/>
      <c r="E64" s="32"/>
      <c r="F64" s="32"/>
      <c r="G64" s="33"/>
      <c r="H64" s="33"/>
      <c r="I64" s="30"/>
      <c r="J64" s="30"/>
      <c r="K64" s="32"/>
      <c r="L64" s="35"/>
      <c r="M64" s="36"/>
      <c r="N64" s="36"/>
      <c r="O64" s="36"/>
      <c r="P64" s="36"/>
      <c r="Q64" s="85"/>
      <c r="R64" s="36"/>
      <c r="S64" s="55"/>
      <c r="T64" s="32"/>
      <c r="U64" s="30"/>
      <c r="V64" s="86"/>
      <c r="W64" s="16"/>
      <c r="X64" s="16"/>
      <c r="Y64" s="18"/>
      <c r="Z64" s="18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  <c r="HX64" s="52"/>
      <c r="HY64" s="52"/>
      <c r="HZ64" s="52"/>
      <c r="IA64" s="52"/>
      <c r="IB64" s="52"/>
      <c r="IC64" s="52"/>
      <c r="ID64" s="52"/>
      <c r="IE64" s="52"/>
      <c r="IF64" s="52"/>
      <c r="IG64" s="52"/>
      <c r="IH64" s="52"/>
      <c r="II64" s="52"/>
      <c r="IJ64" s="52"/>
      <c r="IK64" s="52"/>
      <c r="IL64" s="52"/>
      <c r="IM64" s="52"/>
      <c r="IN64" s="52"/>
      <c r="IO64" s="52"/>
      <c r="IP64" s="52"/>
      <c r="IQ64" s="52"/>
      <c r="IR64" s="52"/>
      <c r="IS64" s="52"/>
      <c r="IT64" s="52"/>
      <c r="IU64" s="52"/>
      <c r="IV64" s="52"/>
      <c r="IW64" s="52"/>
    </row>
    <row r="65" customFormat="false" ht="12.75" hidden="false" customHeight="false" outlineLevel="0" collapsed="false">
      <c r="A65" s="52"/>
      <c r="B65" s="30"/>
      <c r="C65" s="30"/>
      <c r="D65" s="32"/>
      <c r="E65" s="32"/>
      <c r="F65" s="32"/>
      <c r="G65" s="33"/>
      <c r="H65" s="33"/>
      <c r="I65" s="30"/>
      <c r="J65" s="30"/>
      <c r="K65" s="32"/>
      <c r="L65" s="35"/>
      <c r="M65" s="36"/>
      <c r="N65" s="36"/>
      <c r="O65" s="36"/>
      <c r="P65" s="36"/>
      <c r="Q65" s="85"/>
      <c r="R65" s="36"/>
      <c r="S65" s="55"/>
      <c r="T65" s="32"/>
      <c r="U65" s="30"/>
      <c r="V65" s="86"/>
      <c r="W65" s="16"/>
      <c r="X65" s="16"/>
      <c r="Y65" s="18"/>
      <c r="Z65" s="18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  <c r="HG65" s="52"/>
      <c r="HH65" s="52"/>
      <c r="HI65" s="52"/>
      <c r="HJ65" s="52"/>
      <c r="HK65" s="52"/>
      <c r="HL65" s="52"/>
      <c r="HM65" s="52"/>
      <c r="HN65" s="52"/>
      <c r="HO65" s="52"/>
      <c r="HP65" s="52"/>
      <c r="HQ65" s="52"/>
      <c r="HR65" s="52"/>
      <c r="HS65" s="52"/>
      <c r="HT65" s="52"/>
      <c r="HU65" s="52"/>
      <c r="HV65" s="52"/>
      <c r="HW65" s="52"/>
      <c r="HX65" s="52"/>
      <c r="HY65" s="52"/>
      <c r="HZ65" s="52"/>
      <c r="IA65" s="52"/>
      <c r="IB65" s="52"/>
      <c r="IC65" s="52"/>
      <c r="ID65" s="52"/>
      <c r="IE65" s="52"/>
      <c r="IF65" s="52"/>
      <c r="IG65" s="52"/>
      <c r="IH65" s="52"/>
      <c r="II65" s="52"/>
      <c r="IJ65" s="52"/>
      <c r="IK65" s="52"/>
      <c r="IL65" s="52"/>
      <c r="IM65" s="52"/>
      <c r="IN65" s="52"/>
      <c r="IO65" s="52"/>
      <c r="IP65" s="52"/>
      <c r="IQ65" s="52"/>
      <c r="IR65" s="52"/>
      <c r="IS65" s="52"/>
      <c r="IT65" s="52"/>
      <c r="IU65" s="52"/>
      <c r="IV65" s="52"/>
      <c r="IW65" s="52"/>
    </row>
    <row r="66" customFormat="false" ht="12.75" hidden="false" customHeight="false" outlineLevel="0" collapsed="false">
      <c r="A66" s="52"/>
      <c r="B66" s="30"/>
      <c r="C66" s="30"/>
      <c r="D66" s="32"/>
      <c r="E66" s="32"/>
      <c r="F66" s="32"/>
      <c r="G66" s="33"/>
      <c r="H66" s="33"/>
      <c r="I66" s="30"/>
      <c r="J66" s="30"/>
      <c r="K66" s="32"/>
      <c r="L66" s="35"/>
      <c r="M66" s="36"/>
      <c r="N66" s="36"/>
      <c r="O66" s="36"/>
      <c r="P66" s="36"/>
      <c r="Q66" s="85"/>
      <c r="R66" s="36"/>
      <c r="S66" s="55"/>
      <c r="T66" s="32"/>
      <c r="U66" s="30"/>
      <c r="V66" s="86"/>
      <c r="W66" s="16"/>
      <c r="X66" s="16"/>
      <c r="Y66" s="18"/>
      <c r="Z66" s="18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  <c r="HX66" s="52"/>
      <c r="HY66" s="52"/>
      <c r="HZ66" s="52"/>
      <c r="IA66" s="52"/>
      <c r="IB66" s="52"/>
      <c r="IC66" s="52"/>
      <c r="ID66" s="52"/>
      <c r="IE66" s="52"/>
      <c r="IF66" s="52"/>
      <c r="IG66" s="52"/>
      <c r="IH66" s="52"/>
      <c r="II66" s="52"/>
      <c r="IJ66" s="52"/>
      <c r="IK66" s="52"/>
      <c r="IL66" s="52"/>
      <c r="IM66" s="52"/>
      <c r="IN66" s="52"/>
      <c r="IO66" s="52"/>
      <c r="IP66" s="52"/>
      <c r="IQ66" s="52"/>
      <c r="IR66" s="52"/>
      <c r="IS66" s="52"/>
      <c r="IT66" s="52"/>
      <c r="IU66" s="52"/>
      <c r="IV66" s="52"/>
      <c r="IW66" s="52"/>
    </row>
    <row r="67" customFormat="false" ht="12.75" hidden="false" customHeight="false" outlineLevel="0" collapsed="false">
      <c r="A67" s="52"/>
      <c r="B67" s="30"/>
      <c r="C67" s="30"/>
      <c r="D67" s="32"/>
      <c r="E67" s="32"/>
      <c r="F67" s="32"/>
      <c r="G67" s="33"/>
      <c r="H67" s="33"/>
      <c r="I67" s="30"/>
      <c r="J67" s="30"/>
      <c r="K67" s="32"/>
      <c r="L67" s="35"/>
      <c r="M67" s="36"/>
      <c r="N67" s="36"/>
      <c r="O67" s="36"/>
      <c r="P67" s="36"/>
      <c r="Q67" s="85"/>
      <c r="R67" s="36"/>
      <c r="S67" s="55"/>
      <c r="T67" s="32"/>
      <c r="U67" s="30"/>
      <c r="V67" s="86"/>
      <c r="W67" s="16"/>
      <c r="X67" s="16"/>
      <c r="Y67" s="18"/>
      <c r="Z67" s="18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2"/>
      <c r="IB67" s="52"/>
      <c r="IC67" s="52"/>
      <c r="ID67" s="52"/>
      <c r="IE67" s="52"/>
      <c r="IF67" s="52"/>
      <c r="IG67" s="52"/>
      <c r="IH67" s="52"/>
      <c r="II67" s="52"/>
      <c r="IJ67" s="52"/>
      <c r="IK67" s="52"/>
      <c r="IL67" s="52"/>
      <c r="IM67" s="52"/>
      <c r="IN67" s="52"/>
      <c r="IO67" s="52"/>
      <c r="IP67" s="52"/>
      <c r="IQ67" s="52"/>
      <c r="IR67" s="52"/>
      <c r="IS67" s="52"/>
      <c r="IT67" s="52"/>
      <c r="IU67" s="52"/>
      <c r="IV67" s="52"/>
      <c r="IW67" s="52"/>
    </row>
    <row r="68" customFormat="false" ht="12.75" hidden="false" customHeight="false" outlineLevel="0" collapsed="false">
      <c r="A68" s="52"/>
      <c r="B68" s="30"/>
      <c r="C68" s="30"/>
      <c r="D68" s="32"/>
      <c r="E68" s="32"/>
      <c r="F68" s="32"/>
      <c r="G68" s="33"/>
      <c r="H68" s="33"/>
      <c r="I68" s="30"/>
      <c r="J68" s="30"/>
      <c r="K68" s="32"/>
      <c r="L68" s="35"/>
      <c r="M68" s="36"/>
      <c r="N68" s="36"/>
      <c r="O68" s="36"/>
      <c r="P68" s="36"/>
      <c r="Q68" s="85"/>
      <c r="R68" s="36"/>
      <c r="S68" s="55"/>
      <c r="T68" s="32"/>
      <c r="U68" s="30"/>
      <c r="V68" s="86"/>
      <c r="W68" s="16"/>
      <c r="X68" s="16"/>
      <c r="Y68" s="18"/>
      <c r="Z68" s="18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2"/>
      <c r="HI68" s="52"/>
      <c r="HJ68" s="52"/>
      <c r="HK68" s="52"/>
      <c r="HL68" s="52"/>
      <c r="HM68" s="52"/>
      <c r="HN68" s="52"/>
      <c r="HO68" s="52"/>
      <c r="HP68" s="52"/>
      <c r="HQ68" s="52"/>
      <c r="HR68" s="52"/>
      <c r="HS68" s="52"/>
      <c r="HT68" s="52"/>
      <c r="HU68" s="52"/>
      <c r="HV68" s="52"/>
      <c r="HW68" s="52"/>
      <c r="HX68" s="52"/>
      <c r="HY68" s="52"/>
      <c r="HZ68" s="52"/>
      <c r="IA68" s="52"/>
      <c r="IB68" s="52"/>
      <c r="IC68" s="52"/>
      <c r="ID68" s="52"/>
      <c r="IE68" s="52"/>
      <c r="IF68" s="52"/>
      <c r="IG68" s="52"/>
      <c r="IH68" s="52"/>
      <c r="II68" s="52"/>
      <c r="IJ68" s="52"/>
      <c r="IK68" s="52"/>
      <c r="IL68" s="52"/>
      <c r="IM68" s="52"/>
      <c r="IN68" s="52"/>
      <c r="IO68" s="52"/>
      <c r="IP68" s="52"/>
      <c r="IQ68" s="52"/>
      <c r="IR68" s="52"/>
      <c r="IS68" s="52"/>
      <c r="IT68" s="52"/>
      <c r="IU68" s="52"/>
      <c r="IV68" s="52"/>
      <c r="IW68" s="52"/>
    </row>
    <row r="69" customFormat="false" ht="12.75" hidden="false" customHeight="false" outlineLevel="0" collapsed="false">
      <c r="A69" s="52"/>
      <c r="B69" s="30"/>
      <c r="C69" s="30"/>
      <c r="D69" s="32"/>
      <c r="E69" s="32"/>
      <c r="F69" s="32"/>
      <c r="G69" s="33"/>
      <c r="H69" s="33"/>
      <c r="I69" s="30"/>
      <c r="J69" s="30"/>
      <c r="K69" s="32"/>
      <c r="L69" s="35"/>
      <c r="M69" s="36"/>
      <c r="N69" s="36"/>
      <c r="O69" s="36"/>
      <c r="P69" s="36"/>
      <c r="Q69" s="85"/>
      <c r="R69" s="36"/>
      <c r="S69" s="55"/>
      <c r="T69" s="32"/>
      <c r="U69" s="30"/>
      <c r="V69" s="86"/>
      <c r="W69" s="16"/>
      <c r="X69" s="16"/>
      <c r="Y69" s="18"/>
      <c r="Z69" s="18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  <c r="HG69" s="52"/>
      <c r="HH69" s="52"/>
      <c r="HI69" s="52"/>
      <c r="HJ69" s="52"/>
      <c r="HK69" s="52"/>
      <c r="HL69" s="52"/>
      <c r="HM69" s="52"/>
      <c r="HN69" s="52"/>
      <c r="HO69" s="52"/>
      <c r="HP69" s="52"/>
      <c r="HQ69" s="52"/>
      <c r="HR69" s="52"/>
      <c r="HS69" s="52"/>
      <c r="HT69" s="52"/>
      <c r="HU69" s="52"/>
      <c r="HV69" s="52"/>
      <c r="HW69" s="52"/>
      <c r="HX69" s="52"/>
      <c r="HY69" s="52"/>
      <c r="HZ69" s="52"/>
      <c r="IA69" s="52"/>
      <c r="IB69" s="52"/>
      <c r="IC69" s="52"/>
      <c r="ID69" s="52"/>
      <c r="IE69" s="52"/>
      <c r="IF69" s="52"/>
      <c r="IG69" s="52"/>
      <c r="IH69" s="52"/>
      <c r="II69" s="52"/>
      <c r="IJ69" s="52"/>
      <c r="IK69" s="52"/>
      <c r="IL69" s="52"/>
      <c r="IM69" s="52"/>
      <c r="IN69" s="52"/>
      <c r="IO69" s="52"/>
      <c r="IP69" s="52"/>
      <c r="IQ69" s="52"/>
      <c r="IR69" s="52"/>
      <c r="IS69" s="52"/>
      <c r="IT69" s="52"/>
      <c r="IU69" s="52"/>
      <c r="IV69" s="52"/>
      <c r="IW69" s="52"/>
    </row>
    <row r="70" customFormat="false" ht="12.75" hidden="false" customHeight="false" outlineLevel="0" collapsed="false">
      <c r="A70" s="52"/>
      <c r="B70" s="30"/>
      <c r="C70" s="30"/>
      <c r="D70" s="32"/>
      <c r="E70" s="32"/>
      <c r="F70" s="32"/>
      <c r="G70" s="33"/>
      <c r="H70" s="33"/>
      <c r="I70" s="30"/>
      <c r="J70" s="30"/>
      <c r="K70" s="32"/>
      <c r="L70" s="35"/>
      <c r="M70" s="36"/>
      <c r="N70" s="36"/>
      <c r="O70" s="36"/>
      <c r="P70" s="36"/>
      <c r="Q70" s="85"/>
      <c r="R70" s="36"/>
      <c r="S70" s="55"/>
      <c r="T70" s="32"/>
      <c r="U70" s="30"/>
      <c r="V70" s="86"/>
      <c r="W70" s="16"/>
      <c r="X70" s="16"/>
      <c r="Y70" s="18"/>
      <c r="Z70" s="18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  <c r="GB70" s="52"/>
      <c r="GC70" s="52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52"/>
      <c r="GZ70" s="52"/>
      <c r="HA70" s="52"/>
      <c r="HB70" s="52"/>
      <c r="HC70" s="52"/>
      <c r="HD70" s="52"/>
      <c r="HE70" s="52"/>
      <c r="HF70" s="52"/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  <c r="HX70" s="52"/>
      <c r="HY70" s="52"/>
      <c r="HZ70" s="52"/>
      <c r="IA70" s="52"/>
      <c r="IB70" s="52"/>
      <c r="IC70" s="52"/>
      <c r="ID70" s="52"/>
      <c r="IE70" s="52"/>
      <c r="IF70" s="52"/>
      <c r="IG70" s="52"/>
      <c r="IH70" s="52"/>
      <c r="II70" s="52"/>
      <c r="IJ70" s="52"/>
      <c r="IK70" s="52"/>
      <c r="IL70" s="52"/>
      <c r="IM70" s="52"/>
      <c r="IN70" s="52"/>
      <c r="IO70" s="52"/>
      <c r="IP70" s="52"/>
      <c r="IQ70" s="52"/>
      <c r="IR70" s="52"/>
      <c r="IS70" s="52"/>
      <c r="IT70" s="52"/>
      <c r="IU70" s="52"/>
      <c r="IV70" s="52"/>
      <c r="IW70" s="52"/>
    </row>
    <row r="71" customFormat="false" ht="12.75" hidden="false" customHeight="false" outlineLevel="0" collapsed="false">
      <c r="A71" s="52"/>
      <c r="B71" s="30"/>
      <c r="C71" s="30"/>
      <c r="D71" s="32"/>
      <c r="E71" s="32"/>
      <c r="F71" s="32"/>
      <c r="G71" s="33"/>
      <c r="H71" s="33"/>
      <c r="I71" s="30"/>
      <c r="J71" s="30"/>
      <c r="K71" s="32"/>
      <c r="L71" s="35"/>
      <c r="M71" s="36"/>
      <c r="N71" s="36"/>
      <c r="O71" s="36"/>
      <c r="P71" s="36"/>
      <c r="Q71" s="85"/>
      <c r="R71" s="36"/>
      <c r="S71" s="55"/>
      <c r="T71" s="32"/>
      <c r="U71" s="30"/>
      <c r="V71" s="86"/>
      <c r="W71" s="16"/>
      <c r="X71" s="16"/>
      <c r="Y71" s="18"/>
      <c r="Z71" s="18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  <c r="GB71" s="52"/>
      <c r="GC71" s="52"/>
      <c r="GD71" s="52"/>
      <c r="GE71" s="52"/>
      <c r="GF71" s="52"/>
      <c r="GG71" s="52"/>
      <c r="GH71" s="52"/>
      <c r="GI71" s="52"/>
      <c r="GJ71" s="52"/>
      <c r="GK71" s="52"/>
      <c r="GL71" s="52"/>
      <c r="GM71" s="52"/>
      <c r="GN71" s="52"/>
      <c r="GO71" s="52"/>
      <c r="GP71" s="52"/>
      <c r="GQ71" s="52"/>
      <c r="GR71" s="52"/>
      <c r="GS71" s="52"/>
      <c r="GT71" s="52"/>
      <c r="GU71" s="52"/>
      <c r="GV71" s="52"/>
      <c r="GW71" s="52"/>
      <c r="GX71" s="52"/>
      <c r="GY71" s="52"/>
      <c r="GZ71" s="52"/>
      <c r="HA71" s="52"/>
      <c r="HB71" s="52"/>
      <c r="HC71" s="52"/>
      <c r="HD71" s="52"/>
      <c r="HE71" s="52"/>
      <c r="HF71" s="52"/>
      <c r="HG71" s="52"/>
      <c r="HH71" s="52"/>
      <c r="HI71" s="52"/>
      <c r="HJ71" s="52"/>
      <c r="HK71" s="52"/>
      <c r="HL71" s="52"/>
      <c r="HM71" s="52"/>
      <c r="HN71" s="52"/>
      <c r="HO71" s="52"/>
      <c r="HP71" s="52"/>
      <c r="HQ71" s="52"/>
      <c r="HR71" s="52"/>
      <c r="HS71" s="52"/>
      <c r="HT71" s="52"/>
      <c r="HU71" s="52"/>
      <c r="HV71" s="52"/>
      <c r="HW71" s="52"/>
      <c r="HX71" s="52"/>
      <c r="HY71" s="52"/>
      <c r="HZ71" s="52"/>
      <c r="IA71" s="52"/>
      <c r="IB71" s="52"/>
      <c r="IC71" s="52"/>
      <c r="ID71" s="52"/>
      <c r="IE71" s="52"/>
      <c r="IF71" s="52"/>
      <c r="IG71" s="52"/>
      <c r="IH71" s="52"/>
      <c r="II71" s="52"/>
      <c r="IJ71" s="52"/>
      <c r="IK71" s="52"/>
      <c r="IL71" s="52"/>
      <c r="IM71" s="52"/>
      <c r="IN71" s="52"/>
      <c r="IO71" s="52"/>
      <c r="IP71" s="52"/>
      <c r="IQ71" s="52"/>
      <c r="IR71" s="52"/>
      <c r="IS71" s="52"/>
      <c r="IT71" s="52"/>
      <c r="IU71" s="52"/>
      <c r="IV71" s="52"/>
      <c r="IW71" s="52"/>
    </row>
    <row r="72" customFormat="false" ht="12.75" hidden="false" customHeight="false" outlineLevel="0" collapsed="false">
      <c r="A72" s="52"/>
      <c r="B72" s="30"/>
      <c r="C72" s="30"/>
      <c r="D72" s="32"/>
      <c r="E72" s="32"/>
      <c r="F72" s="32"/>
      <c r="G72" s="33"/>
      <c r="H72" s="33"/>
      <c r="I72" s="30"/>
      <c r="J72" s="30"/>
      <c r="K72" s="32"/>
      <c r="L72" s="35"/>
      <c r="M72" s="36"/>
      <c r="N72" s="36"/>
      <c r="O72" s="36"/>
      <c r="P72" s="36"/>
      <c r="Q72" s="85"/>
      <c r="R72" s="36"/>
      <c r="S72" s="55"/>
      <c r="T72" s="32"/>
      <c r="U72" s="30"/>
      <c r="V72" s="86"/>
      <c r="W72" s="16"/>
      <c r="X72" s="16"/>
      <c r="Y72" s="18"/>
      <c r="Z72" s="18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  <c r="GB72" s="52"/>
      <c r="GC72" s="52"/>
      <c r="GD72" s="52"/>
      <c r="GE72" s="52"/>
      <c r="GF72" s="52"/>
      <c r="GG72" s="52"/>
      <c r="GH72" s="52"/>
      <c r="GI72" s="52"/>
      <c r="GJ72" s="52"/>
      <c r="GK72" s="52"/>
      <c r="GL72" s="52"/>
      <c r="GM72" s="52"/>
      <c r="GN72" s="52"/>
      <c r="GO72" s="52"/>
      <c r="GP72" s="52"/>
      <c r="GQ72" s="52"/>
      <c r="GR72" s="52"/>
      <c r="GS72" s="52"/>
      <c r="GT72" s="52"/>
      <c r="GU72" s="52"/>
      <c r="GV72" s="52"/>
      <c r="GW72" s="52"/>
      <c r="GX72" s="52"/>
      <c r="GY72" s="52"/>
      <c r="GZ72" s="52"/>
      <c r="HA72" s="52"/>
      <c r="HB72" s="52"/>
      <c r="HC72" s="52"/>
      <c r="HD72" s="52"/>
      <c r="HE72" s="52"/>
      <c r="HF72" s="52"/>
      <c r="HG72" s="52"/>
      <c r="HH72" s="52"/>
      <c r="HI72" s="52"/>
      <c r="HJ72" s="52"/>
      <c r="HK72" s="52"/>
      <c r="HL72" s="52"/>
      <c r="HM72" s="52"/>
      <c r="HN72" s="52"/>
      <c r="HO72" s="52"/>
      <c r="HP72" s="52"/>
      <c r="HQ72" s="52"/>
      <c r="HR72" s="52"/>
      <c r="HS72" s="52"/>
      <c r="HT72" s="52"/>
      <c r="HU72" s="52"/>
      <c r="HV72" s="52"/>
      <c r="HW72" s="52"/>
      <c r="HX72" s="52"/>
      <c r="HY72" s="52"/>
      <c r="HZ72" s="52"/>
      <c r="IA72" s="52"/>
      <c r="IB72" s="52"/>
      <c r="IC72" s="52"/>
      <c r="ID72" s="52"/>
      <c r="IE72" s="52"/>
      <c r="IF72" s="52"/>
      <c r="IG72" s="52"/>
      <c r="IH72" s="52"/>
      <c r="II72" s="52"/>
      <c r="IJ72" s="52"/>
      <c r="IK72" s="52"/>
      <c r="IL72" s="52"/>
      <c r="IM72" s="52"/>
      <c r="IN72" s="52"/>
      <c r="IO72" s="52"/>
      <c r="IP72" s="52"/>
      <c r="IQ72" s="52"/>
      <c r="IR72" s="52"/>
      <c r="IS72" s="52"/>
      <c r="IT72" s="52"/>
      <c r="IU72" s="52"/>
      <c r="IV72" s="52"/>
      <c r="IW72" s="52"/>
    </row>
    <row r="73" customFormat="false" ht="12.75" hidden="false" customHeight="false" outlineLevel="0" collapsed="false">
      <c r="A73" s="52"/>
      <c r="B73" s="30"/>
      <c r="C73" s="30"/>
      <c r="D73" s="32"/>
      <c r="E73" s="32"/>
      <c r="F73" s="32"/>
      <c r="G73" s="33"/>
      <c r="H73" s="33"/>
      <c r="I73" s="30"/>
      <c r="J73" s="30"/>
      <c r="K73" s="32"/>
      <c r="L73" s="35"/>
      <c r="M73" s="36"/>
      <c r="N73" s="36"/>
      <c r="O73" s="36"/>
      <c r="P73" s="36"/>
      <c r="Q73" s="85"/>
      <c r="R73" s="36"/>
      <c r="S73" s="55"/>
      <c r="T73" s="32"/>
      <c r="U73" s="30"/>
      <c r="V73" s="86"/>
      <c r="W73" s="16"/>
      <c r="X73" s="16"/>
      <c r="Y73" s="18"/>
      <c r="Z73" s="18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  <c r="GB73" s="52"/>
      <c r="GC73" s="52"/>
      <c r="GD73" s="52"/>
      <c r="GE73" s="52"/>
      <c r="GF73" s="52"/>
      <c r="GG73" s="52"/>
      <c r="GH73" s="52"/>
      <c r="GI73" s="52"/>
      <c r="GJ73" s="52"/>
      <c r="GK73" s="52"/>
      <c r="GL73" s="52"/>
      <c r="GM73" s="52"/>
      <c r="GN73" s="52"/>
      <c r="GO73" s="52"/>
      <c r="GP73" s="52"/>
      <c r="GQ73" s="52"/>
      <c r="GR73" s="52"/>
      <c r="GS73" s="52"/>
      <c r="GT73" s="52"/>
      <c r="GU73" s="52"/>
      <c r="GV73" s="52"/>
      <c r="GW73" s="52"/>
      <c r="GX73" s="52"/>
      <c r="GY73" s="52"/>
      <c r="GZ73" s="52"/>
      <c r="HA73" s="52"/>
      <c r="HB73" s="52"/>
      <c r="HC73" s="52"/>
      <c r="HD73" s="52"/>
      <c r="HE73" s="52"/>
      <c r="HF73" s="52"/>
      <c r="HG73" s="52"/>
      <c r="HH73" s="52"/>
      <c r="HI73" s="52"/>
      <c r="HJ73" s="52"/>
      <c r="HK73" s="52"/>
      <c r="HL73" s="52"/>
      <c r="HM73" s="52"/>
      <c r="HN73" s="52"/>
      <c r="HO73" s="52"/>
      <c r="HP73" s="52"/>
      <c r="HQ73" s="52"/>
      <c r="HR73" s="52"/>
      <c r="HS73" s="52"/>
      <c r="HT73" s="52"/>
      <c r="HU73" s="52"/>
      <c r="HV73" s="52"/>
      <c r="HW73" s="52"/>
      <c r="HX73" s="52"/>
      <c r="HY73" s="52"/>
      <c r="HZ73" s="52"/>
      <c r="IA73" s="52"/>
      <c r="IB73" s="52"/>
      <c r="IC73" s="52"/>
      <c r="ID73" s="52"/>
      <c r="IE73" s="52"/>
      <c r="IF73" s="52"/>
      <c r="IG73" s="52"/>
      <c r="IH73" s="52"/>
      <c r="II73" s="52"/>
      <c r="IJ73" s="52"/>
      <c r="IK73" s="52"/>
      <c r="IL73" s="52"/>
      <c r="IM73" s="52"/>
      <c r="IN73" s="52"/>
      <c r="IO73" s="52"/>
      <c r="IP73" s="52"/>
      <c r="IQ73" s="52"/>
      <c r="IR73" s="52"/>
      <c r="IS73" s="52"/>
      <c r="IT73" s="52"/>
      <c r="IU73" s="52"/>
      <c r="IV73" s="52"/>
      <c r="IW73" s="52"/>
    </row>
    <row r="74" customFormat="false" ht="12.75" hidden="false" customHeight="false" outlineLevel="0" collapsed="false">
      <c r="A74" s="52"/>
      <c r="B74" s="30"/>
      <c r="C74" s="30"/>
      <c r="D74" s="32"/>
      <c r="E74" s="32"/>
      <c r="F74" s="32"/>
      <c r="G74" s="33"/>
      <c r="H74" s="33"/>
      <c r="I74" s="30"/>
      <c r="J74" s="30"/>
      <c r="K74" s="32"/>
      <c r="L74" s="35"/>
      <c r="M74" s="36"/>
      <c r="N74" s="36"/>
      <c r="O74" s="36"/>
      <c r="P74" s="36"/>
      <c r="Q74" s="85"/>
      <c r="R74" s="36"/>
      <c r="S74" s="55"/>
      <c r="T74" s="32"/>
      <c r="U74" s="30"/>
      <c r="V74" s="86"/>
      <c r="W74" s="16"/>
      <c r="X74" s="16"/>
      <c r="Y74" s="18"/>
      <c r="Z74" s="18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  <c r="GB74" s="52"/>
      <c r="GC74" s="52"/>
      <c r="GD74" s="52"/>
      <c r="GE74" s="52"/>
      <c r="GF74" s="52"/>
      <c r="GG74" s="52"/>
      <c r="GH74" s="52"/>
      <c r="GI74" s="52"/>
      <c r="GJ74" s="52"/>
      <c r="GK74" s="52"/>
      <c r="GL74" s="52"/>
      <c r="GM74" s="52"/>
      <c r="GN74" s="52"/>
      <c r="GO74" s="52"/>
      <c r="GP74" s="52"/>
      <c r="GQ74" s="52"/>
      <c r="GR74" s="52"/>
      <c r="GS74" s="52"/>
      <c r="GT74" s="52"/>
      <c r="GU74" s="52"/>
      <c r="GV74" s="52"/>
      <c r="GW74" s="52"/>
      <c r="GX74" s="52"/>
      <c r="GY74" s="52"/>
      <c r="GZ74" s="52"/>
      <c r="HA74" s="52"/>
      <c r="HB74" s="52"/>
      <c r="HC74" s="52"/>
      <c r="HD74" s="52"/>
      <c r="HE74" s="52"/>
      <c r="HF74" s="52"/>
      <c r="HG74" s="52"/>
      <c r="HH74" s="52"/>
      <c r="HI74" s="52"/>
      <c r="HJ74" s="52"/>
      <c r="HK74" s="52"/>
      <c r="HL74" s="52"/>
      <c r="HM74" s="52"/>
      <c r="HN74" s="52"/>
      <c r="HO74" s="52"/>
      <c r="HP74" s="52"/>
      <c r="HQ74" s="52"/>
      <c r="HR74" s="52"/>
      <c r="HS74" s="52"/>
      <c r="HT74" s="52"/>
      <c r="HU74" s="52"/>
      <c r="HV74" s="52"/>
      <c r="HW74" s="52"/>
      <c r="HX74" s="52"/>
      <c r="HY74" s="52"/>
      <c r="HZ74" s="52"/>
      <c r="IA74" s="52"/>
      <c r="IB74" s="52"/>
      <c r="IC74" s="52"/>
      <c r="ID74" s="52"/>
      <c r="IE74" s="52"/>
      <c r="IF74" s="52"/>
      <c r="IG74" s="52"/>
      <c r="IH74" s="52"/>
      <c r="II74" s="52"/>
      <c r="IJ74" s="52"/>
      <c r="IK74" s="52"/>
      <c r="IL74" s="52"/>
      <c r="IM74" s="52"/>
      <c r="IN74" s="52"/>
      <c r="IO74" s="52"/>
      <c r="IP74" s="52"/>
      <c r="IQ74" s="52"/>
      <c r="IR74" s="52"/>
      <c r="IS74" s="52"/>
      <c r="IT74" s="52"/>
      <c r="IU74" s="52"/>
      <c r="IV74" s="52"/>
      <c r="IW74" s="52"/>
    </row>
    <row r="75" customFormat="false" ht="12.75" hidden="false" customHeight="false" outlineLevel="0" collapsed="false">
      <c r="A75" s="52"/>
      <c r="B75" s="30"/>
      <c r="C75" s="30"/>
      <c r="D75" s="32"/>
      <c r="E75" s="32"/>
      <c r="F75" s="32"/>
      <c r="G75" s="33"/>
      <c r="H75" s="33"/>
      <c r="I75" s="30"/>
      <c r="J75" s="30"/>
      <c r="K75" s="32"/>
      <c r="L75" s="35"/>
      <c r="M75" s="36"/>
      <c r="N75" s="36"/>
      <c r="O75" s="36"/>
      <c r="P75" s="36"/>
      <c r="Q75" s="85"/>
      <c r="R75" s="36"/>
      <c r="S75" s="55"/>
      <c r="T75" s="32"/>
      <c r="U75" s="30"/>
      <c r="V75" s="86"/>
      <c r="W75" s="16"/>
      <c r="X75" s="16"/>
      <c r="Y75" s="18"/>
      <c r="Z75" s="18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  <c r="GB75" s="52"/>
      <c r="GC75" s="52"/>
      <c r="GD75" s="52"/>
      <c r="GE75" s="52"/>
      <c r="GF75" s="52"/>
      <c r="GG75" s="52"/>
      <c r="GH75" s="52"/>
      <c r="GI75" s="52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  <c r="HG75" s="52"/>
      <c r="HH75" s="52"/>
      <c r="HI75" s="52"/>
      <c r="HJ75" s="52"/>
      <c r="HK75" s="52"/>
      <c r="HL75" s="52"/>
      <c r="HM75" s="52"/>
      <c r="HN75" s="52"/>
      <c r="HO75" s="52"/>
      <c r="HP75" s="52"/>
      <c r="HQ75" s="52"/>
      <c r="HR75" s="52"/>
      <c r="HS75" s="52"/>
      <c r="HT75" s="52"/>
      <c r="HU75" s="52"/>
      <c r="HV75" s="52"/>
      <c r="HW75" s="52"/>
      <c r="HX75" s="52"/>
      <c r="HY75" s="52"/>
      <c r="HZ75" s="52"/>
      <c r="IA75" s="52"/>
      <c r="IB75" s="52"/>
      <c r="IC75" s="52"/>
      <c r="ID75" s="52"/>
      <c r="IE75" s="52"/>
      <c r="IF75" s="52"/>
      <c r="IG75" s="52"/>
      <c r="IH75" s="52"/>
      <c r="II75" s="52"/>
      <c r="IJ75" s="52"/>
      <c r="IK75" s="52"/>
      <c r="IL75" s="52"/>
      <c r="IM75" s="52"/>
      <c r="IN75" s="52"/>
      <c r="IO75" s="52"/>
      <c r="IP75" s="52"/>
      <c r="IQ75" s="52"/>
      <c r="IR75" s="52"/>
      <c r="IS75" s="52"/>
      <c r="IT75" s="52"/>
      <c r="IU75" s="52"/>
      <c r="IV75" s="52"/>
      <c r="IW75" s="52"/>
    </row>
    <row r="76" customFormat="false" ht="12.75" hidden="false" customHeight="false" outlineLevel="0" collapsed="false">
      <c r="A76" s="52"/>
      <c r="B76" s="30"/>
      <c r="C76" s="30"/>
      <c r="D76" s="32"/>
      <c r="E76" s="32"/>
      <c r="F76" s="32"/>
      <c r="G76" s="33"/>
      <c r="H76" s="33"/>
      <c r="I76" s="30"/>
      <c r="J76" s="30"/>
      <c r="K76" s="32"/>
      <c r="L76" s="35"/>
      <c r="M76" s="36"/>
      <c r="N76" s="36"/>
      <c r="O76" s="36"/>
      <c r="P76" s="36"/>
      <c r="Q76" s="85"/>
      <c r="R76" s="36"/>
      <c r="S76" s="55"/>
      <c r="T76" s="32"/>
      <c r="U76" s="30"/>
      <c r="V76" s="86"/>
      <c r="W76" s="16"/>
      <c r="X76" s="16"/>
      <c r="Y76" s="18"/>
      <c r="Z76" s="18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  <c r="GB76" s="52"/>
      <c r="GC76" s="52"/>
      <c r="GD76" s="52"/>
      <c r="GE76" s="52"/>
      <c r="GF76" s="52"/>
      <c r="GG76" s="52"/>
      <c r="GH76" s="52"/>
      <c r="GI76" s="52"/>
      <c r="GJ76" s="52"/>
      <c r="GK76" s="52"/>
      <c r="GL76" s="52"/>
      <c r="GM76" s="52"/>
      <c r="GN76" s="52"/>
      <c r="GO76" s="52"/>
      <c r="GP76" s="52"/>
      <c r="GQ76" s="52"/>
      <c r="GR76" s="52"/>
      <c r="GS76" s="52"/>
      <c r="GT76" s="52"/>
      <c r="GU76" s="52"/>
      <c r="GV76" s="52"/>
      <c r="GW76" s="52"/>
      <c r="GX76" s="52"/>
      <c r="GY76" s="52"/>
      <c r="GZ76" s="52"/>
      <c r="HA76" s="52"/>
      <c r="HB76" s="52"/>
      <c r="HC76" s="52"/>
      <c r="HD76" s="52"/>
      <c r="HE76" s="52"/>
      <c r="HF76" s="52"/>
      <c r="HG76" s="52"/>
      <c r="HH76" s="52"/>
      <c r="HI76" s="52"/>
      <c r="HJ76" s="52"/>
      <c r="HK76" s="52"/>
      <c r="HL76" s="52"/>
      <c r="HM76" s="52"/>
      <c r="HN76" s="52"/>
      <c r="HO76" s="52"/>
      <c r="HP76" s="52"/>
      <c r="HQ76" s="52"/>
      <c r="HR76" s="52"/>
      <c r="HS76" s="52"/>
      <c r="HT76" s="52"/>
      <c r="HU76" s="52"/>
      <c r="HV76" s="52"/>
      <c r="HW76" s="52"/>
      <c r="HX76" s="52"/>
      <c r="HY76" s="52"/>
      <c r="HZ76" s="52"/>
      <c r="IA76" s="52"/>
      <c r="IB76" s="52"/>
      <c r="IC76" s="52"/>
      <c r="ID76" s="52"/>
      <c r="IE76" s="52"/>
      <c r="IF76" s="52"/>
      <c r="IG76" s="52"/>
      <c r="IH76" s="52"/>
      <c r="II76" s="52"/>
      <c r="IJ76" s="52"/>
      <c r="IK76" s="52"/>
      <c r="IL76" s="52"/>
      <c r="IM76" s="52"/>
      <c r="IN76" s="52"/>
      <c r="IO76" s="52"/>
      <c r="IP76" s="52"/>
      <c r="IQ76" s="52"/>
      <c r="IR76" s="52"/>
      <c r="IS76" s="52"/>
      <c r="IT76" s="52"/>
      <c r="IU76" s="52"/>
      <c r="IV76" s="52"/>
      <c r="IW76" s="52"/>
    </row>
    <row r="77" customFormat="false" ht="12.75" hidden="false" customHeight="false" outlineLevel="0" collapsed="false">
      <c r="A77" s="52"/>
      <c r="B77" s="87"/>
      <c r="C77" s="87"/>
      <c r="D77" s="87"/>
      <c r="E77" s="87"/>
      <c r="F77" s="87"/>
      <c r="G77" s="87"/>
      <c r="H77" s="87"/>
      <c r="I77" s="88"/>
      <c r="J77" s="88"/>
      <c r="K77" s="87"/>
      <c r="L77" s="87"/>
      <c r="M77" s="87"/>
      <c r="N77" s="87"/>
      <c r="O77" s="87"/>
      <c r="P77" s="87"/>
      <c r="Q77" s="89"/>
      <c r="R77" s="87"/>
      <c r="S77" s="87"/>
      <c r="T77" s="87"/>
      <c r="U77" s="87"/>
      <c r="V77" s="52"/>
      <c r="W77" s="87"/>
      <c r="X77" s="87"/>
      <c r="Y77" s="90"/>
      <c r="Z77" s="90"/>
      <c r="AA77" s="90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7"/>
      <c r="IC77" s="87"/>
      <c r="ID77" s="87"/>
      <c r="IE77" s="87"/>
      <c r="IF77" s="87"/>
      <c r="IG77" s="87"/>
      <c r="IH77" s="87"/>
      <c r="II77" s="87"/>
      <c r="IJ77" s="87"/>
      <c r="IK77" s="87"/>
      <c r="IL77" s="87"/>
      <c r="IM77" s="87"/>
      <c r="IN77" s="87"/>
      <c r="IO77" s="87"/>
      <c r="IP77" s="87"/>
      <c r="IQ77" s="87"/>
      <c r="IR77" s="87"/>
      <c r="IS77" s="87"/>
      <c r="IT77" s="87"/>
      <c r="IU77" s="87"/>
      <c r="IV77" s="87"/>
      <c r="IW77" s="87"/>
    </row>
    <row r="78" customFormat="false" ht="12.75" hidden="false" customHeight="false" outlineLevel="0" collapsed="false">
      <c r="A78" s="52"/>
      <c r="B78" s="30"/>
      <c r="C78" s="30"/>
      <c r="D78" s="32"/>
      <c r="E78" s="32"/>
      <c r="F78" s="32"/>
      <c r="G78" s="33"/>
      <c r="H78" s="33"/>
      <c r="I78" s="30"/>
      <c r="J78" s="30"/>
      <c r="K78" s="32"/>
      <c r="L78" s="35"/>
      <c r="M78" s="36"/>
      <c r="N78" s="36"/>
      <c r="O78" s="36"/>
      <c r="P78" s="36"/>
      <c r="Q78" s="85"/>
      <c r="R78" s="36"/>
      <c r="S78" s="55"/>
      <c r="T78" s="32"/>
      <c r="U78" s="32"/>
      <c r="V78" s="16"/>
      <c r="W78" s="16"/>
      <c r="X78" s="16"/>
      <c r="Y78" s="18"/>
      <c r="Z78" s="18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52"/>
      <c r="FX78" s="52"/>
      <c r="FY78" s="52"/>
      <c r="FZ78" s="52"/>
      <c r="GA78" s="52"/>
      <c r="GB78" s="52"/>
      <c r="GC78" s="52"/>
      <c r="GD78" s="52"/>
      <c r="GE78" s="52"/>
      <c r="GF78" s="52"/>
      <c r="GG78" s="52"/>
      <c r="GH78" s="52"/>
      <c r="GI78" s="52"/>
      <c r="GJ78" s="52"/>
      <c r="GK78" s="52"/>
      <c r="GL78" s="52"/>
      <c r="GM78" s="52"/>
      <c r="GN78" s="52"/>
      <c r="GO78" s="52"/>
      <c r="GP78" s="52"/>
      <c r="GQ78" s="52"/>
      <c r="GR78" s="52"/>
      <c r="GS78" s="52"/>
      <c r="GT78" s="52"/>
      <c r="GU78" s="52"/>
      <c r="GV78" s="52"/>
      <c r="GW78" s="52"/>
      <c r="GX78" s="52"/>
      <c r="GY78" s="52"/>
      <c r="GZ78" s="52"/>
      <c r="HA78" s="52"/>
      <c r="HB78" s="52"/>
      <c r="HC78" s="52"/>
      <c r="HD78" s="52"/>
      <c r="HE78" s="52"/>
      <c r="HF78" s="52"/>
      <c r="HG78" s="52"/>
      <c r="HH78" s="52"/>
      <c r="HI78" s="52"/>
      <c r="HJ78" s="52"/>
      <c r="HK78" s="52"/>
      <c r="HL78" s="52"/>
      <c r="HM78" s="52"/>
      <c r="HN78" s="52"/>
      <c r="HO78" s="52"/>
      <c r="HP78" s="52"/>
      <c r="HQ78" s="52"/>
      <c r="HR78" s="52"/>
      <c r="HS78" s="52"/>
      <c r="HT78" s="52"/>
      <c r="HU78" s="52"/>
      <c r="HV78" s="52"/>
      <c r="HW78" s="52"/>
      <c r="HX78" s="52"/>
      <c r="HY78" s="52"/>
      <c r="HZ78" s="52"/>
      <c r="IA78" s="52"/>
      <c r="IB78" s="52"/>
      <c r="IC78" s="52"/>
      <c r="ID78" s="52"/>
      <c r="IE78" s="52"/>
      <c r="IF78" s="52"/>
      <c r="IG78" s="52"/>
      <c r="IH78" s="52"/>
      <c r="II78" s="52"/>
      <c r="IJ78" s="52"/>
      <c r="IK78" s="52"/>
      <c r="IL78" s="52"/>
      <c r="IM78" s="52"/>
      <c r="IN78" s="52"/>
      <c r="IO78" s="52"/>
      <c r="IP78" s="52"/>
      <c r="IQ78" s="52"/>
      <c r="IR78" s="52"/>
      <c r="IS78" s="52"/>
      <c r="IT78" s="52"/>
      <c r="IU78" s="52"/>
      <c r="IV78" s="52"/>
      <c r="IW78" s="52"/>
    </row>
    <row r="79" customFormat="false" ht="12.75" hidden="false" customHeight="false" outlineLevel="0" collapsed="false">
      <c r="A79" s="52"/>
      <c r="B79" s="30"/>
      <c r="C79" s="30"/>
      <c r="D79" s="32"/>
      <c r="E79" s="32"/>
      <c r="F79" s="32"/>
      <c r="G79" s="33"/>
      <c r="H79" s="33"/>
      <c r="I79" s="30"/>
      <c r="J79" s="30"/>
      <c r="K79" s="32"/>
      <c r="L79" s="35"/>
      <c r="M79" s="36"/>
      <c r="N79" s="36"/>
      <c r="O79" s="36"/>
      <c r="P79" s="36"/>
      <c r="Q79" s="37"/>
      <c r="R79" s="36"/>
      <c r="S79" s="55"/>
      <c r="T79" s="32"/>
      <c r="U79" s="30"/>
      <c r="V79" s="16"/>
      <c r="W79" s="16"/>
      <c r="X79" s="16"/>
      <c r="Y79" s="17"/>
      <c r="Z79" s="18"/>
      <c r="AA79" s="18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  <c r="FR79" s="52"/>
      <c r="FS79" s="52"/>
      <c r="FT79" s="52"/>
      <c r="FU79" s="52"/>
      <c r="FV79" s="52"/>
      <c r="FW79" s="52"/>
      <c r="FX79" s="52"/>
      <c r="FY79" s="52"/>
      <c r="FZ79" s="52"/>
      <c r="GA79" s="52"/>
      <c r="GB79" s="52"/>
      <c r="GC79" s="52"/>
      <c r="GD79" s="52"/>
      <c r="GE79" s="52"/>
      <c r="GF79" s="52"/>
      <c r="GG79" s="52"/>
      <c r="GH79" s="52"/>
      <c r="GI79" s="52"/>
      <c r="GJ79" s="52"/>
      <c r="GK79" s="52"/>
      <c r="GL79" s="52"/>
      <c r="GM79" s="52"/>
      <c r="GN79" s="52"/>
      <c r="GO79" s="52"/>
      <c r="GP79" s="52"/>
      <c r="GQ79" s="52"/>
      <c r="GR79" s="52"/>
      <c r="GS79" s="52"/>
      <c r="GT79" s="52"/>
      <c r="GU79" s="52"/>
      <c r="GV79" s="52"/>
      <c r="GW79" s="52"/>
      <c r="GX79" s="52"/>
      <c r="GY79" s="52"/>
      <c r="GZ79" s="52"/>
      <c r="HA79" s="52"/>
      <c r="HB79" s="52"/>
      <c r="HC79" s="52"/>
      <c r="HD79" s="52"/>
      <c r="HE79" s="52"/>
      <c r="HF79" s="52"/>
      <c r="HG79" s="52"/>
      <c r="HH79" s="52"/>
      <c r="HI79" s="52"/>
      <c r="HJ79" s="52"/>
      <c r="HK79" s="52"/>
      <c r="HL79" s="52"/>
      <c r="HM79" s="52"/>
      <c r="HN79" s="52"/>
      <c r="HO79" s="52"/>
      <c r="HP79" s="52"/>
      <c r="HQ79" s="52"/>
      <c r="HR79" s="52"/>
      <c r="HS79" s="52"/>
      <c r="HT79" s="52"/>
      <c r="HU79" s="52"/>
      <c r="HV79" s="52"/>
      <c r="HW79" s="52"/>
      <c r="HX79" s="52"/>
      <c r="HY79" s="52"/>
      <c r="HZ79" s="52"/>
      <c r="IA79" s="52"/>
      <c r="IB79" s="52"/>
      <c r="IC79" s="52"/>
      <c r="ID79" s="52"/>
      <c r="IE79" s="52"/>
      <c r="IF79" s="52"/>
      <c r="IG79" s="52"/>
      <c r="IH79" s="52"/>
      <c r="II79" s="52"/>
      <c r="IJ79" s="52"/>
      <c r="IK79" s="52"/>
      <c r="IL79" s="52"/>
      <c r="IM79" s="52"/>
      <c r="IN79" s="52"/>
      <c r="IO79" s="52"/>
      <c r="IP79" s="52"/>
      <c r="IQ79" s="52"/>
      <c r="IR79" s="52"/>
      <c r="IS79" s="52"/>
      <c r="IT79" s="52"/>
      <c r="IU79" s="52"/>
      <c r="IV79" s="52"/>
      <c r="IW79" s="52"/>
    </row>
    <row r="80" customFormat="false" ht="12.75" hidden="false" customHeight="false" outlineLevel="0" collapsed="false">
      <c r="A80" s="52"/>
      <c r="B80" s="30"/>
      <c r="C80" s="30"/>
      <c r="D80" s="32"/>
      <c r="E80" s="32"/>
      <c r="F80" s="32"/>
      <c r="G80" s="33"/>
      <c r="H80" s="33"/>
      <c r="I80" s="30"/>
      <c r="J80" s="30"/>
      <c r="K80" s="32"/>
      <c r="L80" s="35"/>
      <c r="M80" s="36"/>
      <c r="N80" s="36"/>
      <c r="O80" s="36"/>
      <c r="P80" s="36"/>
      <c r="Q80" s="37"/>
      <c r="R80" s="36"/>
      <c r="S80" s="55"/>
      <c r="T80" s="31"/>
      <c r="U80" s="30"/>
      <c r="V80" s="16"/>
      <c r="W80" s="16"/>
      <c r="X80" s="16"/>
      <c r="Y80" s="17"/>
      <c r="Z80" s="18"/>
      <c r="AA80" s="18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  <c r="FS80" s="52"/>
      <c r="FT80" s="52"/>
      <c r="FU80" s="52"/>
      <c r="FV80" s="52"/>
      <c r="FW80" s="52"/>
      <c r="FX80" s="52"/>
      <c r="FY80" s="52"/>
      <c r="FZ80" s="52"/>
      <c r="GA80" s="52"/>
      <c r="GB80" s="52"/>
      <c r="GC80" s="52"/>
      <c r="GD80" s="52"/>
      <c r="GE80" s="52"/>
      <c r="GF80" s="52"/>
      <c r="GG80" s="52"/>
      <c r="GH80" s="52"/>
      <c r="GI80" s="52"/>
      <c r="GJ80" s="52"/>
      <c r="GK80" s="52"/>
      <c r="GL80" s="52"/>
      <c r="GM80" s="52"/>
      <c r="GN80" s="52"/>
      <c r="GO80" s="52"/>
      <c r="GP80" s="52"/>
      <c r="GQ80" s="52"/>
      <c r="GR80" s="52"/>
      <c r="GS80" s="52"/>
      <c r="GT80" s="52"/>
      <c r="GU80" s="52"/>
      <c r="GV80" s="52"/>
      <c r="GW80" s="52"/>
      <c r="GX80" s="52"/>
      <c r="GY80" s="52"/>
      <c r="GZ80" s="52"/>
      <c r="HA80" s="52"/>
      <c r="HB80" s="52"/>
      <c r="HC80" s="52"/>
      <c r="HD80" s="52"/>
      <c r="HE80" s="52"/>
      <c r="HF80" s="52"/>
      <c r="HG80" s="52"/>
      <c r="HH80" s="52"/>
      <c r="HI80" s="52"/>
      <c r="HJ80" s="52"/>
      <c r="HK80" s="52"/>
      <c r="HL80" s="52"/>
      <c r="HM80" s="52"/>
      <c r="HN80" s="52"/>
      <c r="HO80" s="52"/>
      <c r="HP80" s="52"/>
      <c r="HQ80" s="52"/>
      <c r="HR80" s="52"/>
      <c r="HS80" s="52"/>
      <c r="HT80" s="52"/>
      <c r="HU80" s="52"/>
      <c r="HV80" s="52"/>
      <c r="HW80" s="52"/>
      <c r="HX80" s="52"/>
      <c r="HY80" s="52"/>
      <c r="HZ80" s="52"/>
      <c r="IA80" s="52"/>
      <c r="IB80" s="52"/>
      <c r="IC80" s="52"/>
      <c r="ID80" s="52"/>
      <c r="IE80" s="52"/>
      <c r="IF80" s="52"/>
      <c r="IG80" s="52"/>
      <c r="IH80" s="52"/>
      <c r="II80" s="52"/>
      <c r="IJ80" s="52"/>
      <c r="IK80" s="52"/>
      <c r="IL80" s="52"/>
      <c r="IM80" s="52"/>
      <c r="IN80" s="52"/>
      <c r="IO80" s="52"/>
      <c r="IP80" s="52"/>
      <c r="IQ80" s="52"/>
      <c r="IR80" s="52"/>
      <c r="IS80" s="52"/>
      <c r="IT80" s="52"/>
      <c r="IU80" s="52"/>
      <c r="IV80" s="52"/>
      <c r="IW80" s="52"/>
    </row>
    <row r="81" customFormat="false" ht="12.75" hidden="false" customHeight="false" outlineLevel="0" collapsed="false">
      <c r="A81" s="52"/>
      <c r="B81" s="30"/>
      <c r="C81" s="30"/>
      <c r="D81" s="32"/>
      <c r="E81" s="32"/>
      <c r="F81" s="32"/>
      <c r="G81" s="33"/>
      <c r="H81" s="33"/>
      <c r="I81" s="30"/>
      <c r="J81" s="30"/>
      <c r="K81" s="32"/>
      <c r="L81" s="35"/>
      <c r="M81" s="36"/>
      <c r="N81" s="36"/>
      <c r="O81" s="36"/>
      <c r="P81" s="36"/>
      <c r="Q81" s="37"/>
      <c r="R81" s="36"/>
      <c r="S81" s="55"/>
      <c r="T81" s="31"/>
      <c r="U81" s="30"/>
      <c r="V81" s="16"/>
      <c r="W81" s="16"/>
      <c r="X81" s="16"/>
      <c r="Y81" s="17"/>
      <c r="Z81" s="18"/>
      <c r="AA81" s="18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2"/>
      <c r="EO81" s="52"/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  <c r="FR81" s="52"/>
      <c r="FS81" s="52"/>
      <c r="FT81" s="52"/>
      <c r="FU81" s="52"/>
      <c r="FV81" s="52"/>
      <c r="FW81" s="52"/>
      <c r="FX81" s="52"/>
      <c r="FY81" s="52"/>
      <c r="FZ81" s="52"/>
      <c r="GA81" s="52"/>
      <c r="GB81" s="52"/>
      <c r="GC81" s="52"/>
      <c r="GD81" s="52"/>
      <c r="GE81" s="52"/>
      <c r="GF81" s="52"/>
      <c r="GG81" s="52"/>
      <c r="GH81" s="52"/>
      <c r="GI81" s="52"/>
      <c r="GJ81" s="52"/>
      <c r="GK81" s="52"/>
      <c r="GL81" s="52"/>
      <c r="GM81" s="52"/>
      <c r="GN81" s="52"/>
      <c r="GO81" s="52"/>
      <c r="GP81" s="52"/>
      <c r="GQ81" s="52"/>
      <c r="GR81" s="52"/>
      <c r="GS81" s="52"/>
      <c r="GT81" s="52"/>
      <c r="GU81" s="52"/>
      <c r="GV81" s="52"/>
      <c r="GW81" s="52"/>
      <c r="GX81" s="52"/>
      <c r="GY81" s="52"/>
      <c r="GZ81" s="52"/>
      <c r="HA81" s="52"/>
      <c r="HB81" s="52"/>
      <c r="HC81" s="52"/>
      <c r="HD81" s="52"/>
      <c r="HE81" s="52"/>
      <c r="HF81" s="52"/>
      <c r="HG81" s="52"/>
      <c r="HH81" s="52"/>
      <c r="HI81" s="52"/>
      <c r="HJ81" s="52"/>
      <c r="HK81" s="52"/>
      <c r="HL81" s="52"/>
      <c r="HM81" s="52"/>
      <c r="HN81" s="52"/>
      <c r="HO81" s="52"/>
      <c r="HP81" s="52"/>
      <c r="HQ81" s="52"/>
      <c r="HR81" s="52"/>
      <c r="HS81" s="52"/>
      <c r="HT81" s="52"/>
      <c r="HU81" s="52"/>
      <c r="HV81" s="52"/>
      <c r="HW81" s="52"/>
      <c r="HX81" s="52"/>
      <c r="HY81" s="52"/>
      <c r="HZ81" s="52"/>
      <c r="IA81" s="52"/>
      <c r="IB81" s="52"/>
      <c r="IC81" s="52"/>
      <c r="ID81" s="52"/>
      <c r="IE81" s="52"/>
      <c r="IF81" s="52"/>
      <c r="IG81" s="52"/>
      <c r="IH81" s="52"/>
      <c r="II81" s="52"/>
      <c r="IJ81" s="52"/>
      <c r="IK81" s="52"/>
      <c r="IL81" s="52"/>
      <c r="IM81" s="52"/>
      <c r="IN81" s="52"/>
      <c r="IO81" s="52"/>
      <c r="IP81" s="52"/>
      <c r="IQ81" s="52"/>
      <c r="IR81" s="52"/>
      <c r="IS81" s="52"/>
      <c r="IT81" s="52"/>
      <c r="IU81" s="52"/>
      <c r="IV81" s="52"/>
      <c r="IW81" s="52"/>
    </row>
    <row r="82" customFormat="false" ht="12.75" hidden="false" customHeight="false" outlineLevel="0" collapsed="false">
      <c r="A82" s="52"/>
      <c r="B82" s="30"/>
      <c r="C82" s="30"/>
      <c r="D82" s="32"/>
      <c r="E82" s="32"/>
      <c r="F82" s="32"/>
      <c r="G82" s="33"/>
      <c r="H82" s="33"/>
      <c r="I82" s="30"/>
      <c r="J82" s="30"/>
      <c r="K82" s="32"/>
      <c r="L82" s="35"/>
      <c r="M82" s="36"/>
      <c r="N82" s="36"/>
      <c r="O82" s="36"/>
      <c r="P82" s="36"/>
      <c r="Q82" s="37"/>
      <c r="R82" s="36"/>
      <c r="S82" s="55"/>
      <c r="T82" s="32"/>
      <c r="U82" s="30"/>
      <c r="V82" s="16"/>
      <c r="W82" s="16"/>
      <c r="X82" s="16"/>
      <c r="Y82" s="17"/>
      <c r="Z82" s="18"/>
      <c r="AA82" s="18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2"/>
      <c r="FF82" s="52"/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  <c r="FR82" s="52"/>
      <c r="FS82" s="52"/>
      <c r="FT82" s="52"/>
      <c r="FU82" s="52"/>
      <c r="FV82" s="52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</row>
    <row r="83" customFormat="false" ht="12.75" hidden="false" customHeight="false" outlineLevel="0" collapsed="false">
      <c r="A83" s="52"/>
      <c r="B83" s="78"/>
      <c r="C83" s="78"/>
      <c r="D83" s="79"/>
      <c r="E83" s="79"/>
      <c r="F83" s="79"/>
      <c r="G83" s="80"/>
      <c r="H83" s="80"/>
      <c r="I83" s="78"/>
      <c r="J83" s="78"/>
      <c r="K83" s="79"/>
      <c r="L83" s="81"/>
      <c r="M83" s="79"/>
      <c r="N83" s="79"/>
      <c r="O83" s="79"/>
      <c r="P83" s="79"/>
      <c r="Q83" s="82"/>
      <c r="R83" s="79"/>
      <c r="S83" s="83"/>
      <c r="T83" s="79"/>
      <c r="U83" s="78"/>
      <c r="V83" s="84"/>
      <c r="W83" s="84"/>
      <c r="X83" s="84"/>
      <c r="Y83" s="18"/>
      <c r="Z83" s="18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2"/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2"/>
      <c r="EO83" s="52"/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2"/>
      <c r="FF83" s="52"/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  <c r="FR83" s="52"/>
      <c r="FS83" s="52"/>
      <c r="FT83" s="52"/>
      <c r="FU83" s="52"/>
      <c r="FV83" s="52"/>
      <c r="FW83" s="52"/>
      <c r="FX83" s="52"/>
      <c r="FY83" s="52"/>
      <c r="FZ83" s="52"/>
      <c r="GA83" s="52"/>
      <c r="GB83" s="52"/>
      <c r="GC83" s="52"/>
      <c r="GD83" s="52"/>
      <c r="GE83" s="52"/>
      <c r="GF83" s="52"/>
      <c r="GG83" s="52"/>
      <c r="GH83" s="52"/>
      <c r="GI83" s="52"/>
      <c r="GJ83" s="52"/>
      <c r="GK83" s="52"/>
      <c r="GL83" s="52"/>
      <c r="GM83" s="52"/>
      <c r="GN83" s="52"/>
      <c r="GO83" s="52"/>
      <c r="GP83" s="52"/>
      <c r="GQ83" s="52"/>
      <c r="GR83" s="52"/>
      <c r="GS83" s="52"/>
      <c r="GT83" s="52"/>
      <c r="GU83" s="52"/>
      <c r="GV83" s="52"/>
      <c r="GW83" s="52"/>
      <c r="GX83" s="52"/>
      <c r="GY83" s="52"/>
      <c r="GZ83" s="52"/>
      <c r="HA83" s="52"/>
      <c r="HB83" s="52"/>
      <c r="HC83" s="52"/>
      <c r="HD83" s="52"/>
      <c r="HE83" s="52"/>
      <c r="HF83" s="52"/>
      <c r="HG83" s="52"/>
      <c r="HH83" s="52"/>
      <c r="HI83" s="52"/>
      <c r="HJ83" s="52"/>
      <c r="HK83" s="52"/>
      <c r="HL83" s="52"/>
      <c r="HM83" s="52"/>
      <c r="HN83" s="52"/>
      <c r="HO83" s="52"/>
      <c r="HP83" s="52"/>
      <c r="HQ83" s="52"/>
      <c r="HR83" s="52"/>
      <c r="HS83" s="52"/>
      <c r="HT83" s="52"/>
      <c r="HU83" s="52"/>
      <c r="HV83" s="52"/>
      <c r="HW83" s="52"/>
      <c r="HX83" s="52"/>
      <c r="HY83" s="52"/>
      <c r="HZ83" s="52"/>
      <c r="IA83" s="52"/>
      <c r="IB83" s="52"/>
      <c r="IC83" s="52"/>
      <c r="ID83" s="52"/>
      <c r="IE83" s="52"/>
      <c r="IF83" s="52"/>
      <c r="IG83" s="52"/>
      <c r="IH83" s="52"/>
      <c r="II83" s="52"/>
      <c r="IJ83" s="52"/>
      <c r="IK83" s="52"/>
      <c r="IL83" s="52"/>
      <c r="IM83" s="52"/>
      <c r="IN83" s="52"/>
      <c r="IO83" s="52"/>
      <c r="IP83" s="52"/>
      <c r="IQ83" s="52"/>
      <c r="IR83" s="52"/>
      <c r="IS83" s="52"/>
      <c r="IT83" s="52"/>
      <c r="IU83" s="52"/>
      <c r="IV83" s="52"/>
      <c r="IW83" s="52"/>
    </row>
    <row r="84" customFormat="false" ht="12.75" hidden="false" customHeight="false" outlineLevel="0" collapsed="false">
      <c r="A84" s="52"/>
      <c r="B84" s="30"/>
      <c r="C84" s="30"/>
      <c r="D84" s="30"/>
      <c r="E84" s="30"/>
      <c r="F84" s="32"/>
      <c r="G84" s="33"/>
      <c r="H84" s="33"/>
      <c r="I84" s="30"/>
      <c r="J84" s="30"/>
      <c r="K84" s="32"/>
      <c r="L84" s="36"/>
      <c r="M84" s="36"/>
      <c r="N84" s="36"/>
      <c r="O84" s="36"/>
      <c r="P84" s="36"/>
      <c r="Q84" s="85"/>
      <c r="R84" s="36"/>
      <c r="S84" s="55"/>
      <c r="T84" s="32"/>
      <c r="U84" s="30"/>
      <c r="V84" s="86"/>
      <c r="W84" s="86"/>
      <c r="X84" s="86"/>
      <c r="Y84" s="18"/>
      <c r="Z84" s="18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2"/>
      <c r="EO84" s="52"/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2"/>
      <c r="FF84" s="52"/>
      <c r="FG84" s="52"/>
      <c r="FH84" s="52"/>
      <c r="FI84" s="52"/>
      <c r="FJ84" s="52"/>
      <c r="FK84" s="52"/>
      <c r="FL84" s="52"/>
      <c r="FM84" s="52"/>
      <c r="FN84" s="52"/>
      <c r="FO84" s="52"/>
      <c r="FP84" s="52"/>
      <c r="FQ84" s="52"/>
      <c r="FR84" s="52"/>
      <c r="FS84" s="52"/>
      <c r="FT84" s="52"/>
      <c r="FU84" s="52"/>
      <c r="FV84" s="52"/>
      <c r="FW84" s="52"/>
      <c r="FX84" s="52"/>
      <c r="FY84" s="52"/>
      <c r="FZ84" s="52"/>
      <c r="GA84" s="52"/>
      <c r="GB84" s="52"/>
      <c r="GC84" s="52"/>
      <c r="GD84" s="52"/>
      <c r="GE84" s="52"/>
      <c r="GF84" s="52"/>
      <c r="GG84" s="52"/>
      <c r="GH84" s="52"/>
      <c r="GI84" s="52"/>
      <c r="GJ84" s="52"/>
      <c r="GK84" s="52"/>
      <c r="GL84" s="52"/>
      <c r="GM84" s="52"/>
      <c r="GN84" s="52"/>
      <c r="GO84" s="52"/>
      <c r="GP84" s="52"/>
      <c r="GQ84" s="52"/>
      <c r="GR84" s="52"/>
      <c r="GS84" s="52"/>
      <c r="GT84" s="52"/>
      <c r="GU84" s="52"/>
      <c r="GV84" s="52"/>
      <c r="GW84" s="52"/>
      <c r="GX84" s="52"/>
      <c r="GY84" s="52"/>
      <c r="GZ84" s="52"/>
      <c r="HA84" s="52"/>
      <c r="HB84" s="52"/>
      <c r="HC84" s="52"/>
      <c r="HD84" s="52"/>
      <c r="HE84" s="52"/>
      <c r="HF84" s="52"/>
      <c r="HG84" s="52"/>
      <c r="HH84" s="52"/>
      <c r="HI84" s="52"/>
      <c r="HJ84" s="52"/>
      <c r="HK84" s="52"/>
      <c r="HL84" s="52"/>
      <c r="HM84" s="52"/>
      <c r="HN84" s="52"/>
      <c r="HO84" s="52"/>
      <c r="HP84" s="52"/>
      <c r="HQ84" s="52"/>
      <c r="HR84" s="52"/>
      <c r="HS84" s="52"/>
      <c r="HT84" s="52"/>
      <c r="HU84" s="52"/>
      <c r="HV84" s="52"/>
      <c r="HW84" s="52"/>
      <c r="HX84" s="52"/>
      <c r="HY84" s="52"/>
      <c r="HZ84" s="52"/>
      <c r="IA84" s="52"/>
      <c r="IB84" s="52"/>
      <c r="IC84" s="52"/>
      <c r="ID84" s="52"/>
      <c r="IE84" s="52"/>
      <c r="IF84" s="52"/>
      <c r="IG84" s="52"/>
      <c r="IH84" s="52"/>
      <c r="II84" s="52"/>
      <c r="IJ84" s="52"/>
      <c r="IK84" s="52"/>
      <c r="IL84" s="52"/>
      <c r="IM84" s="52"/>
      <c r="IN84" s="52"/>
      <c r="IO84" s="52"/>
      <c r="IP84" s="52"/>
      <c r="IQ84" s="52"/>
      <c r="IR84" s="52"/>
      <c r="IS84" s="52"/>
      <c r="IT84" s="52"/>
      <c r="IU84" s="52"/>
      <c r="IV84" s="52"/>
      <c r="IW84" s="52"/>
    </row>
    <row r="85" customFormat="false" ht="12.75" hidden="false" customHeight="false" outlineLevel="0" collapsed="false">
      <c r="A85" s="52"/>
      <c r="B85" s="30"/>
      <c r="C85" s="30"/>
      <c r="D85" s="32"/>
      <c r="E85" s="32"/>
      <c r="F85" s="32"/>
      <c r="G85" s="33"/>
      <c r="H85" s="33"/>
      <c r="I85" s="30"/>
      <c r="J85" s="30"/>
      <c r="K85" s="32"/>
      <c r="L85" s="35"/>
      <c r="M85" s="36"/>
      <c r="N85" s="36"/>
      <c r="O85" s="36"/>
      <c r="P85" s="36"/>
      <c r="Q85" s="85"/>
      <c r="R85" s="36"/>
      <c r="S85" s="55"/>
      <c r="T85" s="32"/>
      <c r="U85" s="32"/>
      <c r="V85" s="91"/>
      <c r="W85" s="91"/>
      <c r="X85" s="91"/>
      <c r="Y85" s="18"/>
      <c r="Z85" s="18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  <c r="FS85" s="52"/>
      <c r="FT85" s="52"/>
      <c r="FU85" s="52"/>
      <c r="FV85" s="52"/>
      <c r="FW85" s="52"/>
      <c r="FX85" s="52"/>
      <c r="FY85" s="52"/>
      <c r="FZ85" s="52"/>
      <c r="GA85" s="52"/>
      <c r="GB85" s="52"/>
      <c r="GC85" s="52"/>
      <c r="GD85" s="52"/>
      <c r="GE85" s="52"/>
      <c r="GF85" s="52"/>
      <c r="GG85" s="52"/>
      <c r="GH85" s="52"/>
      <c r="GI85" s="52"/>
      <c r="GJ85" s="52"/>
      <c r="GK85" s="52"/>
      <c r="GL85" s="52"/>
      <c r="GM85" s="52"/>
      <c r="GN85" s="52"/>
      <c r="GO85" s="52"/>
      <c r="GP85" s="52"/>
      <c r="GQ85" s="52"/>
      <c r="GR85" s="52"/>
      <c r="GS85" s="52"/>
      <c r="GT85" s="52"/>
      <c r="GU85" s="52"/>
      <c r="GV85" s="52"/>
      <c r="GW85" s="52"/>
      <c r="GX85" s="52"/>
      <c r="GY85" s="52"/>
      <c r="GZ85" s="52"/>
      <c r="HA85" s="52"/>
      <c r="HB85" s="52"/>
      <c r="HC85" s="52"/>
      <c r="HD85" s="52"/>
      <c r="HE85" s="52"/>
      <c r="HF85" s="52"/>
      <c r="HG85" s="52"/>
      <c r="HH85" s="52"/>
      <c r="HI85" s="52"/>
      <c r="HJ85" s="52"/>
      <c r="HK85" s="52"/>
      <c r="HL85" s="52"/>
      <c r="HM85" s="52"/>
      <c r="HN85" s="52"/>
      <c r="HO85" s="52"/>
      <c r="HP85" s="52"/>
      <c r="HQ85" s="52"/>
      <c r="HR85" s="52"/>
      <c r="HS85" s="52"/>
      <c r="HT85" s="52"/>
      <c r="HU85" s="52"/>
      <c r="HV85" s="52"/>
      <c r="HW85" s="52"/>
      <c r="HX85" s="52"/>
      <c r="HY85" s="52"/>
      <c r="HZ85" s="52"/>
      <c r="IA85" s="52"/>
      <c r="IB85" s="52"/>
      <c r="IC85" s="52"/>
      <c r="ID85" s="52"/>
      <c r="IE85" s="52"/>
      <c r="IF85" s="52"/>
      <c r="IG85" s="52"/>
      <c r="IH85" s="52"/>
      <c r="II85" s="52"/>
      <c r="IJ85" s="52"/>
      <c r="IK85" s="52"/>
      <c r="IL85" s="52"/>
      <c r="IM85" s="52"/>
      <c r="IN85" s="52"/>
      <c r="IO85" s="52"/>
      <c r="IP85" s="52"/>
      <c r="IQ85" s="52"/>
      <c r="IR85" s="52"/>
      <c r="IS85" s="52"/>
      <c r="IT85" s="52"/>
      <c r="IU85" s="52"/>
      <c r="IV85" s="52"/>
      <c r="IW85" s="52"/>
    </row>
    <row r="86" customFormat="false" ht="12.75" hidden="false" customHeight="false" outlineLevel="0" collapsed="false">
      <c r="A86" s="52"/>
      <c r="B86" s="30"/>
      <c r="C86" s="30"/>
      <c r="D86" s="32"/>
      <c r="E86" s="32"/>
      <c r="F86" s="32"/>
      <c r="G86" s="33"/>
      <c r="H86" s="33"/>
      <c r="I86" s="30"/>
      <c r="J86" s="30"/>
      <c r="K86" s="32"/>
      <c r="L86" s="35"/>
      <c r="M86" s="36"/>
      <c r="N86" s="36"/>
      <c r="O86" s="36"/>
      <c r="P86" s="36"/>
      <c r="Q86" s="37"/>
      <c r="R86" s="36"/>
      <c r="S86" s="55"/>
      <c r="T86" s="32"/>
      <c r="U86" s="30"/>
      <c r="V86" s="16"/>
      <c r="W86" s="16"/>
      <c r="X86" s="16"/>
      <c r="Y86" s="17"/>
      <c r="Z86" s="18"/>
      <c r="AA86" s="18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  <c r="GH86" s="52"/>
      <c r="GI86" s="52"/>
      <c r="GJ86" s="52"/>
      <c r="GK86" s="52"/>
      <c r="GL86" s="52"/>
      <c r="GM86" s="52"/>
      <c r="GN86" s="52"/>
      <c r="GO86" s="52"/>
      <c r="GP86" s="52"/>
      <c r="GQ86" s="52"/>
      <c r="GR86" s="52"/>
      <c r="GS86" s="52"/>
      <c r="GT86" s="52"/>
      <c r="GU86" s="52"/>
      <c r="GV86" s="52"/>
      <c r="GW86" s="52"/>
      <c r="GX86" s="52"/>
      <c r="GY86" s="52"/>
      <c r="GZ86" s="52"/>
      <c r="HA86" s="52"/>
      <c r="HB86" s="52"/>
      <c r="HC86" s="52"/>
      <c r="HD86" s="52"/>
      <c r="HE86" s="52"/>
      <c r="HF86" s="52"/>
      <c r="HG86" s="52"/>
      <c r="HH86" s="52"/>
      <c r="HI86" s="52"/>
      <c r="HJ86" s="52"/>
      <c r="HK86" s="52"/>
      <c r="HL86" s="52"/>
      <c r="HM86" s="52"/>
      <c r="HN86" s="52"/>
      <c r="HO86" s="52"/>
      <c r="HP86" s="52"/>
      <c r="HQ86" s="52"/>
      <c r="HR86" s="52"/>
      <c r="HS86" s="52"/>
      <c r="HT86" s="52"/>
      <c r="HU86" s="52"/>
      <c r="HV86" s="52"/>
      <c r="HW86" s="52"/>
      <c r="HX86" s="52"/>
      <c r="HY86" s="52"/>
      <c r="HZ86" s="52"/>
      <c r="IA86" s="52"/>
      <c r="IB86" s="52"/>
      <c r="IC86" s="52"/>
      <c r="ID86" s="52"/>
      <c r="IE86" s="52"/>
      <c r="IF86" s="52"/>
      <c r="IG86" s="52"/>
      <c r="IH86" s="52"/>
      <c r="II86" s="52"/>
      <c r="IJ86" s="52"/>
      <c r="IK86" s="52"/>
      <c r="IL86" s="52"/>
      <c r="IM86" s="52"/>
      <c r="IN86" s="52"/>
      <c r="IO86" s="52"/>
      <c r="IP86" s="52"/>
      <c r="IQ86" s="52"/>
      <c r="IR86" s="52"/>
      <c r="IS86" s="52"/>
      <c r="IT86" s="52"/>
      <c r="IU86" s="52"/>
      <c r="IV86" s="52"/>
      <c r="IW86" s="52"/>
    </row>
    <row r="87" customFormat="false" ht="12.75" hidden="false" customHeight="false" outlineLevel="0" collapsed="false">
      <c r="A87" s="52"/>
      <c r="B87" s="30"/>
      <c r="C87" s="30"/>
      <c r="D87" s="32"/>
      <c r="E87" s="32"/>
      <c r="F87" s="32"/>
      <c r="G87" s="33"/>
      <c r="H87" s="33"/>
      <c r="I87" s="30"/>
      <c r="J87" s="30"/>
      <c r="K87" s="32"/>
      <c r="L87" s="35"/>
      <c r="M87" s="36"/>
      <c r="N87" s="36"/>
      <c r="O87" s="36"/>
      <c r="P87" s="36"/>
      <c r="Q87" s="37"/>
      <c r="R87" s="36"/>
      <c r="S87" s="55"/>
      <c r="T87" s="31"/>
      <c r="U87" s="30"/>
      <c r="V87" s="16"/>
      <c r="W87" s="16"/>
      <c r="X87" s="16"/>
      <c r="Y87" s="17"/>
      <c r="Z87" s="18"/>
      <c r="AA87" s="18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  <c r="FR87" s="52"/>
      <c r="FS87" s="52"/>
      <c r="FT87" s="52"/>
      <c r="FU87" s="52"/>
      <c r="FV87" s="52"/>
      <c r="FW87" s="52"/>
      <c r="FX87" s="52"/>
      <c r="FY87" s="52"/>
      <c r="FZ87" s="52"/>
      <c r="GA87" s="52"/>
      <c r="GB87" s="52"/>
      <c r="GC87" s="52"/>
      <c r="GD87" s="52"/>
      <c r="GE87" s="52"/>
      <c r="GF87" s="52"/>
      <c r="GG87" s="52"/>
      <c r="GH87" s="52"/>
      <c r="GI87" s="52"/>
      <c r="GJ87" s="52"/>
      <c r="GK87" s="52"/>
      <c r="GL87" s="52"/>
      <c r="GM87" s="52"/>
      <c r="GN87" s="52"/>
      <c r="GO87" s="52"/>
      <c r="GP87" s="52"/>
      <c r="GQ87" s="52"/>
      <c r="GR87" s="52"/>
      <c r="GS87" s="52"/>
      <c r="GT87" s="52"/>
      <c r="GU87" s="52"/>
      <c r="GV87" s="52"/>
      <c r="GW87" s="52"/>
      <c r="GX87" s="52"/>
      <c r="GY87" s="52"/>
      <c r="GZ87" s="52"/>
      <c r="HA87" s="52"/>
      <c r="HB87" s="52"/>
      <c r="HC87" s="52"/>
      <c r="HD87" s="52"/>
      <c r="HE87" s="52"/>
      <c r="HF87" s="52"/>
      <c r="HG87" s="52"/>
      <c r="HH87" s="52"/>
      <c r="HI87" s="52"/>
      <c r="HJ87" s="52"/>
      <c r="HK87" s="52"/>
      <c r="HL87" s="52"/>
      <c r="HM87" s="52"/>
      <c r="HN87" s="52"/>
      <c r="HO87" s="52"/>
      <c r="HP87" s="52"/>
      <c r="HQ87" s="52"/>
      <c r="HR87" s="52"/>
      <c r="HS87" s="52"/>
      <c r="HT87" s="52"/>
      <c r="HU87" s="52"/>
      <c r="HV87" s="52"/>
      <c r="HW87" s="52"/>
      <c r="HX87" s="52"/>
      <c r="HY87" s="52"/>
      <c r="HZ87" s="52"/>
      <c r="IA87" s="52"/>
      <c r="IB87" s="52"/>
      <c r="IC87" s="52"/>
      <c r="ID87" s="52"/>
      <c r="IE87" s="52"/>
      <c r="IF87" s="52"/>
      <c r="IG87" s="52"/>
      <c r="IH87" s="52"/>
      <c r="II87" s="52"/>
      <c r="IJ87" s="52"/>
      <c r="IK87" s="52"/>
      <c r="IL87" s="52"/>
      <c r="IM87" s="52"/>
      <c r="IN87" s="52"/>
      <c r="IO87" s="52"/>
      <c r="IP87" s="52"/>
      <c r="IQ87" s="52"/>
      <c r="IR87" s="52"/>
      <c r="IS87" s="52"/>
      <c r="IT87" s="52"/>
      <c r="IU87" s="52"/>
      <c r="IV87" s="52"/>
      <c r="IW87" s="52"/>
    </row>
    <row r="88" customFormat="false" ht="12.75" hidden="false" customHeight="false" outlineLevel="0" collapsed="false">
      <c r="A88" s="52"/>
      <c r="B88" s="30"/>
      <c r="C88" s="30"/>
      <c r="D88" s="32"/>
      <c r="E88" s="32"/>
      <c r="F88" s="32"/>
      <c r="G88" s="33"/>
      <c r="H88" s="33"/>
      <c r="I88" s="30"/>
      <c r="J88" s="30"/>
      <c r="K88" s="32"/>
      <c r="L88" s="35"/>
      <c r="M88" s="36"/>
      <c r="N88" s="36"/>
      <c r="O88" s="36"/>
      <c r="P88" s="36"/>
      <c r="Q88" s="37"/>
      <c r="R88" s="36"/>
      <c r="S88" s="55"/>
      <c r="T88" s="31"/>
      <c r="U88" s="30"/>
      <c r="V88" s="16"/>
      <c r="W88" s="16"/>
      <c r="X88" s="16"/>
      <c r="Y88" s="17"/>
      <c r="Z88" s="18"/>
      <c r="AA88" s="18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  <c r="FR88" s="52"/>
      <c r="FS88" s="52"/>
      <c r="FT88" s="52"/>
      <c r="FU88" s="52"/>
      <c r="FV88" s="52"/>
      <c r="FW88" s="52"/>
      <c r="FX88" s="52"/>
      <c r="FY88" s="52"/>
      <c r="FZ88" s="52"/>
      <c r="GA88" s="52"/>
      <c r="GB88" s="52"/>
      <c r="GC88" s="52"/>
      <c r="GD88" s="52"/>
      <c r="GE88" s="52"/>
      <c r="GF88" s="52"/>
      <c r="GG88" s="52"/>
      <c r="GH88" s="52"/>
      <c r="GI88" s="52"/>
      <c r="GJ88" s="52"/>
      <c r="GK88" s="52"/>
      <c r="GL88" s="52"/>
      <c r="GM88" s="52"/>
      <c r="GN88" s="52"/>
      <c r="GO88" s="52"/>
      <c r="GP88" s="52"/>
      <c r="GQ88" s="52"/>
      <c r="GR88" s="52"/>
      <c r="GS88" s="52"/>
      <c r="GT88" s="52"/>
      <c r="GU88" s="52"/>
      <c r="GV88" s="52"/>
      <c r="GW88" s="52"/>
      <c r="GX88" s="52"/>
      <c r="GY88" s="52"/>
      <c r="GZ88" s="52"/>
      <c r="HA88" s="52"/>
      <c r="HB88" s="52"/>
      <c r="HC88" s="52"/>
      <c r="HD88" s="52"/>
      <c r="HE88" s="52"/>
      <c r="HF88" s="52"/>
      <c r="HG88" s="52"/>
      <c r="HH88" s="52"/>
      <c r="HI88" s="52"/>
      <c r="HJ88" s="52"/>
      <c r="HK88" s="52"/>
      <c r="HL88" s="52"/>
      <c r="HM88" s="52"/>
      <c r="HN88" s="52"/>
      <c r="HO88" s="52"/>
      <c r="HP88" s="52"/>
      <c r="HQ88" s="52"/>
      <c r="HR88" s="52"/>
      <c r="HS88" s="52"/>
      <c r="HT88" s="52"/>
      <c r="HU88" s="52"/>
      <c r="HV88" s="52"/>
      <c r="HW88" s="52"/>
      <c r="HX88" s="52"/>
      <c r="HY88" s="52"/>
      <c r="HZ88" s="52"/>
      <c r="IA88" s="52"/>
      <c r="IB88" s="52"/>
      <c r="IC88" s="52"/>
      <c r="ID88" s="52"/>
      <c r="IE88" s="52"/>
      <c r="IF88" s="52"/>
      <c r="IG88" s="52"/>
      <c r="IH88" s="52"/>
      <c r="II88" s="52"/>
      <c r="IJ88" s="52"/>
      <c r="IK88" s="52"/>
      <c r="IL88" s="52"/>
      <c r="IM88" s="52"/>
      <c r="IN88" s="52"/>
      <c r="IO88" s="52"/>
      <c r="IP88" s="52"/>
      <c r="IQ88" s="52"/>
      <c r="IR88" s="52"/>
      <c r="IS88" s="52"/>
      <c r="IT88" s="52"/>
      <c r="IU88" s="52"/>
      <c r="IV88" s="52"/>
      <c r="IW88" s="52"/>
    </row>
    <row r="89" customFormat="false" ht="12.75" hidden="false" customHeight="false" outlineLevel="0" collapsed="false">
      <c r="A89" s="52"/>
      <c r="B89" s="30"/>
      <c r="C89" s="30"/>
      <c r="D89" s="32"/>
      <c r="E89" s="32"/>
      <c r="F89" s="32"/>
      <c r="G89" s="33"/>
      <c r="H89" s="33"/>
      <c r="I89" s="30"/>
      <c r="J89" s="30"/>
      <c r="K89" s="32"/>
      <c r="L89" s="35"/>
      <c r="M89" s="36"/>
      <c r="N89" s="36"/>
      <c r="O89" s="36"/>
      <c r="P89" s="36"/>
      <c r="Q89" s="37"/>
      <c r="R89" s="36"/>
      <c r="S89" s="55"/>
      <c r="T89" s="32"/>
      <c r="U89" s="30"/>
      <c r="V89" s="16"/>
      <c r="W89" s="16"/>
      <c r="X89" s="16"/>
      <c r="Y89" s="17"/>
      <c r="Z89" s="18"/>
      <c r="AA89" s="18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/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/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/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</row>
    <row r="90" customFormat="false" ht="12.75" hidden="false" customHeight="false" outlineLevel="0" collapsed="false">
      <c r="A90" s="52"/>
      <c r="B90" s="78"/>
      <c r="C90" s="78"/>
      <c r="D90" s="79"/>
      <c r="E90" s="79"/>
      <c r="F90" s="79"/>
      <c r="G90" s="80"/>
      <c r="H90" s="80"/>
      <c r="I90" s="78"/>
      <c r="J90" s="78"/>
      <c r="K90" s="79"/>
      <c r="L90" s="81"/>
      <c r="M90" s="79"/>
      <c r="N90" s="79"/>
      <c r="O90" s="79"/>
      <c r="P90" s="79"/>
      <c r="Q90" s="82"/>
      <c r="R90" s="79"/>
      <c r="S90" s="83"/>
      <c r="T90" s="79"/>
      <c r="U90" s="78"/>
      <c r="V90" s="84"/>
      <c r="W90" s="84"/>
      <c r="X90" s="84"/>
      <c r="Y90" s="18"/>
      <c r="Z90" s="18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  <c r="FR90" s="52"/>
      <c r="FS90" s="52"/>
      <c r="FT90" s="52"/>
      <c r="FU90" s="52"/>
      <c r="FV90" s="52"/>
      <c r="FW90" s="52"/>
      <c r="FX90" s="52"/>
      <c r="FY90" s="52"/>
      <c r="FZ90" s="52"/>
      <c r="GA90" s="52"/>
      <c r="GB90" s="52"/>
      <c r="GC90" s="52"/>
      <c r="GD90" s="52"/>
      <c r="GE90" s="52"/>
      <c r="GF90" s="52"/>
      <c r="GG90" s="52"/>
      <c r="GH90" s="52"/>
      <c r="GI90" s="52"/>
      <c r="GJ90" s="52"/>
      <c r="GK90" s="52"/>
      <c r="GL90" s="52"/>
      <c r="GM90" s="52"/>
      <c r="GN90" s="52"/>
      <c r="GO90" s="52"/>
      <c r="GP90" s="52"/>
      <c r="GQ90" s="52"/>
      <c r="GR90" s="52"/>
      <c r="GS90" s="52"/>
      <c r="GT90" s="52"/>
      <c r="GU90" s="52"/>
      <c r="GV90" s="52"/>
      <c r="GW90" s="52"/>
      <c r="GX90" s="52"/>
      <c r="GY90" s="52"/>
      <c r="GZ90" s="52"/>
      <c r="HA90" s="52"/>
      <c r="HB90" s="52"/>
      <c r="HC90" s="52"/>
      <c r="HD90" s="52"/>
      <c r="HE90" s="52"/>
      <c r="HF90" s="52"/>
      <c r="HG90" s="52"/>
      <c r="HH90" s="52"/>
      <c r="HI90" s="52"/>
      <c r="HJ90" s="52"/>
      <c r="HK90" s="52"/>
      <c r="HL90" s="52"/>
      <c r="HM90" s="52"/>
      <c r="HN90" s="52"/>
      <c r="HO90" s="52"/>
      <c r="HP90" s="52"/>
      <c r="HQ90" s="52"/>
      <c r="HR90" s="52"/>
      <c r="HS90" s="52"/>
      <c r="HT90" s="52"/>
      <c r="HU90" s="52"/>
      <c r="HV90" s="52"/>
      <c r="HW90" s="52"/>
      <c r="HX90" s="52"/>
      <c r="HY90" s="52"/>
      <c r="HZ90" s="52"/>
      <c r="IA90" s="52"/>
      <c r="IB90" s="52"/>
      <c r="IC90" s="52"/>
      <c r="ID90" s="52"/>
      <c r="IE90" s="52"/>
      <c r="IF90" s="52"/>
      <c r="IG90" s="52"/>
      <c r="IH90" s="52"/>
      <c r="II90" s="52"/>
      <c r="IJ90" s="52"/>
      <c r="IK90" s="52"/>
      <c r="IL90" s="52"/>
      <c r="IM90" s="52"/>
      <c r="IN90" s="52"/>
      <c r="IO90" s="52"/>
      <c r="IP90" s="52"/>
      <c r="IQ90" s="52"/>
      <c r="IR90" s="52"/>
      <c r="IS90" s="52"/>
      <c r="IT90" s="52"/>
      <c r="IU90" s="52"/>
      <c r="IV90" s="52"/>
      <c r="IW90" s="52"/>
    </row>
    <row r="91" customFormat="false" ht="12.75" hidden="false" customHeight="false" outlineLevel="0" collapsed="false">
      <c r="A91" s="52"/>
      <c r="B91" s="30"/>
      <c r="C91" s="30"/>
      <c r="D91" s="32"/>
      <c r="E91" s="32"/>
      <c r="F91" s="32"/>
      <c r="G91" s="33"/>
      <c r="H91" s="33"/>
      <c r="I91" s="30"/>
      <c r="J91" s="30"/>
      <c r="K91" s="32"/>
      <c r="L91" s="35"/>
      <c r="M91" s="36"/>
      <c r="N91" s="36"/>
      <c r="O91" s="36"/>
      <c r="P91" s="36"/>
      <c r="Q91" s="85"/>
      <c r="R91" s="36"/>
      <c r="S91" s="55"/>
      <c r="T91" s="32"/>
      <c r="U91" s="16"/>
      <c r="V91" s="16"/>
      <c r="W91" s="16"/>
      <c r="X91" s="16"/>
      <c r="Y91" s="18"/>
      <c r="Z91" s="18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  <c r="FR91" s="52"/>
      <c r="FS91" s="52"/>
      <c r="FT91" s="52"/>
      <c r="FU91" s="52"/>
      <c r="FV91" s="52"/>
      <c r="FW91" s="52"/>
      <c r="FX91" s="52"/>
      <c r="FY91" s="52"/>
      <c r="FZ91" s="52"/>
      <c r="GA91" s="52"/>
      <c r="GB91" s="52"/>
      <c r="GC91" s="52"/>
      <c r="GD91" s="52"/>
      <c r="GE91" s="52"/>
      <c r="GF91" s="52"/>
      <c r="GG91" s="52"/>
      <c r="GH91" s="52"/>
      <c r="GI91" s="52"/>
      <c r="GJ91" s="52"/>
      <c r="GK91" s="52"/>
      <c r="GL91" s="52"/>
      <c r="GM91" s="52"/>
      <c r="GN91" s="52"/>
      <c r="GO91" s="52"/>
      <c r="GP91" s="52"/>
      <c r="GQ91" s="52"/>
      <c r="GR91" s="52"/>
      <c r="GS91" s="52"/>
      <c r="GT91" s="52"/>
      <c r="GU91" s="52"/>
      <c r="GV91" s="52"/>
      <c r="GW91" s="52"/>
      <c r="GX91" s="52"/>
      <c r="GY91" s="52"/>
      <c r="GZ91" s="52"/>
      <c r="HA91" s="52"/>
      <c r="HB91" s="52"/>
      <c r="HC91" s="52"/>
      <c r="HD91" s="52"/>
      <c r="HE91" s="52"/>
      <c r="HF91" s="52"/>
      <c r="HG91" s="52"/>
      <c r="HH91" s="52"/>
      <c r="HI91" s="52"/>
      <c r="HJ91" s="52"/>
      <c r="HK91" s="52"/>
      <c r="HL91" s="52"/>
      <c r="HM91" s="52"/>
      <c r="HN91" s="52"/>
      <c r="HO91" s="52"/>
      <c r="HP91" s="52"/>
      <c r="HQ91" s="52"/>
      <c r="HR91" s="52"/>
      <c r="HS91" s="52"/>
      <c r="HT91" s="52"/>
      <c r="HU91" s="52"/>
      <c r="HV91" s="52"/>
      <c r="HW91" s="52"/>
      <c r="HX91" s="52"/>
      <c r="HY91" s="52"/>
      <c r="HZ91" s="52"/>
      <c r="IA91" s="52"/>
      <c r="IB91" s="52"/>
      <c r="IC91" s="52"/>
      <c r="ID91" s="52"/>
      <c r="IE91" s="52"/>
      <c r="IF91" s="52"/>
      <c r="IG91" s="52"/>
      <c r="IH91" s="52"/>
      <c r="II91" s="52"/>
      <c r="IJ91" s="52"/>
      <c r="IK91" s="52"/>
      <c r="IL91" s="52"/>
      <c r="IM91" s="52"/>
      <c r="IN91" s="52"/>
      <c r="IO91" s="52"/>
      <c r="IP91" s="52"/>
      <c r="IQ91" s="52"/>
      <c r="IR91" s="52"/>
      <c r="IS91" s="52"/>
      <c r="IT91" s="52"/>
      <c r="IU91" s="52"/>
      <c r="IV91" s="52"/>
      <c r="IW91" s="52"/>
    </row>
    <row r="92" customFormat="false" ht="12.75" hidden="false" customHeight="false" outlineLevel="0" collapsed="false">
      <c r="A92" s="52"/>
      <c r="B92" s="30"/>
      <c r="C92" s="30"/>
      <c r="D92" s="32"/>
      <c r="E92" s="32"/>
      <c r="F92" s="32"/>
      <c r="G92" s="33"/>
      <c r="H92" s="33"/>
      <c r="I92" s="30"/>
      <c r="J92" s="30"/>
      <c r="K92" s="32"/>
      <c r="L92" s="35"/>
      <c r="M92" s="36"/>
      <c r="N92" s="36"/>
      <c r="O92" s="36"/>
      <c r="P92" s="36"/>
      <c r="Q92" s="85"/>
      <c r="R92" s="36"/>
      <c r="S92" s="55"/>
      <c r="T92" s="32"/>
      <c r="U92" s="16"/>
      <c r="V92" s="16"/>
      <c r="W92" s="16"/>
      <c r="X92" s="16"/>
      <c r="Y92" s="18"/>
      <c r="Z92" s="18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  <c r="GB92" s="52"/>
      <c r="GC92" s="52"/>
      <c r="GD92" s="52"/>
      <c r="GE92" s="52"/>
      <c r="GF92" s="52"/>
      <c r="GG92" s="52"/>
      <c r="GH92" s="52"/>
      <c r="GI92" s="52"/>
      <c r="GJ92" s="52"/>
      <c r="GK92" s="52"/>
      <c r="GL92" s="52"/>
      <c r="GM92" s="52"/>
      <c r="GN92" s="52"/>
      <c r="GO92" s="52"/>
      <c r="GP92" s="52"/>
      <c r="GQ92" s="52"/>
      <c r="GR92" s="52"/>
      <c r="GS92" s="52"/>
      <c r="GT92" s="52"/>
      <c r="GU92" s="52"/>
      <c r="GV92" s="52"/>
      <c r="GW92" s="52"/>
      <c r="GX92" s="52"/>
      <c r="GY92" s="52"/>
      <c r="GZ92" s="52"/>
      <c r="HA92" s="52"/>
      <c r="HB92" s="52"/>
      <c r="HC92" s="52"/>
      <c r="HD92" s="52"/>
      <c r="HE92" s="52"/>
      <c r="HF92" s="52"/>
      <c r="HG92" s="52"/>
      <c r="HH92" s="52"/>
      <c r="HI92" s="52"/>
      <c r="HJ92" s="52"/>
      <c r="HK92" s="52"/>
      <c r="HL92" s="52"/>
      <c r="HM92" s="52"/>
      <c r="HN92" s="52"/>
      <c r="HO92" s="52"/>
      <c r="HP92" s="52"/>
      <c r="HQ92" s="52"/>
      <c r="HR92" s="52"/>
      <c r="HS92" s="52"/>
      <c r="HT92" s="52"/>
      <c r="HU92" s="52"/>
      <c r="HV92" s="52"/>
      <c r="HW92" s="52"/>
      <c r="HX92" s="52"/>
      <c r="HY92" s="52"/>
      <c r="HZ92" s="52"/>
      <c r="IA92" s="52"/>
      <c r="IB92" s="52"/>
      <c r="IC92" s="52"/>
      <c r="ID92" s="52"/>
      <c r="IE92" s="52"/>
      <c r="IF92" s="52"/>
      <c r="IG92" s="52"/>
      <c r="IH92" s="52"/>
      <c r="II92" s="52"/>
      <c r="IJ92" s="52"/>
      <c r="IK92" s="52"/>
      <c r="IL92" s="52"/>
      <c r="IM92" s="52"/>
      <c r="IN92" s="52"/>
      <c r="IO92" s="52"/>
      <c r="IP92" s="52"/>
      <c r="IQ92" s="52"/>
      <c r="IR92" s="52"/>
      <c r="IS92" s="52"/>
      <c r="IT92" s="52"/>
      <c r="IU92" s="52"/>
      <c r="IV92" s="52"/>
      <c r="IW92" s="52"/>
    </row>
    <row r="93" customFormat="false" ht="12.75" hidden="false" customHeight="false" outlineLevel="0" collapsed="false">
      <c r="A93" s="52"/>
      <c r="B93" s="30"/>
      <c r="C93" s="30"/>
      <c r="D93" s="32"/>
      <c r="E93" s="32"/>
      <c r="F93" s="32"/>
      <c r="G93" s="33"/>
      <c r="H93" s="33"/>
      <c r="I93" s="30"/>
      <c r="J93" s="30"/>
      <c r="K93" s="32"/>
      <c r="L93" s="35"/>
      <c r="M93" s="36"/>
      <c r="N93" s="36"/>
      <c r="O93" s="36"/>
      <c r="P93" s="36"/>
      <c r="Q93" s="85"/>
      <c r="R93" s="36"/>
      <c r="S93" s="55"/>
      <c r="T93" s="32"/>
      <c r="U93" s="16"/>
      <c r="V93" s="16"/>
      <c r="W93" s="16"/>
      <c r="X93" s="16"/>
      <c r="Y93" s="18"/>
      <c r="Z93" s="18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  <c r="FS93" s="52"/>
      <c r="FT93" s="52"/>
      <c r="FU93" s="52"/>
      <c r="FV93" s="52"/>
      <c r="FW93" s="52"/>
      <c r="FX93" s="52"/>
      <c r="FY93" s="52"/>
      <c r="FZ93" s="52"/>
      <c r="GA93" s="52"/>
      <c r="GB93" s="52"/>
      <c r="GC93" s="52"/>
      <c r="GD93" s="52"/>
      <c r="GE93" s="52"/>
      <c r="GF93" s="52"/>
      <c r="GG93" s="52"/>
      <c r="GH93" s="52"/>
      <c r="GI93" s="52"/>
      <c r="GJ93" s="52"/>
      <c r="GK93" s="52"/>
      <c r="GL93" s="52"/>
      <c r="GM93" s="52"/>
      <c r="GN93" s="52"/>
      <c r="GO93" s="52"/>
      <c r="GP93" s="52"/>
      <c r="GQ93" s="52"/>
      <c r="GR93" s="52"/>
      <c r="GS93" s="52"/>
      <c r="GT93" s="52"/>
      <c r="GU93" s="52"/>
      <c r="GV93" s="52"/>
      <c r="GW93" s="52"/>
      <c r="GX93" s="52"/>
      <c r="GY93" s="52"/>
      <c r="GZ93" s="52"/>
      <c r="HA93" s="52"/>
      <c r="HB93" s="52"/>
      <c r="HC93" s="52"/>
      <c r="HD93" s="52"/>
      <c r="HE93" s="52"/>
      <c r="HF93" s="52"/>
      <c r="HG93" s="52"/>
      <c r="HH93" s="52"/>
      <c r="HI93" s="52"/>
      <c r="HJ93" s="52"/>
      <c r="HK93" s="52"/>
      <c r="HL93" s="52"/>
      <c r="HM93" s="52"/>
      <c r="HN93" s="52"/>
      <c r="HO93" s="52"/>
      <c r="HP93" s="52"/>
      <c r="HQ93" s="52"/>
      <c r="HR93" s="52"/>
      <c r="HS93" s="52"/>
      <c r="HT93" s="52"/>
      <c r="HU93" s="52"/>
      <c r="HV93" s="52"/>
      <c r="HW93" s="52"/>
      <c r="HX93" s="52"/>
      <c r="HY93" s="52"/>
      <c r="HZ93" s="52"/>
      <c r="IA93" s="52"/>
      <c r="IB93" s="52"/>
      <c r="IC93" s="52"/>
      <c r="ID93" s="52"/>
      <c r="IE93" s="52"/>
      <c r="IF93" s="52"/>
      <c r="IG93" s="52"/>
      <c r="IH93" s="52"/>
      <c r="II93" s="52"/>
      <c r="IJ93" s="52"/>
      <c r="IK93" s="52"/>
      <c r="IL93" s="52"/>
      <c r="IM93" s="52"/>
      <c r="IN93" s="52"/>
      <c r="IO93" s="52"/>
      <c r="IP93" s="52"/>
      <c r="IQ93" s="52"/>
      <c r="IR93" s="52"/>
      <c r="IS93" s="52"/>
      <c r="IT93" s="52"/>
      <c r="IU93" s="52"/>
      <c r="IV93" s="52"/>
      <c r="IW93" s="52"/>
    </row>
    <row r="94" customFormat="false" ht="12.75" hidden="false" customHeight="false" outlineLevel="0" collapsed="false">
      <c r="A94" s="52"/>
      <c r="B94" s="30"/>
      <c r="C94" s="30"/>
      <c r="D94" s="32"/>
      <c r="E94" s="32"/>
      <c r="F94" s="32"/>
      <c r="G94" s="33"/>
      <c r="H94" s="33"/>
      <c r="I94" s="30"/>
      <c r="J94" s="30"/>
      <c r="K94" s="32"/>
      <c r="L94" s="35"/>
      <c r="M94" s="36"/>
      <c r="N94" s="36"/>
      <c r="O94" s="36"/>
      <c r="P94" s="36"/>
      <c r="Q94" s="85"/>
      <c r="R94" s="36"/>
      <c r="S94" s="55"/>
      <c r="T94" s="32"/>
      <c r="U94" s="16"/>
      <c r="V94" s="16"/>
      <c r="W94" s="16"/>
      <c r="X94" s="16"/>
      <c r="Y94" s="18"/>
      <c r="Z94" s="18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  <c r="GB94" s="52"/>
      <c r="GC94" s="52"/>
      <c r="GD94" s="52"/>
      <c r="GE94" s="52"/>
      <c r="GF94" s="52"/>
      <c r="GG94" s="52"/>
      <c r="GH94" s="52"/>
      <c r="GI94" s="52"/>
      <c r="GJ94" s="52"/>
      <c r="GK94" s="52"/>
      <c r="GL94" s="52"/>
      <c r="GM94" s="52"/>
      <c r="GN94" s="52"/>
      <c r="GO94" s="52"/>
      <c r="GP94" s="52"/>
      <c r="GQ94" s="52"/>
      <c r="GR94" s="52"/>
      <c r="GS94" s="52"/>
      <c r="GT94" s="52"/>
      <c r="GU94" s="52"/>
      <c r="GV94" s="52"/>
      <c r="GW94" s="52"/>
      <c r="GX94" s="52"/>
      <c r="GY94" s="52"/>
      <c r="GZ94" s="52"/>
      <c r="HA94" s="52"/>
      <c r="HB94" s="52"/>
      <c r="HC94" s="52"/>
      <c r="HD94" s="52"/>
      <c r="HE94" s="52"/>
      <c r="HF94" s="52"/>
      <c r="HG94" s="52"/>
      <c r="HH94" s="52"/>
      <c r="HI94" s="52"/>
      <c r="HJ94" s="52"/>
      <c r="HK94" s="52"/>
      <c r="HL94" s="52"/>
      <c r="HM94" s="52"/>
      <c r="HN94" s="52"/>
      <c r="HO94" s="52"/>
      <c r="HP94" s="52"/>
      <c r="HQ94" s="52"/>
      <c r="HR94" s="52"/>
      <c r="HS94" s="52"/>
      <c r="HT94" s="52"/>
      <c r="HU94" s="52"/>
      <c r="HV94" s="52"/>
      <c r="HW94" s="52"/>
      <c r="HX94" s="52"/>
      <c r="HY94" s="52"/>
      <c r="HZ94" s="52"/>
      <c r="IA94" s="52"/>
      <c r="IB94" s="52"/>
      <c r="IC94" s="52"/>
      <c r="ID94" s="52"/>
      <c r="IE94" s="52"/>
      <c r="IF94" s="52"/>
      <c r="IG94" s="52"/>
      <c r="IH94" s="52"/>
      <c r="II94" s="52"/>
      <c r="IJ94" s="52"/>
      <c r="IK94" s="52"/>
      <c r="IL94" s="52"/>
      <c r="IM94" s="52"/>
      <c r="IN94" s="52"/>
      <c r="IO94" s="52"/>
      <c r="IP94" s="52"/>
      <c r="IQ94" s="52"/>
      <c r="IR94" s="52"/>
      <c r="IS94" s="52"/>
      <c r="IT94" s="52"/>
      <c r="IU94" s="52"/>
      <c r="IV94" s="52"/>
      <c r="IW94" s="52"/>
    </row>
    <row r="95" customFormat="false" ht="12.75" hidden="false" customHeight="false" outlineLevel="0" collapsed="false">
      <c r="A95" s="52"/>
      <c r="B95" s="30"/>
      <c r="C95" s="30"/>
      <c r="D95" s="32"/>
      <c r="E95" s="32"/>
      <c r="F95" s="32"/>
      <c r="G95" s="33"/>
      <c r="H95" s="33"/>
      <c r="I95" s="30"/>
      <c r="J95" s="30"/>
      <c r="K95" s="32"/>
      <c r="L95" s="35"/>
      <c r="M95" s="36"/>
      <c r="N95" s="36"/>
      <c r="O95" s="36"/>
      <c r="P95" s="36"/>
      <c r="Q95" s="85"/>
      <c r="R95" s="36"/>
      <c r="S95" s="55"/>
      <c r="T95" s="32"/>
      <c r="U95" s="16"/>
      <c r="V95" s="16"/>
      <c r="W95" s="16"/>
      <c r="X95" s="16"/>
      <c r="Y95" s="18"/>
      <c r="Z95" s="18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  <c r="FS95" s="52"/>
      <c r="FT95" s="52"/>
      <c r="FU95" s="52"/>
      <c r="FV95" s="52"/>
      <c r="FW95" s="52"/>
      <c r="FX95" s="52"/>
      <c r="FY95" s="52"/>
      <c r="FZ95" s="52"/>
      <c r="GA95" s="52"/>
      <c r="GB95" s="52"/>
      <c r="GC95" s="52"/>
      <c r="GD95" s="52"/>
      <c r="GE95" s="52"/>
      <c r="GF95" s="52"/>
      <c r="GG95" s="52"/>
      <c r="GH95" s="52"/>
      <c r="GI95" s="52"/>
      <c r="GJ95" s="52"/>
      <c r="GK95" s="52"/>
      <c r="GL95" s="52"/>
      <c r="GM95" s="52"/>
      <c r="GN95" s="52"/>
      <c r="GO95" s="52"/>
      <c r="GP95" s="52"/>
      <c r="GQ95" s="52"/>
      <c r="GR95" s="52"/>
      <c r="GS95" s="52"/>
      <c r="GT95" s="52"/>
      <c r="GU95" s="52"/>
      <c r="GV95" s="52"/>
      <c r="GW95" s="52"/>
      <c r="GX95" s="52"/>
      <c r="GY95" s="52"/>
      <c r="GZ95" s="52"/>
      <c r="HA95" s="52"/>
      <c r="HB95" s="52"/>
      <c r="HC95" s="52"/>
      <c r="HD95" s="52"/>
      <c r="HE95" s="52"/>
      <c r="HF95" s="52"/>
      <c r="HG95" s="52"/>
      <c r="HH95" s="52"/>
      <c r="HI95" s="52"/>
      <c r="HJ95" s="52"/>
      <c r="HK95" s="52"/>
      <c r="HL95" s="52"/>
      <c r="HM95" s="52"/>
      <c r="HN95" s="52"/>
      <c r="HO95" s="52"/>
      <c r="HP95" s="52"/>
      <c r="HQ95" s="52"/>
      <c r="HR95" s="52"/>
      <c r="HS95" s="52"/>
      <c r="HT95" s="52"/>
      <c r="HU95" s="52"/>
      <c r="HV95" s="52"/>
      <c r="HW95" s="52"/>
      <c r="HX95" s="52"/>
      <c r="HY95" s="52"/>
      <c r="HZ95" s="52"/>
      <c r="IA95" s="52"/>
      <c r="IB95" s="52"/>
      <c r="IC95" s="52"/>
      <c r="ID95" s="52"/>
      <c r="IE95" s="52"/>
      <c r="IF95" s="52"/>
      <c r="IG95" s="52"/>
      <c r="IH95" s="52"/>
      <c r="II95" s="52"/>
      <c r="IJ95" s="52"/>
      <c r="IK95" s="52"/>
      <c r="IL95" s="52"/>
      <c r="IM95" s="52"/>
      <c r="IN95" s="52"/>
      <c r="IO95" s="52"/>
      <c r="IP95" s="52"/>
      <c r="IQ95" s="52"/>
      <c r="IR95" s="52"/>
      <c r="IS95" s="52"/>
      <c r="IT95" s="52"/>
      <c r="IU95" s="52"/>
      <c r="IV95" s="52"/>
      <c r="IW95" s="52"/>
    </row>
    <row r="96" customFormat="false" ht="12.75" hidden="false" customHeight="false" outlineLevel="0" collapsed="false">
      <c r="A96" s="52"/>
      <c r="B96" s="30"/>
      <c r="C96" s="30"/>
      <c r="D96" s="32"/>
      <c r="E96" s="32"/>
      <c r="F96" s="32"/>
      <c r="G96" s="33"/>
      <c r="H96" s="33"/>
      <c r="I96" s="30"/>
      <c r="J96" s="30"/>
      <c r="K96" s="32"/>
      <c r="L96" s="35"/>
      <c r="M96" s="36"/>
      <c r="N96" s="36"/>
      <c r="O96" s="36"/>
      <c r="P96" s="36"/>
      <c r="Q96" s="85"/>
      <c r="R96" s="36"/>
      <c r="S96" s="55"/>
      <c r="T96" s="32"/>
      <c r="U96" s="16"/>
      <c r="V96" s="16"/>
      <c r="W96" s="16"/>
      <c r="X96" s="16"/>
      <c r="Y96" s="18"/>
      <c r="Z96" s="18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  <c r="FR96" s="52"/>
      <c r="FS96" s="52"/>
      <c r="FT96" s="52"/>
      <c r="FU96" s="52"/>
      <c r="FV96" s="52"/>
      <c r="FW96" s="52"/>
      <c r="FX96" s="52"/>
      <c r="FY96" s="52"/>
      <c r="FZ96" s="52"/>
      <c r="GA96" s="52"/>
      <c r="GB96" s="52"/>
      <c r="GC96" s="52"/>
      <c r="GD96" s="52"/>
      <c r="GE96" s="52"/>
      <c r="GF96" s="52"/>
      <c r="GG96" s="52"/>
      <c r="GH96" s="52"/>
      <c r="GI96" s="52"/>
      <c r="GJ96" s="52"/>
      <c r="GK96" s="52"/>
      <c r="GL96" s="52"/>
      <c r="GM96" s="52"/>
      <c r="GN96" s="52"/>
      <c r="GO96" s="52"/>
      <c r="GP96" s="52"/>
      <c r="GQ96" s="52"/>
      <c r="GR96" s="52"/>
      <c r="GS96" s="52"/>
      <c r="GT96" s="52"/>
      <c r="GU96" s="52"/>
      <c r="GV96" s="52"/>
      <c r="GW96" s="52"/>
      <c r="GX96" s="52"/>
      <c r="GY96" s="52"/>
      <c r="GZ96" s="52"/>
      <c r="HA96" s="52"/>
      <c r="HB96" s="52"/>
      <c r="HC96" s="52"/>
      <c r="HD96" s="52"/>
      <c r="HE96" s="52"/>
      <c r="HF96" s="52"/>
      <c r="HG96" s="52"/>
      <c r="HH96" s="52"/>
      <c r="HI96" s="52"/>
      <c r="HJ96" s="52"/>
      <c r="HK96" s="52"/>
      <c r="HL96" s="52"/>
      <c r="HM96" s="52"/>
      <c r="HN96" s="52"/>
      <c r="HO96" s="52"/>
      <c r="HP96" s="52"/>
      <c r="HQ96" s="52"/>
      <c r="HR96" s="52"/>
      <c r="HS96" s="52"/>
      <c r="HT96" s="52"/>
      <c r="HU96" s="52"/>
      <c r="HV96" s="52"/>
      <c r="HW96" s="52"/>
      <c r="HX96" s="52"/>
      <c r="HY96" s="52"/>
      <c r="HZ96" s="52"/>
      <c r="IA96" s="52"/>
      <c r="IB96" s="52"/>
      <c r="IC96" s="52"/>
      <c r="ID96" s="52"/>
      <c r="IE96" s="52"/>
      <c r="IF96" s="52"/>
      <c r="IG96" s="52"/>
      <c r="IH96" s="52"/>
      <c r="II96" s="52"/>
      <c r="IJ96" s="52"/>
      <c r="IK96" s="52"/>
      <c r="IL96" s="52"/>
      <c r="IM96" s="52"/>
      <c r="IN96" s="52"/>
      <c r="IO96" s="52"/>
      <c r="IP96" s="52"/>
      <c r="IQ96" s="52"/>
      <c r="IR96" s="52"/>
      <c r="IS96" s="52"/>
      <c r="IT96" s="52"/>
      <c r="IU96" s="52"/>
      <c r="IV96" s="52"/>
      <c r="IW96" s="52"/>
    </row>
    <row r="97" customFormat="false" ht="12.75" hidden="false" customHeight="false" outlineLevel="0" collapsed="false">
      <c r="A97" s="52"/>
      <c r="B97" s="30"/>
      <c r="C97" s="30"/>
      <c r="D97" s="32"/>
      <c r="E97" s="32"/>
      <c r="F97" s="32"/>
      <c r="G97" s="33"/>
      <c r="H97" s="33"/>
      <c r="I97" s="30"/>
      <c r="J97" s="30"/>
      <c r="K97" s="32"/>
      <c r="L97" s="35"/>
      <c r="M97" s="36"/>
      <c r="N97" s="36"/>
      <c r="O97" s="36"/>
      <c r="P97" s="36"/>
      <c r="Q97" s="85"/>
      <c r="R97" s="36"/>
      <c r="S97" s="55"/>
      <c r="T97" s="32"/>
      <c r="U97" s="16"/>
      <c r="V97" s="16"/>
      <c r="W97" s="16"/>
      <c r="X97" s="16"/>
      <c r="Y97" s="18"/>
      <c r="Z97" s="18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  <c r="FY97" s="52"/>
      <c r="FZ97" s="52"/>
      <c r="GA97" s="52"/>
      <c r="GB97" s="52"/>
      <c r="GC97" s="52"/>
      <c r="GD97" s="52"/>
      <c r="GE97" s="52"/>
      <c r="GF97" s="52"/>
      <c r="GG97" s="52"/>
      <c r="GH97" s="52"/>
      <c r="GI97" s="52"/>
      <c r="GJ97" s="52"/>
      <c r="GK97" s="52"/>
      <c r="GL97" s="52"/>
      <c r="GM97" s="52"/>
      <c r="GN97" s="52"/>
      <c r="GO97" s="52"/>
      <c r="GP97" s="52"/>
      <c r="GQ97" s="52"/>
      <c r="GR97" s="52"/>
      <c r="GS97" s="52"/>
      <c r="GT97" s="52"/>
      <c r="GU97" s="52"/>
      <c r="GV97" s="52"/>
      <c r="GW97" s="52"/>
      <c r="GX97" s="52"/>
      <c r="GY97" s="52"/>
      <c r="GZ97" s="52"/>
      <c r="HA97" s="52"/>
      <c r="HB97" s="52"/>
      <c r="HC97" s="52"/>
      <c r="HD97" s="52"/>
      <c r="HE97" s="52"/>
      <c r="HF97" s="52"/>
      <c r="HG97" s="52"/>
      <c r="HH97" s="52"/>
      <c r="HI97" s="52"/>
      <c r="HJ97" s="52"/>
      <c r="HK97" s="52"/>
      <c r="HL97" s="52"/>
      <c r="HM97" s="52"/>
      <c r="HN97" s="52"/>
      <c r="HO97" s="52"/>
      <c r="HP97" s="52"/>
      <c r="HQ97" s="52"/>
      <c r="HR97" s="52"/>
      <c r="HS97" s="52"/>
      <c r="HT97" s="52"/>
      <c r="HU97" s="52"/>
      <c r="HV97" s="52"/>
      <c r="HW97" s="52"/>
      <c r="HX97" s="52"/>
      <c r="HY97" s="52"/>
      <c r="HZ97" s="52"/>
      <c r="IA97" s="52"/>
      <c r="IB97" s="52"/>
      <c r="IC97" s="52"/>
      <c r="ID97" s="52"/>
      <c r="IE97" s="52"/>
      <c r="IF97" s="52"/>
      <c r="IG97" s="52"/>
      <c r="IH97" s="52"/>
      <c r="II97" s="52"/>
      <c r="IJ97" s="52"/>
      <c r="IK97" s="52"/>
      <c r="IL97" s="52"/>
      <c r="IM97" s="52"/>
      <c r="IN97" s="52"/>
      <c r="IO97" s="52"/>
      <c r="IP97" s="52"/>
      <c r="IQ97" s="52"/>
      <c r="IR97" s="52"/>
      <c r="IS97" s="52"/>
      <c r="IT97" s="52"/>
      <c r="IU97" s="52"/>
      <c r="IV97" s="52"/>
      <c r="IW97" s="52"/>
    </row>
    <row r="98" customFormat="false" ht="12" hidden="false" customHeight="true" outlineLevel="0" collapsed="false">
      <c r="A98" s="52"/>
      <c r="B98" s="30"/>
      <c r="C98" s="30"/>
      <c r="D98" s="32"/>
      <c r="E98" s="32"/>
      <c r="F98" s="32"/>
      <c r="G98" s="33"/>
      <c r="H98" s="33"/>
      <c r="I98" s="30"/>
      <c r="J98" s="30"/>
      <c r="K98" s="32"/>
      <c r="L98" s="35"/>
      <c r="M98" s="36"/>
      <c r="N98" s="36"/>
      <c r="O98" s="36"/>
      <c r="P98" s="36"/>
      <c r="Q98" s="85"/>
      <c r="R98" s="36"/>
      <c r="S98" s="55"/>
      <c r="T98" s="32"/>
      <c r="U98" s="92"/>
      <c r="V98" s="16"/>
      <c r="W98" s="16"/>
      <c r="X98" s="16"/>
      <c r="Y98" s="18"/>
      <c r="Z98" s="18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  <c r="FY98" s="52"/>
      <c r="FZ98" s="52"/>
      <c r="GA98" s="52"/>
      <c r="GB98" s="52"/>
      <c r="GC98" s="52"/>
      <c r="GD98" s="52"/>
      <c r="GE98" s="52"/>
      <c r="GF98" s="52"/>
      <c r="GG98" s="52"/>
      <c r="GH98" s="52"/>
      <c r="GI98" s="52"/>
      <c r="GJ98" s="52"/>
      <c r="GK98" s="52"/>
      <c r="GL98" s="52"/>
      <c r="GM98" s="52"/>
      <c r="GN98" s="52"/>
      <c r="GO98" s="52"/>
      <c r="GP98" s="52"/>
      <c r="GQ98" s="52"/>
      <c r="GR98" s="52"/>
      <c r="GS98" s="52"/>
      <c r="GT98" s="52"/>
      <c r="GU98" s="52"/>
      <c r="GV98" s="52"/>
      <c r="GW98" s="52"/>
      <c r="GX98" s="52"/>
      <c r="GY98" s="52"/>
      <c r="GZ98" s="52"/>
      <c r="HA98" s="52"/>
      <c r="HB98" s="52"/>
      <c r="HC98" s="52"/>
      <c r="HD98" s="52"/>
      <c r="HE98" s="52"/>
      <c r="HF98" s="52"/>
      <c r="HG98" s="52"/>
      <c r="HH98" s="52"/>
      <c r="HI98" s="52"/>
      <c r="HJ98" s="52"/>
      <c r="HK98" s="52"/>
      <c r="HL98" s="52"/>
      <c r="HM98" s="52"/>
      <c r="HN98" s="52"/>
      <c r="HO98" s="52"/>
      <c r="HP98" s="52"/>
      <c r="HQ98" s="52"/>
      <c r="HR98" s="52"/>
      <c r="HS98" s="52"/>
      <c r="HT98" s="52"/>
      <c r="HU98" s="52"/>
      <c r="HV98" s="52"/>
      <c r="HW98" s="52"/>
      <c r="HX98" s="52"/>
      <c r="HY98" s="52"/>
      <c r="HZ98" s="52"/>
      <c r="IA98" s="52"/>
      <c r="IB98" s="52"/>
      <c r="IC98" s="52"/>
      <c r="ID98" s="52"/>
      <c r="IE98" s="52"/>
      <c r="IF98" s="52"/>
      <c r="IG98" s="52"/>
      <c r="IH98" s="52"/>
      <c r="II98" s="52"/>
      <c r="IJ98" s="52"/>
      <c r="IK98" s="52"/>
      <c r="IL98" s="52"/>
      <c r="IM98" s="52"/>
      <c r="IN98" s="52"/>
      <c r="IO98" s="52"/>
      <c r="IP98" s="52"/>
      <c r="IQ98" s="52"/>
      <c r="IR98" s="52"/>
      <c r="IS98" s="52"/>
      <c r="IT98" s="52"/>
      <c r="IU98" s="52"/>
      <c r="IV98" s="52"/>
      <c r="IW98" s="52"/>
    </row>
    <row r="99" customFormat="false" ht="12" hidden="false" customHeight="true" outlineLevel="0" collapsed="false">
      <c r="A99" s="52"/>
      <c r="B99" s="30"/>
      <c r="C99" s="30"/>
      <c r="D99" s="32"/>
      <c r="E99" s="32"/>
      <c r="F99" s="32"/>
      <c r="G99" s="33"/>
      <c r="H99" s="33"/>
      <c r="I99" s="30"/>
      <c r="J99" s="30"/>
      <c r="K99" s="32"/>
      <c r="L99" s="35"/>
      <c r="M99" s="36"/>
      <c r="N99" s="36"/>
      <c r="O99" s="36"/>
      <c r="P99" s="36"/>
      <c r="Q99" s="85"/>
      <c r="R99" s="36"/>
      <c r="S99" s="55"/>
      <c r="T99" s="32"/>
      <c r="U99" s="92"/>
      <c r="V99" s="16"/>
      <c r="W99" s="16"/>
      <c r="X99" s="16"/>
      <c r="Y99" s="18"/>
      <c r="Z99" s="18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  <c r="FR99" s="52"/>
      <c r="FS99" s="52"/>
      <c r="FT99" s="52"/>
      <c r="FU99" s="52"/>
      <c r="FV99" s="52"/>
      <c r="FW99" s="52"/>
      <c r="FX99" s="52"/>
      <c r="FY99" s="52"/>
      <c r="FZ99" s="52"/>
      <c r="GA99" s="52"/>
      <c r="GB99" s="52"/>
      <c r="GC99" s="52"/>
      <c r="GD99" s="52"/>
      <c r="GE99" s="52"/>
      <c r="GF99" s="52"/>
      <c r="GG99" s="52"/>
      <c r="GH99" s="52"/>
      <c r="GI99" s="52"/>
      <c r="GJ99" s="52"/>
      <c r="GK99" s="52"/>
      <c r="GL99" s="52"/>
      <c r="GM99" s="52"/>
      <c r="GN99" s="52"/>
      <c r="GO99" s="52"/>
      <c r="GP99" s="52"/>
      <c r="GQ99" s="52"/>
      <c r="GR99" s="52"/>
      <c r="GS99" s="52"/>
      <c r="GT99" s="52"/>
      <c r="GU99" s="52"/>
      <c r="GV99" s="52"/>
      <c r="GW99" s="52"/>
      <c r="GX99" s="52"/>
      <c r="GY99" s="52"/>
      <c r="GZ99" s="52"/>
      <c r="HA99" s="52"/>
      <c r="HB99" s="52"/>
      <c r="HC99" s="52"/>
      <c r="HD99" s="52"/>
      <c r="HE99" s="52"/>
      <c r="HF99" s="52"/>
      <c r="HG99" s="52"/>
      <c r="HH99" s="52"/>
      <c r="HI99" s="52"/>
      <c r="HJ99" s="52"/>
      <c r="HK99" s="52"/>
      <c r="HL99" s="52"/>
      <c r="HM99" s="52"/>
      <c r="HN99" s="52"/>
      <c r="HO99" s="52"/>
      <c r="HP99" s="52"/>
      <c r="HQ99" s="52"/>
      <c r="HR99" s="52"/>
      <c r="HS99" s="52"/>
      <c r="HT99" s="52"/>
      <c r="HU99" s="52"/>
      <c r="HV99" s="52"/>
      <c r="HW99" s="52"/>
      <c r="HX99" s="52"/>
      <c r="HY99" s="52"/>
      <c r="HZ99" s="52"/>
      <c r="IA99" s="52"/>
      <c r="IB99" s="52"/>
      <c r="IC99" s="52"/>
      <c r="ID99" s="52"/>
      <c r="IE99" s="52"/>
      <c r="IF99" s="52"/>
      <c r="IG99" s="52"/>
      <c r="IH99" s="52"/>
      <c r="II99" s="52"/>
      <c r="IJ99" s="52"/>
      <c r="IK99" s="52"/>
      <c r="IL99" s="52"/>
      <c r="IM99" s="52"/>
      <c r="IN99" s="52"/>
      <c r="IO99" s="52"/>
      <c r="IP99" s="52"/>
      <c r="IQ99" s="52"/>
      <c r="IR99" s="52"/>
      <c r="IS99" s="52"/>
      <c r="IT99" s="52"/>
      <c r="IU99" s="52"/>
      <c r="IV99" s="52"/>
      <c r="IW99" s="52"/>
    </row>
    <row r="100" customFormat="false" ht="12" hidden="false" customHeight="true" outlineLevel="0" collapsed="false">
      <c r="A100" s="52"/>
      <c r="B100" s="30"/>
      <c r="C100" s="30"/>
      <c r="D100" s="32"/>
      <c r="E100" s="32"/>
      <c r="F100" s="32"/>
      <c r="G100" s="33"/>
      <c r="H100" s="33"/>
      <c r="I100" s="30"/>
      <c r="J100" s="30"/>
      <c r="K100" s="32"/>
      <c r="L100" s="35"/>
      <c r="M100" s="36"/>
      <c r="N100" s="36"/>
      <c r="O100" s="36"/>
      <c r="P100" s="36"/>
      <c r="Q100" s="85"/>
      <c r="R100" s="36"/>
      <c r="S100" s="55"/>
      <c r="T100" s="32"/>
      <c r="U100" s="92"/>
      <c r="V100" s="16"/>
      <c r="W100" s="16"/>
      <c r="X100" s="16"/>
      <c r="Y100" s="18"/>
      <c r="Z100" s="18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  <c r="FR100" s="52"/>
      <c r="FS100" s="52"/>
      <c r="FT100" s="52"/>
      <c r="FU100" s="52"/>
      <c r="FV100" s="52"/>
      <c r="FW100" s="52"/>
      <c r="FX100" s="52"/>
      <c r="FY100" s="52"/>
      <c r="FZ100" s="52"/>
      <c r="GA100" s="52"/>
      <c r="GB100" s="52"/>
      <c r="GC100" s="52"/>
      <c r="GD100" s="52"/>
      <c r="GE100" s="52"/>
      <c r="GF100" s="52"/>
      <c r="GG100" s="52"/>
      <c r="GH100" s="52"/>
      <c r="GI100" s="52"/>
      <c r="GJ100" s="52"/>
      <c r="GK100" s="52"/>
      <c r="GL100" s="52"/>
      <c r="GM100" s="52"/>
      <c r="GN100" s="52"/>
      <c r="GO100" s="52"/>
      <c r="GP100" s="52"/>
      <c r="GQ100" s="52"/>
      <c r="GR100" s="52"/>
      <c r="GS100" s="52"/>
      <c r="GT100" s="52"/>
      <c r="GU100" s="52"/>
      <c r="GV100" s="52"/>
      <c r="GW100" s="52"/>
      <c r="GX100" s="52"/>
      <c r="GY100" s="52"/>
      <c r="GZ100" s="52"/>
      <c r="HA100" s="52"/>
      <c r="HB100" s="52"/>
      <c r="HC100" s="52"/>
      <c r="HD100" s="52"/>
      <c r="HE100" s="52"/>
      <c r="HF100" s="52"/>
      <c r="HG100" s="52"/>
      <c r="HH100" s="52"/>
      <c r="HI100" s="52"/>
      <c r="HJ100" s="52"/>
      <c r="HK100" s="52"/>
      <c r="HL100" s="52"/>
      <c r="HM100" s="52"/>
      <c r="HN100" s="52"/>
      <c r="HO100" s="52"/>
      <c r="HP100" s="52"/>
      <c r="HQ100" s="52"/>
      <c r="HR100" s="52"/>
      <c r="HS100" s="52"/>
      <c r="HT100" s="52"/>
      <c r="HU100" s="52"/>
      <c r="HV100" s="52"/>
      <c r="HW100" s="52"/>
      <c r="HX100" s="52"/>
      <c r="HY100" s="52"/>
      <c r="HZ100" s="52"/>
      <c r="IA100" s="52"/>
      <c r="IB100" s="52"/>
      <c r="IC100" s="52"/>
      <c r="ID100" s="52"/>
      <c r="IE100" s="52"/>
      <c r="IF100" s="52"/>
      <c r="IG100" s="52"/>
      <c r="IH100" s="52"/>
      <c r="II100" s="52"/>
      <c r="IJ100" s="52"/>
      <c r="IK100" s="52"/>
      <c r="IL100" s="52"/>
      <c r="IM100" s="52"/>
      <c r="IN100" s="52"/>
      <c r="IO100" s="52"/>
      <c r="IP100" s="52"/>
      <c r="IQ100" s="52"/>
      <c r="IR100" s="52"/>
      <c r="IS100" s="52"/>
      <c r="IT100" s="52"/>
      <c r="IU100" s="52"/>
      <c r="IV100" s="52"/>
      <c r="IW100" s="52"/>
    </row>
    <row r="101" customFormat="false" ht="12" hidden="false" customHeight="true" outlineLevel="0" collapsed="false">
      <c r="A101" s="52"/>
      <c r="B101" s="30"/>
      <c r="C101" s="30"/>
      <c r="D101" s="32"/>
      <c r="E101" s="32"/>
      <c r="F101" s="32"/>
      <c r="G101" s="33"/>
      <c r="H101" s="33"/>
      <c r="I101" s="30"/>
      <c r="J101" s="30"/>
      <c r="K101" s="32"/>
      <c r="L101" s="35"/>
      <c r="M101" s="36"/>
      <c r="N101" s="36"/>
      <c r="O101" s="36"/>
      <c r="P101" s="36"/>
      <c r="Q101" s="85"/>
      <c r="R101" s="36"/>
      <c r="S101" s="55"/>
      <c r="T101" s="32"/>
      <c r="U101" s="92"/>
      <c r="V101" s="16"/>
      <c r="W101" s="16"/>
      <c r="X101" s="16"/>
      <c r="Y101" s="18"/>
      <c r="Z101" s="18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  <c r="FR101" s="52"/>
      <c r="FS101" s="52"/>
      <c r="FT101" s="52"/>
      <c r="FU101" s="52"/>
      <c r="FV101" s="52"/>
      <c r="FW101" s="52"/>
      <c r="FX101" s="52"/>
      <c r="FY101" s="52"/>
      <c r="FZ101" s="52"/>
      <c r="GA101" s="52"/>
      <c r="GB101" s="52"/>
      <c r="GC101" s="52"/>
      <c r="GD101" s="52"/>
      <c r="GE101" s="52"/>
      <c r="GF101" s="52"/>
      <c r="GG101" s="52"/>
      <c r="GH101" s="52"/>
      <c r="GI101" s="52"/>
      <c r="GJ101" s="52"/>
      <c r="GK101" s="52"/>
      <c r="GL101" s="52"/>
      <c r="GM101" s="52"/>
      <c r="GN101" s="52"/>
      <c r="GO101" s="52"/>
      <c r="GP101" s="52"/>
      <c r="GQ101" s="52"/>
      <c r="GR101" s="52"/>
      <c r="GS101" s="52"/>
      <c r="GT101" s="52"/>
      <c r="GU101" s="52"/>
      <c r="GV101" s="52"/>
      <c r="GW101" s="52"/>
      <c r="GX101" s="52"/>
      <c r="GY101" s="52"/>
      <c r="GZ101" s="52"/>
      <c r="HA101" s="52"/>
      <c r="HB101" s="52"/>
      <c r="HC101" s="52"/>
      <c r="HD101" s="52"/>
      <c r="HE101" s="52"/>
      <c r="HF101" s="52"/>
      <c r="HG101" s="52"/>
      <c r="HH101" s="52"/>
      <c r="HI101" s="52"/>
      <c r="HJ101" s="52"/>
      <c r="HK101" s="52"/>
      <c r="HL101" s="52"/>
      <c r="HM101" s="52"/>
      <c r="HN101" s="52"/>
      <c r="HO101" s="52"/>
      <c r="HP101" s="52"/>
      <c r="HQ101" s="52"/>
      <c r="HR101" s="52"/>
      <c r="HS101" s="52"/>
      <c r="HT101" s="52"/>
      <c r="HU101" s="52"/>
      <c r="HV101" s="52"/>
      <c r="HW101" s="52"/>
      <c r="HX101" s="52"/>
      <c r="HY101" s="52"/>
      <c r="HZ101" s="52"/>
      <c r="IA101" s="52"/>
      <c r="IB101" s="52"/>
      <c r="IC101" s="52"/>
      <c r="ID101" s="52"/>
      <c r="IE101" s="52"/>
      <c r="IF101" s="52"/>
      <c r="IG101" s="52"/>
      <c r="IH101" s="52"/>
      <c r="II101" s="52"/>
      <c r="IJ101" s="52"/>
      <c r="IK101" s="52"/>
      <c r="IL101" s="52"/>
      <c r="IM101" s="52"/>
      <c r="IN101" s="52"/>
      <c r="IO101" s="52"/>
      <c r="IP101" s="52"/>
      <c r="IQ101" s="52"/>
      <c r="IR101" s="52"/>
      <c r="IS101" s="52"/>
      <c r="IT101" s="52"/>
      <c r="IU101" s="52"/>
      <c r="IV101" s="52"/>
      <c r="IW101" s="52"/>
    </row>
    <row r="102" customFormat="false" ht="12" hidden="false" customHeight="true" outlineLevel="0" collapsed="false">
      <c r="A102" s="52"/>
      <c r="B102" s="30"/>
      <c r="C102" s="30"/>
      <c r="D102" s="32"/>
      <c r="E102" s="32"/>
      <c r="F102" s="32"/>
      <c r="G102" s="33"/>
      <c r="H102" s="33"/>
      <c r="I102" s="30"/>
      <c r="J102" s="30"/>
      <c r="K102" s="32"/>
      <c r="L102" s="35"/>
      <c r="M102" s="36"/>
      <c r="N102" s="36"/>
      <c r="O102" s="36"/>
      <c r="P102" s="36"/>
      <c r="Q102" s="85"/>
      <c r="R102" s="36"/>
      <c r="S102" s="55"/>
      <c r="T102" s="32"/>
      <c r="U102" s="92"/>
      <c r="V102" s="16"/>
      <c r="W102" s="16"/>
      <c r="X102" s="16"/>
      <c r="Y102" s="18"/>
      <c r="Z102" s="18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  <c r="FR102" s="52"/>
      <c r="FS102" s="52"/>
      <c r="FT102" s="52"/>
      <c r="FU102" s="52"/>
      <c r="FV102" s="52"/>
      <c r="FW102" s="52"/>
      <c r="FX102" s="52"/>
      <c r="FY102" s="52"/>
      <c r="FZ102" s="52"/>
      <c r="GA102" s="52"/>
      <c r="GB102" s="52"/>
      <c r="GC102" s="52"/>
      <c r="GD102" s="52"/>
      <c r="GE102" s="52"/>
      <c r="GF102" s="52"/>
      <c r="GG102" s="52"/>
      <c r="GH102" s="52"/>
      <c r="GI102" s="52"/>
      <c r="GJ102" s="52"/>
      <c r="GK102" s="52"/>
      <c r="GL102" s="52"/>
      <c r="GM102" s="52"/>
      <c r="GN102" s="52"/>
      <c r="GO102" s="52"/>
      <c r="GP102" s="52"/>
      <c r="GQ102" s="52"/>
      <c r="GR102" s="52"/>
      <c r="GS102" s="52"/>
      <c r="GT102" s="52"/>
      <c r="GU102" s="52"/>
      <c r="GV102" s="52"/>
      <c r="GW102" s="52"/>
      <c r="GX102" s="52"/>
      <c r="GY102" s="52"/>
      <c r="GZ102" s="52"/>
      <c r="HA102" s="52"/>
      <c r="HB102" s="52"/>
      <c r="HC102" s="52"/>
      <c r="HD102" s="52"/>
      <c r="HE102" s="52"/>
      <c r="HF102" s="52"/>
      <c r="HG102" s="52"/>
      <c r="HH102" s="52"/>
      <c r="HI102" s="52"/>
      <c r="HJ102" s="52"/>
      <c r="HK102" s="52"/>
      <c r="HL102" s="52"/>
      <c r="HM102" s="52"/>
      <c r="HN102" s="52"/>
      <c r="HO102" s="52"/>
      <c r="HP102" s="52"/>
      <c r="HQ102" s="52"/>
      <c r="HR102" s="52"/>
      <c r="HS102" s="52"/>
      <c r="HT102" s="52"/>
      <c r="HU102" s="52"/>
      <c r="HV102" s="52"/>
      <c r="HW102" s="52"/>
      <c r="HX102" s="52"/>
      <c r="HY102" s="52"/>
      <c r="HZ102" s="52"/>
      <c r="IA102" s="52"/>
      <c r="IB102" s="52"/>
      <c r="IC102" s="52"/>
      <c r="ID102" s="52"/>
      <c r="IE102" s="52"/>
      <c r="IF102" s="52"/>
      <c r="IG102" s="52"/>
      <c r="IH102" s="52"/>
      <c r="II102" s="52"/>
      <c r="IJ102" s="52"/>
      <c r="IK102" s="52"/>
      <c r="IL102" s="52"/>
      <c r="IM102" s="52"/>
      <c r="IN102" s="52"/>
      <c r="IO102" s="52"/>
      <c r="IP102" s="52"/>
      <c r="IQ102" s="52"/>
      <c r="IR102" s="52"/>
      <c r="IS102" s="52"/>
      <c r="IT102" s="52"/>
      <c r="IU102" s="52"/>
      <c r="IV102" s="52"/>
      <c r="IW102" s="52"/>
    </row>
    <row r="103" customFormat="false" ht="12" hidden="false" customHeight="true" outlineLevel="0" collapsed="false">
      <c r="A103" s="52"/>
      <c r="B103" s="30"/>
      <c r="C103" s="30"/>
      <c r="D103" s="32"/>
      <c r="E103" s="32"/>
      <c r="F103" s="32"/>
      <c r="G103" s="33"/>
      <c r="H103" s="33"/>
      <c r="I103" s="30"/>
      <c r="J103" s="30"/>
      <c r="K103" s="32"/>
      <c r="L103" s="35"/>
      <c r="M103" s="36"/>
      <c r="N103" s="36"/>
      <c r="O103" s="36"/>
      <c r="P103" s="36"/>
      <c r="Q103" s="85"/>
      <c r="R103" s="36"/>
      <c r="S103" s="55"/>
      <c r="T103" s="32"/>
      <c r="U103" s="92"/>
      <c r="V103" s="16"/>
      <c r="W103" s="16"/>
      <c r="X103" s="16"/>
      <c r="Y103" s="18"/>
      <c r="Z103" s="18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  <c r="FR103" s="52"/>
      <c r="FS103" s="52"/>
      <c r="FT103" s="52"/>
      <c r="FU103" s="52"/>
      <c r="FV103" s="52"/>
      <c r="FW103" s="52"/>
      <c r="FX103" s="52"/>
      <c r="FY103" s="52"/>
      <c r="FZ103" s="52"/>
      <c r="GA103" s="52"/>
      <c r="GB103" s="52"/>
      <c r="GC103" s="52"/>
      <c r="GD103" s="52"/>
      <c r="GE103" s="52"/>
      <c r="GF103" s="52"/>
      <c r="GG103" s="52"/>
      <c r="GH103" s="52"/>
      <c r="GI103" s="52"/>
      <c r="GJ103" s="52"/>
      <c r="GK103" s="52"/>
      <c r="GL103" s="52"/>
      <c r="GM103" s="52"/>
      <c r="GN103" s="52"/>
      <c r="GO103" s="52"/>
      <c r="GP103" s="52"/>
      <c r="GQ103" s="52"/>
      <c r="GR103" s="52"/>
      <c r="GS103" s="52"/>
      <c r="GT103" s="52"/>
      <c r="GU103" s="52"/>
      <c r="GV103" s="52"/>
      <c r="GW103" s="52"/>
      <c r="GX103" s="52"/>
      <c r="GY103" s="52"/>
      <c r="GZ103" s="52"/>
      <c r="HA103" s="52"/>
      <c r="HB103" s="52"/>
      <c r="HC103" s="52"/>
      <c r="HD103" s="52"/>
      <c r="HE103" s="52"/>
      <c r="HF103" s="52"/>
      <c r="HG103" s="52"/>
      <c r="HH103" s="52"/>
      <c r="HI103" s="52"/>
      <c r="HJ103" s="52"/>
      <c r="HK103" s="52"/>
      <c r="HL103" s="52"/>
      <c r="HM103" s="52"/>
      <c r="HN103" s="52"/>
      <c r="HO103" s="52"/>
      <c r="HP103" s="52"/>
      <c r="HQ103" s="52"/>
      <c r="HR103" s="52"/>
      <c r="HS103" s="52"/>
      <c r="HT103" s="52"/>
      <c r="HU103" s="52"/>
      <c r="HV103" s="52"/>
      <c r="HW103" s="52"/>
      <c r="HX103" s="52"/>
      <c r="HY103" s="52"/>
      <c r="HZ103" s="52"/>
      <c r="IA103" s="52"/>
      <c r="IB103" s="52"/>
      <c r="IC103" s="52"/>
      <c r="ID103" s="52"/>
      <c r="IE103" s="52"/>
      <c r="IF103" s="52"/>
      <c r="IG103" s="52"/>
      <c r="IH103" s="52"/>
      <c r="II103" s="52"/>
      <c r="IJ103" s="52"/>
      <c r="IK103" s="52"/>
      <c r="IL103" s="52"/>
      <c r="IM103" s="52"/>
      <c r="IN103" s="52"/>
      <c r="IO103" s="52"/>
      <c r="IP103" s="52"/>
      <c r="IQ103" s="52"/>
      <c r="IR103" s="52"/>
      <c r="IS103" s="52"/>
      <c r="IT103" s="52"/>
      <c r="IU103" s="52"/>
      <c r="IV103" s="52"/>
      <c r="IW103" s="52"/>
    </row>
    <row r="104" customFormat="false" ht="12" hidden="false" customHeight="true" outlineLevel="0" collapsed="false">
      <c r="A104" s="52"/>
      <c r="B104" s="30"/>
      <c r="C104" s="30"/>
      <c r="D104" s="32"/>
      <c r="E104" s="32"/>
      <c r="F104" s="32"/>
      <c r="G104" s="33"/>
      <c r="H104" s="33"/>
      <c r="I104" s="30"/>
      <c r="J104" s="30"/>
      <c r="K104" s="32"/>
      <c r="L104" s="35"/>
      <c r="M104" s="36"/>
      <c r="N104" s="36"/>
      <c r="O104" s="36"/>
      <c r="P104" s="36"/>
      <c r="Q104" s="85"/>
      <c r="R104" s="36"/>
      <c r="S104" s="55"/>
      <c r="T104" s="32"/>
      <c r="U104" s="92"/>
      <c r="V104" s="16"/>
      <c r="W104" s="16"/>
      <c r="X104" s="16"/>
      <c r="Y104" s="18"/>
      <c r="Z104" s="18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52"/>
      <c r="FI104" s="52"/>
      <c r="FJ104" s="52"/>
      <c r="FK104" s="52"/>
      <c r="FL104" s="52"/>
      <c r="FM104" s="52"/>
      <c r="FN104" s="52"/>
      <c r="FO104" s="52"/>
      <c r="FP104" s="52"/>
      <c r="FQ104" s="52"/>
      <c r="FR104" s="52"/>
      <c r="FS104" s="52"/>
      <c r="FT104" s="52"/>
      <c r="FU104" s="52"/>
      <c r="FV104" s="52"/>
      <c r="FW104" s="52"/>
      <c r="FX104" s="52"/>
      <c r="FY104" s="52"/>
      <c r="FZ104" s="52"/>
      <c r="GA104" s="52"/>
      <c r="GB104" s="52"/>
      <c r="GC104" s="52"/>
      <c r="GD104" s="52"/>
      <c r="GE104" s="52"/>
      <c r="GF104" s="52"/>
      <c r="GG104" s="52"/>
      <c r="GH104" s="52"/>
      <c r="GI104" s="52"/>
      <c r="GJ104" s="52"/>
      <c r="GK104" s="52"/>
      <c r="GL104" s="52"/>
      <c r="GM104" s="52"/>
      <c r="GN104" s="52"/>
      <c r="GO104" s="52"/>
      <c r="GP104" s="52"/>
      <c r="GQ104" s="52"/>
      <c r="GR104" s="52"/>
      <c r="GS104" s="52"/>
      <c r="GT104" s="52"/>
      <c r="GU104" s="52"/>
      <c r="GV104" s="52"/>
      <c r="GW104" s="52"/>
      <c r="GX104" s="52"/>
      <c r="GY104" s="52"/>
      <c r="GZ104" s="52"/>
      <c r="HA104" s="52"/>
      <c r="HB104" s="52"/>
      <c r="HC104" s="52"/>
      <c r="HD104" s="52"/>
      <c r="HE104" s="52"/>
      <c r="HF104" s="52"/>
      <c r="HG104" s="52"/>
      <c r="HH104" s="52"/>
      <c r="HI104" s="52"/>
      <c r="HJ104" s="52"/>
      <c r="HK104" s="52"/>
      <c r="HL104" s="52"/>
      <c r="HM104" s="52"/>
      <c r="HN104" s="52"/>
      <c r="HO104" s="52"/>
      <c r="HP104" s="52"/>
      <c r="HQ104" s="52"/>
      <c r="HR104" s="52"/>
      <c r="HS104" s="52"/>
      <c r="HT104" s="52"/>
      <c r="HU104" s="52"/>
      <c r="HV104" s="52"/>
      <c r="HW104" s="52"/>
      <c r="HX104" s="52"/>
      <c r="HY104" s="52"/>
      <c r="HZ104" s="52"/>
      <c r="IA104" s="52"/>
      <c r="IB104" s="52"/>
      <c r="IC104" s="52"/>
      <c r="ID104" s="52"/>
      <c r="IE104" s="52"/>
      <c r="IF104" s="52"/>
      <c r="IG104" s="52"/>
      <c r="IH104" s="52"/>
      <c r="II104" s="52"/>
      <c r="IJ104" s="52"/>
      <c r="IK104" s="52"/>
      <c r="IL104" s="52"/>
      <c r="IM104" s="52"/>
      <c r="IN104" s="52"/>
      <c r="IO104" s="52"/>
      <c r="IP104" s="52"/>
      <c r="IQ104" s="52"/>
      <c r="IR104" s="52"/>
      <c r="IS104" s="52"/>
      <c r="IT104" s="52"/>
      <c r="IU104" s="52"/>
      <c r="IV104" s="52"/>
      <c r="IW104" s="52"/>
    </row>
    <row r="105" customFormat="false" ht="13.5" hidden="false" customHeight="true" outlineLevel="0" collapsed="false">
      <c r="A105" s="52"/>
      <c r="B105" s="30"/>
      <c r="C105" s="30"/>
      <c r="D105" s="32"/>
      <c r="E105" s="32"/>
      <c r="F105" s="32"/>
      <c r="G105" s="33"/>
      <c r="H105" s="33"/>
      <c r="I105" s="30"/>
      <c r="J105" s="30"/>
      <c r="K105" s="32"/>
      <c r="L105" s="93"/>
      <c r="M105" s="94"/>
      <c r="N105" s="94"/>
      <c r="O105" s="36"/>
      <c r="P105" s="36"/>
      <c r="Q105" s="85"/>
      <c r="R105" s="18"/>
      <c r="S105" s="55"/>
      <c r="T105" s="32"/>
      <c r="U105" s="30"/>
      <c r="V105" s="95"/>
      <c r="W105" s="16"/>
      <c r="X105" s="16"/>
      <c r="Y105" s="18"/>
      <c r="Z105" s="18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  <c r="FK105" s="52"/>
      <c r="FL105" s="52"/>
      <c r="FM105" s="52"/>
      <c r="FN105" s="52"/>
      <c r="FO105" s="52"/>
      <c r="FP105" s="52"/>
      <c r="FQ105" s="52"/>
      <c r="FR105" s="52"/>
      <c r="FS105" s="52"/>
      <c r="FT105" s="52"/>
      <c r="FU105" s="52"/>
      <c r="FV105" s="52"/>
      <c r="FW105" s="52"/>
      <c r="FX105" s="52"/>
      <c r="FY105" s="52"/>
      <c r="FZ105" s="52"/>
      <c r="GA105" s="52"/>
      <c r="GB105" s="52"/>
      <c r="GC105" s="52"/>
      <c r="GD105" s="52"/>
      <c r="GE105" s="52"/>
      <c r="GF105" s="52"/>
      <c r="GG105" s="52"/>
      <c r="GH105" s="52"/>
      <c r="GI105" s="52"/>
      <c r="GJ105" s="52"/>
      <c r="GK105" s="52"/>
      <c r="GL105" s="52"/>
      <c r="GM105" s="52"/>
      <c r="GN105" s="52"/>
      <c r="GO105" s="52"/>
      <c r="GP105" s="52"/>
      <c r="GQ105" s="52"/>
      <c r="GR105" s="52"/>
      <c r="GS105" s="52"/>
      <c r="GT105" s="52"/>
      <c r="GU105" s="52"/>
      <c r="GV105" s="52"/>
      <c r="GW105" s="52"/>
      <c r="GX105" s="52"/>
      <c r="GY105" s="52"/>
      <c r="GZ105" s="52"/>
      <c r="HA105" s="52"/>
      <c r="HB105" s="52"/>
      <c r="HC105" s="52"/>
      <c r="HD105" s="52"/>
      <c r="HE105" s="52"/>
      <c r="HF105" s="52"/>
      <c r="HG105" s="52"/>
      <c r="HH105" s="52"/>
      <c r="HI105" s="52"/>
      <c r="HJ105" s="52"/>
      <c r="HK105" s="52"/>
      <c r="HL105" s="52"/>
      <c r="HM105" s="52"/>
      <c r="HN105" s="52"/>
      <c r="HO105" s="52"/>
      <c r="HP105" s="52"/>
      <c r="HQ105" s="52"/>
      <c r="HR105" s="52"/>
      <c r="HS105" s="52"/>
      <c r="HT105" s="52"/>
      <c r="HU105" s="52"/>
      <c r="HV105" s="52"/>
      <c r="HW105" s="52"/>
      <c r="HX105" s="52"/>
      <c r="HY105" s="52"/>
      <c r="HZ105" s="52"/>
      <c r="IA105" s="52"/>
      <c r="IB105" s="52"/>
      <c r="IC105" s="52"/>
      <c r="ID105" s="52"/>
      <c r="IE105" s="52"/>
      <c r="IF105" s="52"/>
      <c r="IG105" s="52"/>
      <c r="IH105" s="52"/>
      <c r="II105" s="52"/>
      <c r="IJ105" s="52"/>
      <c r="IK105" s="52"/>
      <c r="IL105" s="52"/>
      <c r="IM105" s="52"/>
      <c r="IN105" s="52"/>
      <c r="IO105" s="52"/>
      <c r="IP105" s="52"/>
      <c r="IQ105" s="52"/>
      <c r="IR105" s="52"/>
      <c r="IS105" s="52"/>
      <c r="IT105" s="52"/>
      <c r="IU105" s="52"/>
      <c r="IV105" s="52"/>
      <c r="IW105" s="52"/>
    </row>
    <row r="106" customFormat="false" ht="13.5" hidden="false" customHeight="true" outlineLevel="0" collapsed="false">
      <c r="A106" s="52"/>
      <c r="B106" s="30"/>
      <c r="C106" s="30"/>
      <c r="D106" s="32"/>
      <c r="E106" s="32"/>
      <c r="F106" s="32"/>
      <c r="G106" s="33"/>
      <c r="H106" s="33"/>
      <c r="I106" s="30"/>
      <c r="J106" s="30"/>
      <c r="K106" s="32"/>
      <c r="L106" s="93"/>
      <c r="M106" s="94"/>
      <c r="N106" s="94"/>
      <c r="O106" s="36"/>
      <c r="P106" s="36"/>
      <c r="Q106" s="85"/>
      <c r="R106" s="94"/>
      <c r="S106" s="55"/>
      <c r="T106" s="32"/>
      <c r="U106" s="30"/>
      <c r="V106" s="86"/>
      <c r="W106" s="16"/>
      <c r="X106" s="16"/>
      <c r="Y106" s="18"/>
      <c r="Z106" s="18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2"/>
      <c r="FI106" s="52"/>
      <c r="FJ106" s="52"/>
      <c r="FK106" s="52"/>
      <c r="FL106" s="52"/>
      <c r="FM106" s="52"/>
      <c r="FN106" s="52"/>
      <c r="FO106" s="52"/>
      <c r="FP106" s="52"/>
      <c r="FQ106" s="52"/>
      <c r="FR106" s="52"/>
      <c r="FS106" s="52"/>
      <c r="FT106" s="52"/>
      <c r="FU106" s="52"/>
      <c r="FV106" s="52"/>
      <c r="FW106" s="52"/>
      <c r="FX106" s="52"/>
      <c r="FY106" s="52"/>
      <c r="FZ106" s="52"/>
      <c r="GA106" s="52"/>
      <c r="GB106" s="52"/>
      <c r="GC106" s="52"/>
      <c r="GD106" s="52"/>
      <c r="GE106" s="52"/>
      <c r="GF106" s="52"/>
      <c r="GG106" s="52"/>
      <c r="GH106" s="52"/>
      <c r="GI106" s="52"/>
      <c r="GJ106" s="52"/>
      <c r="GK106" s="52"/>
      <c r="GL106" s="52"/>
      <c r="GM106" s="52"/>
      <c r="GN106" s="52"/>
      <c r="GO106" s="52"/>
      <c r="GP106" s="52"/>
      <c r="GQ106" s="52"/>
      <c r="GR106" s="52"/>
      <c r="GS106" s="52"/>
      <c r="GT106" s="52"/>
      <c r="GU106" s="52"/>
      <c r="GV106" s="52"/>
      <c r="GW106" s="52"/>
      <c r="GX106" s="52"/>
      <c r="GY106" s="52"/>
      <c r="GZ106" s="52"/>
      <c r="HA106" s="52"/>
      <c r="HB106" s="52"/>
      <c r="HC106" s="52"/>
      <c r="HD106" s="52"/>
      <c r="HE106" s="52"/>
      <c r="HF106" s="52"/>
      <c r="HG106" s="52"/>
      <c r="HH106" s="52"/>
      <c r="HI106" s="52"/>
      <c r="HJ106" s="52"/>
      <c r="HK106" s="52"/>
      <c r="HL106" s="52"/>
      <c r="HM106" s="52"/>
      <c r="HN106" s="52"/>
      <c r="HO106" s="52"/>
      <c r="HP106" s="52"/>
      <c r="HQ106" s="52"/>
      <c r="HR106" s="52"/>
      <c r="HS106" s="52"/>
      <c r="HT106" s="52"/>
      <c r="HU106" s="52"/>
      <c r="HV106" s="52"/>
      <c r="HW106" s="52"/>
      <c r="HX106" s="52"/>
      <c r="HY106" s="52"/>
      <c r="HZ106" s="52"/>
      <c r="IA106" s="52"/>
      <c r="IB106" s="52"/>
      <c r="IC106" s="52"/>
      <c r="ID106" s="52"/>
      <c r="IE106" s="52"/>
      <c r="IF106" s="52"/>
      <c r="IG106" s="52"/>
      <c r="IH106" s="52"/>
      <c r="II106" s="52"/>
      <c r="IJ106" s="52"/>
      <c r="IK106" s="52"/>
      <c r="IL106" s="52"/>
      <c r="IM106" s="52"/>
      <c r="IN106" s="52"/>
      <c r="IO106" s="52"/>
      <c r="IP106" s="52"/>
      <c r="IQ106" s="52"/>
      <c r="IR106" s="52"/>
      <c r="IS106" s="52"/>
      <c r="IT106" s="52"/>
      <c r="IU106" s="52"/>
      <c r="IV106" s="52"/>
      <c r="IW106" s="52"/>
    </row>
    <row r="107" customFormat="false" ht="13.5" hidden="false" customHeight="true" outlineLevel="0" collapsed="false">
      <c r="A107" s="52"/>
      <c r="B107" s="30"/>
      <c r="C107" s="30"/>
      <c r="D107" s="32"/>
      <c r="E107" s="32"/>
      <c r="F107" s="32"/>
      <c r="G107" s="33"/>
      <c r="H107" s="33"/>
      <c r="I107" s="30"/>
      <c r="J107" s="30"/>
      <c r="K107" s="32"/>
      <c r="L107" s="35"/>
      <c r="M107" s="36"/>
      <c r="N107" s="36"/>
      <c r="O107" s="36"/>
      <c r="P107" s="36"/>
      <c r="Q107" s="85"/>
      <c r="R107" s="36"/>
      <c r="S107" s="55"/>
      <c r="T107" s="32"/>
      <c r="U107" s="30"/>
      <c r="V107" s="86"/>
      <c r="W107" s="16"/>
      <c r="X107" s="16"/>
      <c r="Y107" s="18"/>
      <c r="Z107" s="18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  <c r="FR107" s="52"/>
      <c r="FS107" s="52"/>
      <c r="FT107" s="52"/>
      <c r="FU107" s="52"/>
      <c r="FV107" s="52"/>
      <c r="FW107" s="52"/>
      <c r="FX107" s="52"/>
      <c r="FY107" s="52"/>
      <c r="FZ107" s="52"/>
      <c r="GA107" s="52"/>
      <c r="GB107" s="52"/>
      <c r="GC107" s="52"/>
      <c r="GD107" s="52"/>
      <c r="GE107" s="52"/>
      <c r="GF107" s="52"/>
      <c r="GG107" s="52"/>
      <c r="GH107" s="52"/>
      <c r="GI107" s="52"/>
      <c r="GJ107" s="52"/>
      <c r="GK107" s="52"/>
      <c r="GL107" s="52"/>
      <c r="GM107" s="52"/>
      <c r="GN107" s="52"/>
      <c r="GO107" s="52"/>
      <c r="GP107" s="52"/>
      <c r="GQ107" s="52"/>
      <c r="GR107" s="52"/>
      <c r="GS107" s="52"/>
      <c r="GT107" s="52"/>
      <c r="GU107" s="52"/>
      <c r="GV107" s="52"/>
      <c r="GW107" s="52"/>
      <c r="GX107" s="52"/>
      <c r="GY107" s="52"/>
      <c r="GZ107" s="52"/>
      <c r="HA107" s="52"/>
      <c r="HB107" s="52"/>
      <c r="HC107" s="52"/>
      <c r="HD107" s="52"/>
      <c r="HE107" s="52"/>
      <c r="HF107" s="52"/>
      <c r="HG107" s="52"/>
      <c r="HH107" s="52"/>
      <c r="HI107" s="52"/>
      <c r="HJ107" s="52"/>
      <c r="HK107" s="52"/>
      <c r="HL107" s="52"/>
      <c r="HM107" s="52"/>
      <c r="HN107" s="52"/>
      <c r="HO107" s="52"/>
      <c r="HP107" s="52"/>
      <c r="HQ107" s="52"/>
      <c r="HR107" s="52"/>
      <c r="HS107" s="52"/>
      <c r="HT107" s="52"/>
      <c r="HU107" s="52"/>
      <c r="HV107" s="52"/>
      <c r="HW107" s="52"/>
      <c r="HX107" s="52"/>
      <c r="HY107" s="52"/>
      <c r="HZ107" s="52"/>
      <c r="IA107" s="52"/>
      <c r="IB107" s="52"/>
      <c r="IC107" s="52"/>
      <c r="ID107" s="52"/>
      <c r="IE107" s="52"/>
      <c r="IF107" s="52"/>
      <c r="IG107" s="52"/>
      <c r="IH107" s="52"/>
      <c r="II107" s="52"/>
      <c r="IJ107" s="52"/>
      <c r="IK107" s="52"/>
      <c r="IL107" s="52"/>
      <c r="IM107" s="52"/>
      <c r="IN107" s="52"/>
      <c r="IO107" s="52"/>
      <c r="IP107" s="52"/>
      <c r="IQ107" s="52"/>
      <c r="IR107" s="52"/>
      <c r="IS107" s="52"/>
      <c r="IT107" s="52"/>
      <c r="IU107" s="52"/>
      <c r="IV107" s="52"/>
      <c r="IW107" s="52"/>
    </row>
    <row r="108" customFormat="false" ht="12.75" hidden="false" customHeight="false" outlineLevel="0" collapsed="false">
      <c r="A108" s="52"/>
      <c r="B108" s="30"/>
      <c r="C108" s="30"/>
      <c r="D108" s="32"/>
      <c r="E108" s="32"/>
      <c r="F108" s="32"/>
      <c r="G108" s="33"/>
      <c r="H108" s="33"/>
      <c r="I108" s="30"/>
      <c r="J108" s="30"/>
      <c r="K108" s="32"/>
      <c r="L108" s="35"/>
      <c r="M108" s="36"/>
      <c r="N108" s="36"/>
      <c r="O108" s="36"/>
      <c r="P108" s="36"/>
      <c r="Q108" s="85"/>
      <c r="R108" s="36"/>
      <c r="S108" s="55"/>
      <c r="T108" s="32"/>
      <c r="U108" s="30"/>
      <c r="V108" s="86"/>
      <c r="W108" s="16"/>
      <c r="X108" s="16"/>
      <c r="Y108" s="18"/>
      <c r="Z108" s="18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  <c r="FR108" s="52"/>
      <c r="FS108" s="52"/>
      <c r="FT108" s="52"/>
      <c r="FU108" s="52"/>
      <c r="FV108" s="52"/>
      <c r="FW108" s="52"/>
      <c r="FX108" s="52"/>
      <c r="FY108" s="52"/>
      <c r="FZ108" s="52"/>
      <c r="GA108" s="52"/>
      <c r="GB108" s="52"/>
      <c r="GC108" s="52"/>
      <c r="GD108" s="52"/>
      <c r="GE108" s="52"/>
      <c r="GF108" s="52"/>
      <c r="GG108" s="52"/>
      <c r="GH108" s="52"/>
      <c r="GI108" s="52"/>
      <c r="GJ108" s="52"/>
      <c r="GK108" s="52"/>
      <c r="GL108" s="52"/>
      <c r="GM108" s="52"/>
      <c r="GN108" s="52"/>
      <c r="GO108" s="52"/>
      <c r="GP108" s="52"/>
      <c r="GQ108" s="52"/>
      <c r="GR108" s="52"/>
      <c r="GS108" s="52"/>
      <c r="GT108" s="52"/>
      <c r="GU108" s="52"/>
      <c r="GV108" s="52"/>
      <c r="GW108" s="52"/>
      <c r="GX108" s="52"/>
      <c r="GY108" s="52"/>
      <c r="GZ108" s="52"/>
      <c r="HA108" s="52"/>
      <c r="HB108" s="52"/>
      <c r="HC108" s="52"/>
      <c r="HD108" s="52"/>
      <c r="HE108" s="52"/>
      <c r="HF108" s="52"/>
      <c r="HG108" s="52"/>
      <c r="HH108" s="52"/>
      <c r="HI108" s="52"/>
      <c r="HJ108" s="52"/>
      <c r="HK108" s="52"/>
      <c r="HL108" s="52"/>
      <c r="HM108" s="52"/>
      <c r="HN108" s="52"/>
      <c r="HO108" s="52"/>
      <c r="HP108" s="52"/>
      <c r="HQ108" s="52"/>
      <c r="HR108" s="52"/>
      <c r="HS108" s="52"/>
      <c r="HT108" s="52"/>
      <c r="HU108" s="52"/>
      <c r="HV108" s="52"/>
      <c r="HW108" s="52"/>
      <c r="HX108" s="52"/>
      <c r="HY108" s="52"/>
      <c r="HZ108" s="52"/>
      <c r="IA108" s="52"/>
      <c r="IB108" s="52"/>
      <c r="IC108" s="52"/>
      <c r="ID108" s="52"/>
      <c r="IE108" s="52"/>
      <c r="IF108" s="52"/>
      <c r="IG108" s="52"/>
      <c r="IH108" s="52"/>
      <c r="II108" s="52"/>
      <c r="IJ108" s="52"/>
      <c r="IK108" s="52"/>
      <c r="IL108" s="52"/>
      <c r="IM108" s="52"/>
      <c r="IN108" s="52"/>
      <c r="IO108" s="52"/>
      <c r="IP108" s="52"/>
      <c r="IQ108" s="52"/>
      <c r="IR108" s="52"/>
      <c r="IS108" s="52"/>
      <c r="IT108" s="52"/>
      <c r="IU108" s="52"/>
      <c r="IV108" s="52"/>
      <c r="IW108" s="52"/>
    </row>
    <row r="109" customFormat="false" ht="12.75" hidden="false" customHeight="false" outlineLevel="0" collapsed="false">
      <c r="A109" s="52"/>
      <c r="B109" s="30"/>
      <c r="C109" s="30"/>
      <c r="D109" s="32"/>
      <c r="E109" s="32"/>
      <c r="F109" s="32"/>
      <c r="G109" s="33"/>
      <c r="H109" s="33"/>
      <c r="I109" s="30"/>
      <c r="J109" s="30"/>
      <c r="K109" s="32"/>
      <c r="L109" s="35"/>
      <c r="M109" s="36"/>
      <c r="N109" s="36"/>
      <c r="O109" s="36"/>
      <c r="P109" s="36"/>
      <c r="Q109" s="85"/>
      <c r="R109" s="36"/>
      <c r="S109" s="55"/>
      <c r="T109" s="32"/>
      <c r="U109" s="30"/>
      <c r="V109" s="86"/>
      <c r="W109" s="16"/>
      <c r="X109" s="16"/>
      <c r="Y109" s="18"/>
      <c r="Z109" s="18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  <c r="FR109" s="52"/>
      <c r="FS109" s="52"/>
      <c r="FT109" s="52"/>
      <c r="FU109" s="52"/>
      <c r="FV109" s="52"/>
      <c r="FW109" s="52"/>
      <c r="FX109" s="52"/>
      <c r="FY109" s="52"/>
      <c r="FZ109" s="52"/>
      <c r="GA109" s="52"/>
      <c r="GB109" s="52"/>
      <c r="GC109" s="52"/>
      <c r="GD109" s="52"/>
      <c r="GE109" s="52"/>
      <c r="GF109" s="52"/>
      <c r="GG109" s="52"/>
      <c r="GH109" s="52"/>
      <c r="GI109" s="52"/>
      <c r="GJ109" s="52"/>
      <c r="GK109" s="52"/>
      <c r="GL109" s="52"/>
      <c r="GM109" s="52"/>
      <c r="GN109" s="52"/>
      <c r="GO109" s="52"/>
      <c r="GP109" s="52"/>
      <c r="GQ109" s="52"/>
      <c r="GR109" s="52"/>
      <c r="GS109" s="52"/>
      <c r="GT109" s="52"/>
      <c r="GU109" s="52"/>
      <c r="GV109" s="52"/>
      <c r="GW109" s="52"/>
      <c r="GX109" s="52"/>
      <c r="GY109" s="52"/>
      <c r="GZ109" s="52"/>
      <c r="HA109" s="52"/>
      <c r="HB109" s="52"/>
      <c r="HC109" s="52"/>
      <c r="HD109" s="52"/>
      <c r="HE109" s="52"/>
      <c r="HF109" s="52"/>
      <c r="HG109" s="52"/>
      <c r="HH109" s="52"/>
      <c r="HI109" s="52"/>
      <c r="HJ109" s="52"/>
      <c r="HK109" s="52"/>
      <c r="HL109" s="52"/>
      <c r="HM109" s="52"/>
      <c r="HN109" s="52"/>
      <c r="HO109" s="52"/>
      <c r="HP109" s="52"/>
      <c r="HQ109" s="52"/>
      <c r="HR109" s="52"/>
      <c r="HS109" s="52"/>
      <c r="HT109" s="52"/>
      <c r="HU109" s="52"/>
      <c r="HV109" s="52"/>
      <c r="HW109" s="52"/>
      <c r="HX109" s="52"/>
      <c r="HY109" s="52"/>
      <c r="HZ109" s="52"/>
      <c r="IA109" s="52"/>
      <c r="IB109" s="52"/>
      <c r="IC109" s="52"/>
      <c r="ID109" s="52"/>
      <c r="IE109" s="52"/>
      <c r="IF109" s="52"/>
      <c r="IG109" s="52"/>
      <c r="IH109" s="52"/>
      <c r="II109" s="52"/>
      <c r="IJ109" s="52"/>
      <c r="IK109" s="52"/>
      <c r="IL109" s="52"/>
      <c r="IM109" s="52"/>
      <c r="IN109" s="52"/>
      <c r="IO109" s="52"/>
      <c r="IP109" s="52"/>
      <c r="IQ109" s="52"/>
      <c r="IR109" s="52"/>
      <c r="IS109" s="52"/>
      <c r="IT109" s="52"/>
      <c r="IU109" s="52"/>
      <c r="IV109" s="52"/>
      <c r="IW109" s="52"/>
    </row>
    <row r="110" customFormat="false" ht="12.75" hidden="false" customHeight="false" outlineLevel="0" collapsed="false">
      <c r="A110" s="52"/>
      <c r="B110" s="30"/>
      <c r="C110" s="30"/>
      <c r="D110" s="32"/>
      <c r="E110" s="32"/>
      <c r="F110" s="32"/>
      <c r="G110" s="33"/>
      <c r="H110" s="33"/>
      <c r="I110" s="30"/>
      <c r="J110" s="30"/>
      <c r="K110" s="32"/>
      <c r="L110" s="35"/>
      <c r="M110" s="36"/>
      <c r="N110" s="36"/>
      <c r="O110" s="36"/>
      <c r="P110" s="36"/>
      <c r="Q110" s="85"/>
      <c r="R110" s="36"/>
      <c r="S110" s="55"/>
      <c r="T110" s="32"/>
      <c r="U110" s="30"/>
      <c r="V110" s="86"/>
      <c r="W110" s="16"/>
      <c r="X110" s="16"/>
      <c r="Y110" s="18"/>
      <c r="Z110" s="18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  <c r="FR110" s="52"/>
      <c r="FS110" s="52"/>
      <c r="FT110" s="52"/>
      <c r="FU110" s="52"/>
      <c r="FV110" s="52"/>
      <c r="FW110" s="52"/>
      <c r="FX110" s="52"/>
      <c r="FY110" s="52"/>
      <c r="FZ110" s="52"/>
      <c r="GA110" s="52"/>
      <c r="GB110" s="52"/>
      <c r="GC110" s="52"/>
      <c r="GD110" s="52"/>
      <c r="GE110" s="52"/>
      <c r="GF110" s="52"/>
      <c r="GG110" s="52"/>
      <c r="GH110" s="52"/>
      <c r="GI110" s="52"/>
      <c r="GJ110" s="52"/>
      <c r="GK110" s="52"/>
      <c r="GL110" s="52"/>
      <c r="GM110" s="52"/>
      <c r="GN110" s="52"/>
      <c r="GO110" s="52"/>
      <c r="GP110" s="52"/>
      <c r="GQ110" s="52"/>
      <c r="GR110" s="52"/>
      <c r="GS110" s="52"/>
      <c r="GT110" s="52"/>
      <c r="GU110" s="52"/>
      <c r="GV110" s="52"/>
      <c r="GW110" s="52"/>
      <c r="GX110" s="52"/>
      <c r="GY110" s="52"/>
      <c r="GZ110" s="52"/>
      <c r="HA110" s="52"/>
      <c r="HB110" s="52"/>
      <c r="HC110" s="52"/>
      <c r="HD110" s="52"/>
      <c r="HE110" s="52"/>
      <c r="HF110" s="52"/>
      <c r="HG110" s="52"/>
      <c r="HH110" s="52"/>
      <c r="HI110" s="52"/>
      <c r="HJ110" s="52"/>
      <c r="HK110" s="52"/>
      <c r="HL110" s="52"/>
      <c r="HM110" s="52"/>
      <c r="HN110" s="52"/>
      <c r="HO110" s="52"/>
      <c r="HP110" s="52"/>
      <c r="HQ110" s="52"/>
      <c r="HR110" s="52"/>
      <c r="HS110" s="52"/>
      <c r="HT110" s="52"/>
      <c r="HU110" s="52"/>
      <c r="HV110" s="52"/>
      <c r="HW110" s="52"/>
      <c r="HX110" s="52"/>
      <c r="HY110" s="52"/>
      <c r="HZ110" s="52"/>
      <c r="IA110" s="52"/>
      <c r="IB110" s="52"/>
      <c r="IC110" s="52"/>
      <c r="ID110" s="52"/>
      <c r="IE110" s="52"/>
      <c r="IF110" s="52"/>
      <c r="IG110" s="52"/>
      <c r="IH110" s="52"/>
      <c r="II110" s="52"/>
      <c r="IJ110" s="52"/>
      <c r="IK110" s="52"/>
      <c r="IL110" s="52"/>
      <c r="IM110" s="52"/>
      <c r="IN110" s="52"/>
      <c r="IO110" s="52"/>
      <c r="IP110" s="52"/>
      <c r="IQ110" s="52"/>
      <c r="IR110" s="52"/>
      <c r="IS110" s="52"/>
      <c r="IT110" s="52"/>
      <c r="IU110" s="52"/>
      <c r="IV110" s="52"/>
      <c r="IW110" s="52"/>
    </row>
    <row r="111" customFormat="false" ht="12.75" hidden="false" customHeight="false" outlineLevel="0" collapsed="false">
      <c r="A111" s="52"/>
      <c r="B111" s="30"/>
      <c r="C111" s="30"/>
      <c r="D111" s="32"/>
      <c r="E111" s="32"/>
      <c r="F111" s="32"/>
      <c r="G111" s="33"/>
      <c r="H111" s="33"/>
      <c r="I111" s="30"/>
      <c r="J111" s="30"/>
      <c r="K111" s="32"/>
      <c r="L111" s="35"/>
      <c r="M111" s="36"/>
      <c r="N111" s="36"/>
      <c r="O111" s="36"/>
      <c r="P111" s="36"/>
      <c r="Q111" s="85"/>
      <c r="R111" s="36"/>
      <c r="S111" s="55"/>
      <c r="T111" s="32"/>
      <c r="U111" s="30"/>
      <c r="V111" s="86"/>
      <c r="W111" s="16"/>
      <c r="X111" s="16"/>
      <c r="Y111" s="18"/>
      <c r="Z111" s="18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  <c r="FR111" s="52"/>
      <c r="FS111" s="52"/>
      <c r="FT111" s="52"/>
      <c r="FU111" s="52"/>
      <c r="FV111" s="52"/>
      <c r="FW111" s="52"/>
      <c r="FX111" s="52"/>
      <c r="FY111" s="52"/>
      <c r="FZ111" s="52"/>
      <c r="GA111" s="52"/>
      <c r="GB111" s="52"/>
      <c r="GC111" s="52"/>
      <c r="GD111" s="52"/>
      <c r="GE111" s="52"/>
      <c r="GF111" s="52"/>
      <c r="GG111" s="52"/>
      <c r="GH111" s="52"/>
      <c r="GI111" s="52"/>
      <c r="GJ111" s="52"/>
      <c r="GK111" s="52"/>
      <c r="GL111" s="52"/>
      <c r="GM111" s="52"/>
      <c r="GN111" s="52"/>
      <c r="GO111" s="52"/>
      <c r="GP111" s="52"/>
      <c r="GQ111" s="52"/>
      <c r="GR111" s="52"/>
      <c r="GS111" s="52"/>
      <c r="GT111" s="52"/>
      <c r="GU111" s="52"/>
      <c r="GV111" s="52"/>
      <c r="GW111" s="52"/>
      <c r="GX111" s="52"/>
      <c r="GY111" s="52"/>
      <c r="GZ111" s="52"/>
      <c r="HA111" s="52"/>
      <c r="HB111" s="52"/>
      <c r="HC111" s="52"/>
      <c r="HD111" s="52"/>
      <c r="HE111" s="52"/>
      <c r="HF111" s="52"/>
      <c r="HG111" s="52"/>
      <c r="HH111" s="52"/>
      <c r="HI111" s="52"/>
      <c r="HJ111" s="52"/>
      <c r="HK111" s="52"/>
      <c r="HL111" s="52"/>
      <c r="HM111" s="52"/>
      <c r="HN111" s="52"/>
      <c r="HO111" s="52"/>
      <c r="HP111" s="52"/>
      <c r="HQ111" s="52"/>
      <c r="HR111" s="52"/>
      <c r="HS111" s="52"/>
      <c r="HT111" s="52"/>
      <c r="HU111" s="52"/>
      <c r="HV111" s="52"/>
      <c r="HW111" s="52"/>
      <c r="HX111" s="52"/>
      <c r="HY111" s="52"/>
      <c r="HZ111" s="52"/>
      <c r="IA111" s="52"/>
      <c r="IB111" s="52"/>
      <c r="IC111" s="52"/>
      <c r="ID111" s="52"/>
      <c r="IE111" s="52"/>
      <c r="IF111" s="52"/>
      <c r="IG111" s="52"/>
      <c r="IH111" s="52"/>
      <c r="II111" s="52"/>
      <c r="IJ111" s="52"/>
      <c r="IK111" s="52"/>
      <c r="IL111" s="52"/>
      <c r="IM111" s="52"/>
      <c r="IN111" s="52"/>
      <c r="IO111" s="52"/>
      <c r="IP111" s="52"/>
      <c r="IQ111" s="52"/>
      <c r="IR111" s="52"/>
      <c r="IS111" s="52"/>
      <c r="IT111" s="52"/>
      <c r="IU111" s="52"/>
      <c r="IV111" s="52"/>
      <c r="IW111" s="52"/>
    </row>
    <row r="112" customFormat="false" ht="12.75" hidden="false" customHeight="false" outlineLevel="0" collapsed="false">
      <c r="A112" s="52"/>
      <c r="B112" s="30"/>
      <c r="C112" s="30"/>
      <c r="D112" s="32"/>
      <c r="E112" s="32"/>
      <c r="F112" s="32"/>
      <c r="G112" s="33"/>
      <c r="H112" s="33"/>
      <c r="I112" s="30"/>
      <c r="J112" s="30"/>
      <c r="K112" s="32"/>
      <c r="L112" s="35"/>
      <c r="M112" s="36"/>
      <c r="N112" s="36"/>
      <c r="O112" s="36"/>
      <c r="P112" s="36"/>
      <c r="Q112" s="85"/>
      <c r="R112" s="36"/>
      <c r="S112" s="55"/>
      <c r="T112" s="32"/>
      <c r="U112" s="30"/>
      <c r="V112" s="86"/>
      <c r="W112" s="16"/>
      <c r="X112" s="16"/>
      <c r="Y112" s="18"/>
      <c r="Z112" s="18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  <c r="FR112" s="52"/>
      <c r="FS112" s="52"/>
      <c r="FT112" s="52"/>
      <c r="FU112" s="52"/>
      <c r="FV112" s="52"/>
      <c r="FW112" s="52"/>
      <c r="FX112" s="52"/>
      <c r="FY112" s="52"/>
      <c r="FZ112" s="52"/>
      <c r="GA112" s="52"/>
      <c r="GB112" s="52"/>
      <c r="GC112" s="52"/>
      <c r="GD112" s="52"/>
      <c r="GE112" s="52"/>
      <c r="GF112" s="52"/>
      <c r="GG112" s="52"/>
      <c r="GH112" s="52"/>
      <c r="GI112" s="52"/>
      <c r="GJ112" s="52"/>
      <c r="GK112" s="52"/>
      <c r="GL112" s="52"/>
      <c r="GM112" s="52"/>
      <c r="GN112" s="52"/>
      <c r="GO112" s="52"/>
      <c r="GP112" s="52"/>
      <c r="GQ112" s="52"/>
      <c r="GR112" s="52"/>
      <c r="GS112" s="52"/>
      <c r="GT112" s="52"/>
      <c r="GU112" s="52"/>
      <c r="GV112" s="52"/>
      <c r="GW112" s="52"/>
      <c r="GX112" s="52"/>
      <c r="GY112" s="52"/>
      <c r="GZ112" s="52"/>
      <c r="HA112" s="52"/>
      <c r="HB112" s="52"/>
      <c r="HC112" s="52"/>
      <c r="HD112" s="52"/>
      <c r="HE112" s="52"/>
      <c r="HF112" s="52"/>
      <c r="HG112" s="52"/>
      <c r="HH112" s="52"/>
      <c r="HI112" s="52"/>
      <c r="HJ112" s="52"/>
      <c r="HK112" s="52"/>
      <c r="HL112" s="52"/>
      <c r="HM112" s="52"/>
      <c r="HN112" s="52"/>
      <c r="HO112" s="52"/>
      <c r="HP112" s="52"/>
      <c r="HQ112" s="52"/>
      <c r="HR112" s="52"/>
      <c r="HS112" s="52"/>
      <c r="HT112" s="52"/>
      <c r="HU112" s="52"/>
      <c r="HV112" s="52"/>
      <c r="HW112" s="52"/>
      <c r="HX112" s="52"/>
      <c r="HY112" s="52"/>
      <c r="HZ112" s="52"/>
      <c r="IA112" s="52"/>
      <c r="IB112" s="52"/>
      <c r="IC112" s="52"/>
      <c r="ID112" s="52"/>
      <c r="IE112" s="52"/>
      <c r="IF112" s="52"/>
      <c r="IG112" s="52"/>
      <c r="IH112" s="52"/>
      <c r="II112" s="52"/>
      <c r="IJ112" s="52"/>
      <c r="IK112" s="52"/>
      <c r="IL112" s="52"/>
      <c r="IM112" s="52"/>
      <c r="IN112" s="52"/>
      <c r="IO112" s="52"/>
      <c r="IP112" s="52"/>
      <c r="IQ112" s="52"/>
      <c r="IR112" s="52"/>
      <c r="IS112" s="52"/>
      <c r="IT112" s="52"/>
      <c r="IU112" s="52"/>
      <c r="IV112" s="52"/>
      <c r="IW112" s="52"/>
    </row>
    <row r="113" customFormat="false" ht="12.75" hidden="false" customHeight="false" outlineLevel="0" collapsed="false">
      <c r="A113" s="52"/>
      <c r="B113" s="30"/>
      <c r="C113" s="30"/>
      <c r="D113" s="32"/>
      <c r="E113" s="32"/>
      <c r="F113" s="32"/>
      <c r="G113" s="33"/>
      <c r="H113" s="33"/>
      <c r="I113" s="30"/>
      <c r="J113" s="30"/>
      <c r="K113" s="32"/>
      <c r="L113" s="35"/>
      <c r="M113" s="36"/>
      <c r="N113" s="36"/>
      <c r="O113" s="36"/>
      <c r="P113" s="36"/>
      <c r="Q113" s="85"/>
      <c r="R113" s="36"/>
      <c r="S113" s="55"/>
      <c r="T113" s="32"/>
      <c r="U113" s="30"/>
      <c r="V113" s="86"/>
      <c r="W113" s="16"/>
      <c r="X113" s="16"/>
      <c r="Y113" s="18"/>
      <c r="Z113" s="18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  <c r="FR113" s="52"/>
      <c r="FS113" s="52"/>
      <c r="FT113" s="52"/>
      <c r="FU113" s="52"/>
      <c r="FV113" s="52"/>
      <c r="FW113" s="52"/>
      <c r="FX113" s="52"/>
      <c r="FY113" s="52"/>
      <c r="FZ113" s="52"/>
      <c r="GA113" s="52"/>
      <c r="GB113" s="52"/>
      <c r="GC113" s="52"/>
      <c r="GD113" s="52"/>
      <c r="GE113" s="52"/>
      <c r="GF113" s="52"/>
      <c r="GG113" s="52"/>
      <c r="GH113" s="52"/>
      <c r="GI113" s="52"/>
      <c r="GJ113" s="52"/>
      <c r="GK113" s="52"/>
      <c r="GL113" s="52"/>
      <c r="GM113" s="52"/>
      <c r="GN113" s="52"/>
      <c r="GO113" s="52"/>
      <c r="GP113" s="52"/>
      <c r="GQ113" s="52"/>
      <c r="GR113" s="52"/>
      <c r="GS113" s="52"/>
      <c r="GT113" s="52"/>
      <c r="GU113" s="52"/>
      <c r="GV113" s="52"/>
      <c r="GW113" s="52"/>
      <c r="GX113" s="52"/>
      <c r="GY113" s="52"/>
      <c r="GZ113" s="52"/>
      <c r="HA113" s="52"/>
      <c r="HB113" s="52"/>
      <c r="HC113" s="52"/>
      <c r="HD113" s="52"/>
      <c r="HE113" s="52"/>
      <c r="HF113" s="52"/>
      <c r="HG113" s="52"/>
      <c r="HH113" s="52"/>
      <c r="HI113" s="52"/>
      <c r="HJ113" s="52"/>
      <c r="HK113" s="52"/>
      <c r="HL113" s="52"/>
      <c r="HM113" s="52"/>
      <c r="HN113" s="52"/>
      <c r="HO113" s="52"/>
      <c r="HP113" s="52"/>
      <c r="HQ113" s="52"/>
      <c r="HR113" s="52"/>
      <c r="HS113" s="52"/>
      <c r="HT113" s="52"/>
      <c r="HU113" s="52"/>
      <c r="HV113" s="52"/>
      <c r="HW113" s="52"/>
      <c r="HX113" s="52"/>
      <c r="HY113" s="52"/>
      <c r="HZ113" s="52"/>
      <c r="IA113" s="52"/>
      <c r="IB113" s="52"/>
      <c r="IC113" s="52"/>
      <c r="ID113" s="52"/>
      <c r="IE113" s="52"/>
      <c r="IF113" s="52"/>
      <c r="IG113" s="52"/>
      <c r="IH113" s="52"/>
      <c r="II113" s="52"/>
      <c r="IJ113" s="52"/>
      <c r="IK113" s="52"/>
      <c r="IL113" s="52"/>
      <c r="IM113" s="52"/>
      <c r="IN113" s="52"/>
      <c r="IO113" s="52"/>
      <c r="IP113" s="52"/>
      <c r="IQ113" s="52"/>
      <c r="IR113" s="52"/>
      <c r="IS113" s="52"/>
      <c r="IT113" s="52"/>
      <c r="IU113" s="52"/>
      <c r="IV113" s="52"/>
      <c r="IW113" s="52"/>
    </row>
    <row r="114" customFormat="false" ht="12.75" hidden="false" customHeight="false" outlineLevel="0" collapsed="false">
      <c r="A114" s="52"/>
      <c r="B114" s="30"/>
      <c r="C114" s="30"/>
      <c r="D114" s="32"/>
      <c r="E114" s="32"/>
      <c r="F114" s="32"/>
      <c r="G114" s="33"/>
      <c r="H114" s="33"/>
      <c r="I114" s="30"/>
      <c r="J114" s="30"/>
      <c r="K114" s="32"/>
      <c r="L114" s="35"/>
      <c r="M114" s="36"/>
      <c r="N114" s="36"/>
      <c r="O114" s="36"/>
      <c r="P114" s="36"/>
      <c r="Q114" s="85"/>
      <c r="R114" s="36"/>
      <c r="S114" s="55"/>
      <c r="T114" s="32"/>
      <c r="U114" s="30"/>
      <c r="V114" s="86"/>
      <c r="W114" s="16"/>
      <c r="X114" s="16"/>
      <c r="Y114" s="18"/>
      <c r="Z114" s="18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  <c r="FR114" s="52"/>
      <c r="FS114" s="52"/>
      <c r="FT114" s="52"/>
      <c r="FU114" s="52"/>
      <c r="FV114" s="52"/>
      <c r="FW114" s="52"/>
      <c r="FX114" s="52"/>
      <c r="FY114" s="52"/>
      <c r="FZ114" s="52"/>
      <c r="GA114" s="52"/>
      <c r="GB114" s="52"/>
      <c r="GC114" s="52"/>
      <c r="GD114" s="52"/>
      <c r="GE114" s="52"/>
      <c r="GF114" s="52"/>
      <c r="GG114" s="52"/>
      <c r="GH114" s="52"/>
      <c r="GI114" s="52"/>
      <c r="GJ114" s="52"/>
      <c r="GK114" s="52"/>
      <c r="GL114" s="52"/>
      <c r="GM114" s="52"/>
      <c r="GN114" s="52"/>
      <c r="GO114" s="52"/>
      <c r="GP114" s="52"/>
      <c r="GQ114" s="52"/>
      <c r="GR114" s="52"/>
      <c r="GS114" s="52"/>
      <c r="GT114" s="52"/>
      <c r="GU114" s="52"/>
      <c r="GV114" s="52"/>
      <c r="GW114" s="52"/>
      <c r="GX114" s="52"/>
      <c r="GY114" s="52"/>
      <c r="GZ114" s="52"/>
      <c r="HA114" s="52"/>
      <c r="HB114" s="52"/>
      <c r="HC114" s="52"/>
      <c r="HD114" s="52"/>
      <c r="HE114" s="52"/>
      <c r="HF114" s="52"/>
      <c r="HG114" s="52"/>
      <c r="HH114" s="52"/>
      <c r="HI114" s="52"/>
      <c r="HJ114" s="52"/>
      <c r="HK114" s="52"/>
      <c r="HL114" s="52"/>
      <c r="HM114" s="52"/>
      <c r="HN114" s="52"/>
      <c r="HO114" s="52"/>
      <c r="HP114" s="52"/>
      <c r="HQ114" s="52"/>
      <c r="HR114" s="52"/>
      <c r="HS114" s="52"/>
      <c r="HT114" s="52"/>
      <c r="HU114" s="52"/>
      <c r="HV114" s="52"/>
      <c r="HW114" s="52"/>
      <c r="HX114" s="52"/>
      <c r="HY114" s="52"/>
      <c r="HZ114" s="52"/>
      <c r="IA114" s="52"/>
      <c r="IB114" s="52"/>
      <c r="IC114" s="52"/>
      <c r="ID114" s="52"/>
      <c r="IE114" s="52"/>
      <c r="IF114" s="52"/>
      <c r="IG114" s="52"/>
      <c r="IH114" s="52"/>
      <c r="II114" s="52"/>
      <c r="IJ114" s="52"/>
      <c r="IK114" s="52"/>
      <c r="IL114" s="52"/>
      <c r="IM114" s="52"/>
      <c r="IN114" s="52"/>
      <c r="IO114" s="52"/>
      <c r="IP114" s="52"/>
      <c r="IQ114" s="52"/>
      <c r="IR114" s="52"/>
      <c r="IS114" s="52"/>
      <c r="IT114" s="52"/>
      <c r="IU114" s="52"/>
      <c r="IV114" s="52"/>
      <c r="IW114" s="52"/>
    </row>
    <row r="115" customFormat="false" ht="12.75" hidden="false" customHeight="false" outlineLevel="0" collapsed="false">
      <c r="A115" s="52"/>
      <c r="B115" s="30"/>
      <c r="C115" s="30"/>
      <c r="D115" s="32"/>
      <c r="E115" s="32"/>
      <c r="F115" s="32"/>
      <c r="G115" s="33"/>
      <c r="H115" s="33"/>
      <c r="I115" s="30"/>
      <c r="J115" s="30"/>
      <c r="K115" s="32"/>
      <c r="L115" s="35"/>
      <c r="M115" s="36"/>
      <c r="N115" s="36"/>
      <c r="O115" s="36"/>
      <c r="P115" s="36"/>
      <c r="Q115" s="85"/>
      <c r="R115" s="36"/>
      <c r="S115" s="55"/>
      <c r="T115" s="32"/>
      <c r="U115" s="30"/>
      <c r="V115" s="86"/>
      <c r="W115" s="16"/>
      <c r="X115" s="16"/>
      <c r="Y115" s="18"/>
      <c r="Z115" s="18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  <c r="FR115" s="52"/>
      <c r="FS115" s="52"/>
      <c r="FT115" s="52"/>
      <c r="FU115" s="52"/>
      <c r="FV115" s="52"/>
      <c r="FW115" s="52"/>
      <c r="FX115" s="52"/>
      <c r="FY115" s="52"/>
      <c r="FZ115" s="52"/>
      <c r="GA115" s="52"/>
      <c r="GB115" s="52"/>
      <c r="GC115" s="52"/>
      <c r="GD115" s="52"/>
      <c r="GE115" s="52"/>
      <c r="GF115" s="52"/>
      <c r="GG115" s="52"/>
      <c r="GH115" s="52"/>
      <c r="GI115" s="52"/>
      <c r="GJ115" s="52"/>
      <c r="GK115" s="52"/>
      <c r="GL115" s="52"/>
      <c r="GM115" s="52"/>
      <c r="GN115" s="52"/>
      <c r="GO115" s="52"/>
      <c r="GP115" s="52"/>
      <c r="GQ115" s="52"/>
      <c r="GR115" s="52"/>
      <c r="GS115" s="52"/>
      <c r="GT115" s="52"/>
      <c r="GU115" s="52"/>
      <c r="GV115" s="52"/>
      <c r="GW115" s="52"/>
      <c r="GX115" s="52"/>
      <c r="GY115" s="52"/>
      <c r="GZ115" s="52"/>
      <c r="HA115" s="52"/>
      <c r="HB115" s="52"/>
      <c r="HC115" s="52"/>
      <c r="HD115" s="52"/>
      <c r="HE115" s="52"/>
      <c r="HF115" s="52"/>
      <c r="HG115" s="52"/>
      <c r="HH115" s="52"/>
      <c r="HI115" s="52"/>
      <c r="HJ115" s="52"/>
      <c r="HK115" s="52"/>
      <c r="HL115" s="52"/>
      <c r="HM115" s="52"/>
      <c r="HN115" s="52"/>
      <c r="HO115" s="52"/>
      <c r="HP115" s="52"/>
      <c r="HQ115" s="52"/>
      <c r="HR115" s="52"/>
      <c r="HS115" s="52"/>
      <c r="HT115" s="52"/>
      <c r="HU115" s="52"/>
      <c r="HV115" s="52"/>
      <c r="HW115" s="52"/>
      <c r="HX115" s="52"/>
      <c r="HY115" s="52"/>
      <c r="HZ115" s="52"/>
      <c r="IA115" s="52"/>
      <c r="IB115" s="52"/>
      <c r="IC115" s="52"/>
      <c r="ID115" s="52"/>
      <c r="IE115" s="52"/>
      <c r="IF115" s="52"/>
      <c r="IG115" s="52"/>
      <c r="IH115" s="52"/>
      <c r="II115" s="52"/>
      <c r="IJ115" s="52"/>
      <c r="IK115" s="52"/>
      <c r="IL115" s="52"/>
      <c r="IM115" s="52"/>
      <c r="IN115" s="52"/>
      <c r="IO115" s="52"/>
      <c r="IP115" s="52"/>
      <c r="IQ115" s="52"/>
      <c r="IR115" s="52"/>
      <c r="IS115" s="52"/>
      <c r="IT115" s="52"/>
      <c r="IU115" s="52"/>
      <c r="IV115" s="52"/>
      <c r="IW115" s="52"/>
    </row>
    <row r="116" customFormat="false" ht="12.75" hidden="false" customHeight="false" outlineLevel="0" collapsed="false">
      <c r="A116" s="52"/>
      <c r="B116" s="30"/>
      <c r="C116" s="30"/>
      <c r="D116" s="32"/>
      <c r="E116" s="32"/>
      <c r="F116" s="32"/>
      <c r="G116" s="33"/>
      <c r="H116" s="33"/>
      <c r="I116" s="30"/>
      <c r="J116" s="30"/>
      <c r="K116" s="32"/>
      <c r="L116" s="35"/>
      <c r="M116" s="36"/>
      <c r="N116" s="36"/>
      <c r="O116" s="36"/>
      <c r="P116" s="36"/>
      <c r="Q116" s="85"/>
      <c r="R116" s="36"/>
      <c r="S116" s="55"/>
      <c r="T116" s="32"/>
      <c r="U116" s="30"/>
      <c r="V116" s="86"/>
      <c r="W116" s="16"/>
      <c r="X116" s="16"/>
      <c r="Y116" s="18"/>
      <c r="Z116" s="18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52"/>
      <c r="FX116" s="52"/>
      <c r="FY116" s="52"/>
      <c r="FZ116" s="52"/>
      <c r="GA116" s="52"/>
      <c r="GB116" s="52"/>
      <c r="GC116" s="52"/>
      <c r="GD116" s="52"/>
      <c r="GE116" s="52"/>
      <c r="GF116" s="52"/>
      <c r="GG116" s="52"/>
      <c r="GH116" s="52"/>
      <c r="GI116" s="52"/>
      <c r="GJ116" s="52"/>
      <c r="GK116" s="52"/>
      <c r="GL116" s="52"/>
      <c r="GM116" s="52"/>
      <c r="GN116" s="52"/>
      <c r="GO116" s="52"/>
      <c r="GP116" s="52"/>
      <c r="GQ116" s="52"/>
      <c r="GR116" s="52"/>
      <c r="GS116" s="52"/>
      <c r="GT116" s="52"/>
      <c r="GU116" s="52"/>
      <c r="GV116" s="52"/>
      <c r="GW116" s="52"/>
      <c r="GX116" s="52"/>
      <c r="GY116" s="52"/>
      <c r="GZ116" s="52"/>
      <c r="HA116" s="52"/>
      <c r="HB116" s="52"/>
      <c r="HC116" s="52"/>
      <c r="HD116" s="52"/>
      <c r="HE116" s="52"/>
      <c r="HF116" s="52"/>
      <c r="HG116" s="52"/>
      <c r="HH116" s="52"/>
      <c r="HI116" s="52"/>
      <c r="HJ116" s="52"/>
      <c r="HK116" s="52"/>
      <c r="HL116" s="52"/>
      <c r="HM116" s="52"/>
      <c r="HN116" s="52"/>
      <c r="HO116" s="52"/>
      <c r="HP116" s="52"/>
      <c r="HQ116" s="52"/>
      <c r="HR116" s="52"/>
      <c r="HS116" s="52"/>
      <c r="HT116" s="52"/>
      <c r="HU116" s="52"/>
      <c r="HV116" s="52"/>
      <c r="HW116" s="52"/>
      <c r="HX116" s="52"/>
      <c r="HY116" s="52"/>
      <c r="HZ116" s="52"/>
      <c r="IA116" s="52"/>
      <c r="IB116" s="52"/>
      <c r="IC116" s="52"/>
      <c r="ID116" s="52"/>
      <c r="IE116" s="52"/>
      <c r="IF116" s="52"/>
      <c r="IG116" s="52"/>
      <c r="IH116" s="52"/>
      <c r="II116" s="52"/>
      <c r="IJ116" s="52"/>
      <c r="IK116" s="52"/>
      <c r="IL116" s="52"/>
      <c r="IM116" s="52"/>
      <c r="IN116" s="52"/>
      <c r="IO116" s="52"/>
      <c r="IP116" s="52"/>
      <c r="IQ116" s="52"/>
      <c r="IR116" s="52"/>
      <c r="IS116" s="52"/>
      <c r="IT116" s="52"/>
      <c r="IU116" s="52"/>
      <c r="IV116" s="52"/>
      <c r="IW116" s="52"/>
    </row>
    <row r="117" customFormat="false" ht="12.75" hidden="false" customHeight="false" outlineLevel="0" collapsed="false">
      <c r="A117" s="52"/>
      <c r="B117" s="30"/>
      <c r="C117" s="30"/>
      <c r="D117" s="32"/>
      <c r="E117" s="32"/>
      <c r="F117" s="32"/>
      <c r="G117" s="33"/>
      <c r="H117" s="33"/>
      <c r="I117" s="30"/>
      <c r="J117" s="30"/>
      <c r="K117" s="32"/>
      <c r="L117" s="35"/>
      <c r="M117" s="36"/>
      <c r="N117" s="36"/>
      <c r="O117" s="36"/>
      <c r="P117" s="36"/>
      <c r="Q117" s="85"/>
      <c r="R117" s="36"/>
      <c r="S117" s="55"/>
      <c r="T117" s="32"/>
      <c r="U117" s="30"/>
      <c r="V117" s="86"/>
      <c r="W117" s="16"/>
      <c r="X117" s="16"/>
      <c r="Y117" s="18"/>
      <c r="Z117" s="18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  <c r="FR117" s="52"/>
      <c r="FS117" s="52"/>
      <c r="FT117" s="52"/>
      <c r="FU117" s="52"/>
      <c r="FV117" s="52"/>
      <c r="FW117" s="52"/>
      <c r="FX117" s="52"/>
      <c r="FY117" s="52"/>
      <c r="FZ117" s="52"/>
      <c r="GA117" s="52"/>
      <c r="GB117" s="52"/>
      <c r="GC117" s="52"/>
      <c r="GD117" s="52"/>
      <c r="GE117" s="52"/>
      <c r="GF117" s="52"/>
      <c r="GG117" s="52"/>
      <c r="GH117" s="52"/>
      <c r="GI117" s="52"/>
      <c r="GJ117" s="52"/>
      <c r="GK117" s="52"/>
      <c r="GL117" s="52"/>
      <c r="GM117" s="52"/>
      <c r="GN117" s="52"/>
      <c r="GO117" s="52"/>
      <c r="GP117" s="52"/>
      <c r="GQ117" s="52"/>
      <c r="GR117" s="52"/>
      <c r="GS117" s="52"/>
      <c r="GT117" s="52"/>
      <c r="GU117" s="52"/>
      <c r="GV117" s="52"/>
      <c r="GW117" s="52"/>
      <c r="GX117" s="52"/>
      <c r="GY117" s="52"/>
      <c r="GZ117" s="52"/>
      <c r="HA117" s="52"/>
      <c r="HB117" s="52"/>
      <c r="HC117" s="52"/>
      <c r="HD117" s="52"/>
      <c r="HE117" s="52"/>
      <c r="HF117" s="52"/>
      <c r="HG117" s="52"/>
      <c r="HH117" s="52"/>
      <c r="HI117" s="52"/>
      <c r="HJ117" s="52"/>
      <c r="HK117" s="52"/>
      <c r="HL117" s="52"/>
      <c r="HM117" s="52"/>
      <c r="HN117" s="52"/>
      <c r="HO117" s="52"/>
      <c r="HP117" s="52"/>
      <c r="HQ117" s="52"/>
      <c r="HR117" s="52"/>
      <c r="HS117" s="52"/>
      <c r="HT117" s="52"/>
      <c r="HU117" s="52"/>
      <c r="HV117" s="52"/>
      <c r="HW117" s="52"/>
      <c r="HX117" s="52"/>
      <c r="HY117" s="52"/>
      <c r="HZ117" s="52"/>
      <c r="IA117" s="52"/>
      <c r="IB117" s="52"/>
      <c r="IC117" s="52"/>
      <c r="ID117" s="52"/>
      <c r="IE117" s="52"/>
      <c r="IF117" s="52"/>
      <c r="IG117" s="52"/>
      <c r="IH117" s="52"/>
      <c r="II117" s="52"/>
      <c r="IJ117" s="52"/>
      <c r="IK117" s="52"/>
      <c r="IL117" s="52"/>
      <c r="IM117" s="52"/>
      <c r="IN117" s="52"/>
      <c r="IO117" s="52"/>
      <c r="IP117" s="52"/>
      <c r="IQ117" s="52"/>
      <c r="IR117" s="52"/>
      <c r="IS117" s="52"/>
      <c r="IT117" s="52"/>
      <c r="IU117" s="52"/>
      <c r="IV117" s="52"/>
      <c r="IW117" s="52"/>
    </row>
    <row r="118" customFormat="false" ht="12.75" hidden="false" customHeight="false" outlineLevel="0" collapsed="false">
      <c r="A118" s="52"/>
      <c r="B118" s="30"/>
      <c r="C118" s="30"/>
      <c r="D118" s="32"/>
      <c r="E118" s="32"/>
      <c r="F118" s="32"/>
      <c r="G118" s="33"/>
      <c r="H118" s="33"/>
      <c r="I118" s="30"/>
      <c r="J118" s="30"/>
      <c r="K118" s="32"/>
      <c r="L118" s="35"/>
      <c r="M118" s="36"/>
      <c r="N118" s="36"/>
      <c r="O118" s="36"/>
      <c r="P118" s="36"/>
      <c r="Q118" s="85"/>
      <c r="R118" s="36"/>
      <c r="S118" s="55"/>
      <c r="T118" s="32"/>
      <c r="U118" s="30"/>
      <c r="V118" s="86"/>
      <c r="W118" s="16"/>
      <c r="X118" s="16"/>
      <c r="Y118" s="18"/>
      <c r="Z118" s="18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52"/>
      <c r="FX118" s="52"/>
      <c r="FY118" s="52"/>
      <c r="FZ118" s="52"/>
      <c r="GA118" s="52"/>
      <c r="GB118" s="52"/>
      <c r="GC118" s="52"/>
      <c r="GD118" s="52"/>
      <c r="GE118" s="52"/>
      <c r="GF118" s="52"/>
      <c r="GG118" s="52"/>
      <c r="GH118" s="52"/>
      <c r="GI118" s="52"/>
      <c r="GJ118" s="52"/>
      <c r="GK118" s="52"/>
      <c r="GL118" s="52"/>
      <c r="GM118" s="52"/>
      <c r="GN118" s="52"/>
      <c r="GO118" s="52"/>
      <c r="GP118" s="52"/>
      <c r="GQ118" s="52"/>
      <c r="GR118" s="52"/>
      <c r="GS118" s="52"/>
      <c r="GT118" s="52"/>
      <c r="GU118" s="52"/>
      <c r="GV118" s="52"/>
      <c r="GW118" s="52"/>
      <c r="GX118" s="52"/>
      <c r="GY118" s="52"/>
      <c r="GZ118" s="52"/>
      <c r="HA118" s="52"/>
      <c r="HB118" s="52"/>
      <c r="HC118" s="52"/>
      <c r="HD118" s="52"/>
      <c r="HE118" s="52"/>
      <c r="HF118" s="52"/>
      <c r="HG118" s="52"/>
      <c r="HH118" s="52"/>
      <c r="HI118" s="52"/>
      <c r="HJ118" s="52"/>
      <c r="HK118" s="52"/>
      <c r="HL118" s="52"/>
      <c r="HM118" s="52"/>
      <c r="HN118" s="52"/>
      <c r="HO118" s="52"/>
      <c r="HP118" s="52"/>
      <c r="HQ118" s="52"/>
      <c r="HR118" s="52"/>
      <c r="HS118" s="52"/>
      <c r="HT118" s="52"/>
      <c r="HU118" s="52"/>
      <c r="HV118" s="52"/>
      <c r="HW118" s="52"/>
      <c r="HX118" s="52"/>
      <c r="HY118" s="52"/>
      <c r="HZ118" s="52"/>
      <c r="IA118" s="52"/>
      <c r="IB118" s="52"/>
      <c r="IC118" s="52"/>
      <c r="ID118" s="52"/>
      <c r="IE118" s="52"/>
      <c r="IF118" s="52"/>
      <c r="IG118" s="52"/>
      <c r="IH118" s="52"/>
      <c r="II118" s="52"/>
      <c r="IJ118" s="52"/>
      <c r="IK118" s="52"/>
      <c r="IL118" s="52"/>
      <c r="IM118" s="52"/>
      <c r="IN118" s="52"/>
      <c r="IO118" s="52"/>
      <c r="IP118" s="52"/>
      <c r="IQ118" s="52"/>
      <c r="IR118" s="52"/>
      <c r="IS118" s="52"/>
      <c r="IT118" s="52"/>
      <c r="IU118" s="52"/>
      <c r="IV118" s="52"/>
      <c r="IW118" s="52"/>
    </row>
    <row r="119" customFormat="false" ht="12.75" hidden="false" customHeight="false" outlineLevel="0" collapsed="false">
      <c r="A119" s="52"/>
      <c r="B119" s="30"/>
      <c r="C119" s="30"/>
      <c r="D119" s="32"/>
      <c r="E119" s="32"/>
      <c r="F119" s="32"/>
      <c r="G119" s="33"/>
      <c r="H119" s="33"/>
      <c r="I119" s="30"/>
      <c r="J119" s="30"/>
      <c r="K119" s="32"/>
      <c r="L119" s="35"/>
      <c r="M119" s="36"/>
      <c r="N119" s="36"/>
      <c r="O119" s="36"/>
      <c r="P119" s="36"/>
      <c r="Q119" s="85"/>
      <c r="R119" s="36"/>
      <c r="S119" s="55"/>
      <c r="T119" s="32"/>
      <c r="U119" s="30"/>
      <c r="V119" s="86"/>
      <c r="W119" s="16"/>
      <c r="X119" s="16"/>
      <c r="Y119" s="18"/>
      <c r="Z119" s="18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52"/>
      <c r="FX119" s="52"/>
      <c r="FY119" s="52"/>
      <c r="FZ119" s="52"/>
      <c r="GA119" s="52"/>
      <c r="GB119" s="52"/>
      <c r="GC119" s="52"/>
      <c r="GD119" s="52"/>
      <c r="GE119" s="52"/>
      <c r="GF119" s="52"/>
      <c r="GG119" s="52"/>
      <c r="GH119" s="52"/>
      <c r="GI119" s="52"/>
      <c r="GJ119" s="52"/>
      <c r="GK119" s="52"/>
      <c r="GL119" s="52"/>
      <c r="GM119" s="52"/>
      <c r="GN119" s="52"/>
      <c r="GO119" s="52"/>
      <c r="GP119" s="52"/>
      <c r="GQ119" s="52"/>
      <c r="GR119" s="52"/>
      <c r="GS119" s="52"/>
      <c r="GT119" s="52"/>
      <c r="GU119" s="52"/>
      <c r="GV119" s="52"/>
      <c r="GW119" s="52"/>
      <c r="GX119" s="52"/>
      <c r="GY119" s="52"/>
      <c r="GZ119" s="52"/>
      <c r="HA119" s="52"/>
      <c r="HB119" s="52"/>
      <c r="HC119" s="52"/>
      <c r="HD119" s="52"/>
      <c r="HE119" s="52"/>
      <c r="HF119" s="52"/>
      <c r="HG119" s="52"/>
      <c r="HH119" s="52"/>
      <c r="HI119" s="52"/>
      <c r="HJ119" s="52"/>
      <c r="HK119" s="52"/>
      <c r="HL119" s="52"/>
      <c r="HM119" s="52"/>
      <c r="HN119" s="52"/>
      <c r="HO119" s="52"/>
      <c r="HP119" s="52"/>
      <c r="HQ119" s="52"/>
      <c r="HR119" s="52"/>
      <c r="HS119" s="52"/>
      <c r="HT119" s="52"/>
      <c r="HU119" s="52"/>
      <c r="HV119" s="52"/>
      <c r="HW119" s="52"/>
      <c r="HX119" s="52"/>
      <c r="HY119" s="52"/>
      <c r="HZ119" s="52"/>
      <c r="IA119" s="52"/>
      <c r="IB119" s="52"/>
      <c r="IC119" s="52"/>
      <c r="ID119" s="52"/>
      <c r="IE119" s="52"/>
      <c r="IF119" s="52"/>
      <c r="IG119" s="52"/>
      <c r="IH119" s="52"/>
      <c r="II119" s="52"/>
      <c r="IJ119" s="52"/>
      <c r="IK119" s="52"/>
      <c r="IL119" s="52"/>
      <c r="IM119" s="52"/>
      <c r="IN119" s="52"/>
      <c r="IO119" s="52"/>
      <c r="IP119" s="52"/>
      <c r="IQ119" s="52"/>
      <c r="IR119" s="52"/>
      <c r="IS119" s="52"/>
      <c r="IT119" s="52"/>
      <c r="IU119" s="52"/>
      <c r="IV119" s="52"/>
      <c r="IW119" s="52"/>
    </row>
    <row r="120" customFormat="false" ht="12.75" hidden="false" customHeight="false" outlineLevel="0" collapsed="false">
      <c r="A120" s="52"/>
      <c r="B120" s="30"/>
      <c r="C120" s="30"/>
      <c r="D120" s="32"/>
      <c r="E120" s="32"/>
      <c r="F120" s="32"/>
      <c r="G120" s="33"/>
      <c r="H120" s="33"/>
      <c r="I120" s="30"/>
      <c r="J120" s="30"/>
      <c r="K120" s="32"/>
      <c r="L120" s="35"/>
      <c r="M120" s="36"/>
      <c r="N120" s="36"/>
      <c r="O120" s="36"/>
      <c r="P120" s="36"/>
      <c r="Q120" s="85"/>
      <c r="R120" s="36"/>
      <c r="S120" s="55"/>
      <c r="T120" s="32"/>
      <c r="U120" s="30"/>
      <c r="V120" s="86"/>
      <c r="W120" s="16"/>
      <c r="X120" s="16"/>
      <c r="Y120" s="18"/>
      <c r="Z120" s="18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  <c r="FR120" s="52"/>
      <c r="FS120" s="52"/>
      <c r="FT120" s="52"/>
      <c r="FU120" s="52"/>
      <c r="FV120" s="52"/>
      <c r="FW120" s="52"/>
      <c r="FX120" s="52"/>
      <c r="FY120" s="52"/>
      <c r="FZ120" s="52"/>
      <c r="GA120" s="52"/>
      <c r="GB120" s="52"/>
      <c r="GC120" s="52"/>
      <c r="GD120" s="52"/>
      <c r="GE120" s="52"/>
      <c r="GF120" s="52"/>
      <c r="GG120" s="52"/>
      <c r="GH120" s="52"/>
      <c r="GI120" s="52"/>
      <c r="GJ120" s="52"/>
      <c r="GK120" s="52"/>
      <c r="GL120" s="52"/>
      <c r="GM120" s="52"/>
      <c r="GN120" s="52"/>
      <c r="GO120" s="52"/>
      <c r="GP120" s="52"/>
      <c r="GQ120" s="52"/>
      <c r="GR120" s="52"/>
      <c r="GS120" s="52"/>
      <c r="GT120" s="52"/>
      <c r="GU120" s="52"/>
      <c r="GV120" s="52"/>
      <c r="GW120" s="52"/>
      <c r="GX120" s="52"/>
      <c r="GY120" s="52"/>
      <c r="GZ120" s="52"/>
      <c r="HA120" s="52"/>
      <c r="HB120" s="52"/>
      <c r="HC120" s="52"/>
      <c r="HD120" s="52"/>
      <c r="HE120" s="52"/>
      <c r="HF120" s="52"/>
      <c r="HG120" s="52"/>
      <c r="HH120" s="52"/>
      <c r="HI120" s="52"/>
      <c r="HJ120" s="52"/>
      <c r="HK120" s="52"/>
      <c r="HL120" s="52"/>
      <c r="HM120" s="52"/>
      <c r="HN120" s="52"/>
      <c r="HO120" s="52"/>
      <c r="HP120" s="52"/>
      <c r="HQ120" s="52"/>
      <c r="HR120" s="52"/>
      <c r="HS120" s="52"/>
      <c r="HT120" s="52"/>
      <c r="HU120" s="52"/>
      <c r="HV120" s="52"/>
      <c r="HW120" s="52"/>
      <c r="HX120" s="52"/>
      <c r="HY120" s="52"/>
      <c r="HZ120" s="52"/>
      <c r="IA120" s="52"/>
      <c r="IB120" s="52"/>
      <c r="IC120" s="52"/>
      <c r="ID120" s="52"/>
      <c r="IE120" s="52"/>
      <c r="IF120" s="52"/>
      <c r="IG120" s="52"/>
      <c r="IH120" s="52"/>
      <c r="II120" s="52"/>
      <c r="IJ120" s="52"/>
      <c r="IK120" s="52"/>
      <c r="IL120" s="52"/>
      <c r="IM120" s="52"/>
      <c r="IN120" s="52"/>
      <c r="IO120" s="52"/>
      <c r="IP120" s="52"/>
      <c r="IQ120" s="52"/>
      <c r="IR120" s="52"/>
      <c r="IS120" s="52"/>
      <c r="IT120" s="52"/>
      <c r="IU120" s="52"/>
      <c r="IV120" s="52"/>
      <c r="IW120" s="52"/>
    </row>
    <row r="121" customFormat="false" ht="12.75" hidden="false" customHeight="false" outlineLevel="0" collapsed="false">
      <c r="A121" s="52"/>
      <c r="B121" s="30"/>
      <c r="C121" s="30"/>
      <c r="D121" s="32"/>
      <c r="E121" s="32"/>
      <c r="F121" s="32"/>
      <c r="G121" s="33"/>
      <c r="H121" s="33"/>
      <c r="I121" s="30"/>
      <c r="J121" s="30"/>
      <c r="K121" s="32"/>
      <c r="L121" s="35"/>
      <c r="M121" s="36"/>
      <c r="N121" s="36"/>
      <c r="O121" s="36"/>
      <c r="P121" s="36"/>
      <c r="Q121" s="85"/>
      <c r="R121" s="36"/>
      <c r="S121" s="55"/>
      <c r="T121" s="32"/>
      <c r="U121" s="30"/>
      <c r="V121" s="86"/>
      <c r="W121" s="16"/>
      <c r="X121" s="16"/>
      <c r="Y121" s="18"/>
      <c r="Z121" s="18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  <c r="FR121" s="52"/>
      <c r="FS121" s="52"/>
      <c r="FT121" s="52"/>
      <c r="FU121" s="52"/>
      <c r="FV121" s="52"/>
      <c r="FW121" s="52"/>
      <c r="FX121" s="52"/>
      <c r="FY121" s="52"/>
      <c r="FZ121" s="52"/>
      <c r="GA121" s="52"/>
      <c r="GB121" s="52"/>
      <c r="GC121" s="52"/>
      <c r="GD121" s="52"/>
      <c r="GE121" s="52"/>
      <c r="GF121" s="52"/>
      <c r="GG121" s="52"/>
      <c r="GH121" s="52"/>
      <c r="GI121" s="52"/>
      <c r="GJ121" s="52"/>
      <c r="GK121" s="52"/>
      <c r="GL121" s="52"/>
      <c r="GM121" s="52"/>
      <c r="GN121" s="52"/>
      <c r="GO121" s="52"/>
      <c r="GP121" s="52"/>
      <c r="GQ121" s="52"/>
      <c r="GR121" s="52"/>
      <c r="GS121" s="52"/>
      <c r="GT121" s="52"/>
      <c r="GU121" s="52"/>
      <c r="GV121" s="52"/>
      <c r="GW121" s="52"/>
      <c r="GX121" s="52"/>
      <c r="GY121" s="52"/>
      <c r="GZ121" s="52"/>
      <c r="HA121" s="52"/>
      <c r="HB121" s="52"/>
      <c r="HC121" s="52"/>
      <c r="HD121" s="52"/>
      <c r="HE121" s="52"/>
      <c r="HF121" s="52"/>
      <c r="HG121" s="52"/>
      <c r="HH121" s="52"/>
      <c r="HI121" s="52"/>
      <c r="HJ121" s="52"/>
      <c r="HK121" s="52"/>
      <c r="HL121" s="52"/>
      <c r="HM121" s="52"/>
      <c r="HN121" s="52"/>
      <c r="HO121" s="52"/>
      <c r="HP121" s="52"/>
      <c r="HQ121" s="52"/>
      <c r="HR121" s="52"/>
      <c r="HS121" s="52"/>
      <c r="HT121" s="52"/>
      <c r="HU121" s="52"/>
      <c r="HV121" s="52"/>
      <c r="HW121" s="52"/>
      <c r="HX121" s="52"/>
      <c r="HY121" s="52"/>
      <c r="HZ121" s="52"/>
      <c r="IA121" s="52"/>
      <c r="IB121" s="52"/>
      <c r="IC121" s="52"/>
      <c r="ID121" s="52"/>
      <c r="IE121" s="52"/>
      <c r="IF121" s="52"/>
      <c r="IG121" s="52"/>
      <c r="IH121" s="52"/>
      <c r="II121" s="52"/>
      <c r="IJ121" s="52"/>
      <c r="IK121" s="52"/>
      <c r="IL121" s="52"/>
      <c r="IM121" s="52"/>
      <c r="IN121" s="52"/>
      <c r="IO121" s="52"/>
      <c r="IP121" s="52"/>
      <c r="IQ121" s="52"/>
      <c r="IR121" s="52"/>
      <c r="IS121" s="52"/>
      <c r="IT121" s="52"/>
      <c r="IU121" s="52"/>
      <c r="IV121" s="52"/>
      <c r="IW121" s="52"/>
    </row>
    <row r="122" customFormat="false" ht="12.75" hidden="false" customHeight="false" outlineLevel="0" collapsed="false">
      <c r="A122" s="52"/>
      <c r="B122" s="30"/>
      <c r="C122" s="30"/>
      <c r="D122" s="32"/>
      <c r="E122" s="32"/>
      <c r="F122" s="32"/>
      <c r="G122" s="33"/>
      <c r="H122" s="33"/>
      <c r="I122" s="30"/>
      <c r="J122" s="30"/>
      <c r="K122" s="32"/>
      <c r="L122" s="35"/>
      <c r="M122" s="36"/>
      <c r="N122" s="36"/>
      <c r="O122" s="36"/>
      <c r="P122" s="36"/>
      <c r="Q122" s="85"/>
      <c r="R122" s="36"/>
      <c r="S122" s="55"/>
      <c r="T122" s="32"/>
      <c r="U122" s="30"/>
      <c r="V122" s="86"/>
      <c r="W122" s="16"/>
      <c r="X122" s="16"/>
      <c r="Y122" s="18"/>
      <c r="Z122" s="18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  <c r="FR122" s="52"/>
      <c r="FS122" s="52"/>
      <c r="FT122" s="52"/>
      <c r="FU122" s="52"/>
      <c r="FV122" s="52"/>
      <c r="FW122" s="52"/>
      <c r="FX122" s="52"/>
      <c r="FY122" s="52"/>
      <c r="FZ122" s="52"/>
      <c r="GA122" s="52"/>
      <c r="GB122" s="52"/>
      <c r="GC122" s="52"/>
      <c r="GD122" s="52"/>
      <c r="GE122" s="52"/>
      <c r="GF122" s="52"/>
      <c r="GG122" s="52"/>
      <c r="GH122" s="52"/>
      <c r="GI122" s="52"/>
      <c r="GJ122" s="52"/>
      <c r="GK122" s="52"/>
      <c r="GL122" s="52"/>
      <c r="GM122" s="52"/>
      <c r="GN122" s="52"/>
      <c r="GO122" s="52"/>
      <c r="GP122" s="52"/>
      <c r="GQ122" s="52"/>
      <c r="GR122" s="52"/>
      <c r="GS122" s="52"/>
      <c r="GT122" s="52"/>
      <c r="GU122" s="52"/>
      <c r="GV122" s="52"/>
      <c r="GW122" s="52"/>
      <c r="GX122" s="52"/>
      <c r="GY122" s="52"/>
      <c r="GZ122" s="52"/>
      <c r="HA122" s="52"/>
      <c r="HB122" s="52"/>
      <c r="HC122" s="52"/>
      <c r="HD122" s="52"/>
      <c r="HE122" s="52"/>
      <c r="HF122" s="52"/>
      <c r="HG122" s="52"/>
      <c r="HH122" s="52"/>
      <c r="HI122" s="52"/>
      <c r="HJ122" s="52"/>
      <c r="HK122" s="52"/>
      <c r="HL122" s="52"/>
      <c r="HM122" s="52"/>
      <c r="HN122" s="52"/>
      <c r="HO122" s="52"/>
      <c r="HP122" s="52"/>
      <c r="HQ122" s="52"/>
      <c r="HR122" s="52"/>
      <c r="HS122" s="52"/>
      <c r="HT122" s="52"/>
      <c r="HU122" s="52"/>
      <c r="HV122" s="52"/>
      <c r="HW122" s="52"/>
      <c r="HX122" s="52"/>
      <c r="HY122" s="52"/>
      <c r="HZ122" s="52"/>
      <c r="IA122" s="52"/>
      <c r="IB122" s="52"/>
      <c r="IC122" s="52"/>
      <c r="ID122" s="52"/>
      <c r="IE122" s="52"/>
      <c r="IF122" s="52"/>
      <c r="IG122" s="52"/>
      <c r="IH122" s="52"/>
      <c r="II122" s="52"/>
      <c r="IJ122" s="52"/>
      <c r="IK122" s="52"/>
      <c r="IL122" s="52"/>
      <c r="IM122" s="52"/>
      <c r="IN122" s="52"/>
      <c r="IO122" s="52"/>
      <c r="IP122" s="52"/>
      <c r="IQ122" s="52"/>
      <c r="IR122" s="52"/>
      <c r="IS122" s="52"/>
      <c r="IT122" s="52"/>
      <c r="IU122" s="52"/>
      <c r="IV122" s="52"/>
      <c r="IW122" s="52"/>
    </row>
    <row r="123" customFormat="false" ht="12.75" hidden="false" customHeight="false" outlineLevel="0" collapsed="false">
      <c r="A123" s="52"/>
      <c r="B123" s="30"/>
      <c r="C123" s="30"/>
      <c r="D123" s="32"/>
      <c r="E123" s="32"/>
      <c r="F123" s="32"/>
      <c r="G123" s="33"/>
      <c r="H123" s="33"/>
      <c r="I123" s="30"/>
      <c r="J123" s="30"/>
      <c r="K123" s="32"/>
      <c r="L123" s="35"/>
      <c r="M123" s="36"/>
      <c r="N123" s="36"/>
      <c r="O123" s="36"/>
      <c r="P123" s="36"/>
      <c r="Q123" s="85"/>
      <c r="R123" s="36"/>
      <c r="S123" s="55"/>
      <c r="T123" s="32"/>
      <c r="U123" s="30"/>
      <c r="V123" s="86"/>
      <c r="W123" s="16"/>
      <c r="X123" s="16"/>
      <c r="Y123" s="18"/>
      <c r="Z123" s="18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  <c r="FR123" s="52"/>
      <c r="FS123" s="52"/>
      <c r="FT123" s="52"/>
      <c r="FU123" s="52"/>
      <c r="FV123" s="52"/>
      <c r="FW123" s="52"/>
      <c r="FX123" s="52"/>
      <c r="FY123" s="52"/>
      <c r="FZ123" s="52"/>
      <c r="GA123" s="52"/>
      <c r="GB123" s="52"/>
      <c r="GC123" s="52"/>
      <c r="GD123" s="52"/>
      <c r="GE123" s="52"/>
      <c r="GF123" s="52"/>
      <c r="GG123" s="52"/>
      <c r="GH123" s="52"/>
      <c r="GI123" s="52"/>
      <c r="GJ123" s="52"/>
      <c r="GK123" s="52"/>
      <c r="GL123" s="52"/>
      <c r="GM123" s="52"/>
      <c r="GN123" s="52"/>
      <c r="GO123" s="52"/>
      <c r="GP123" s="52"/>
      <c r="GQ123" s="52"/>
      <c r="GR123" s="52"/>
      <c r="GS123" s="52"/>
      <c r="GT123" s="52"/>
      <c r="GU123" s="52"/>
      <c r="GV123" s="52"/>
      <c r="GW123" s="52"/>
      <c r="GX123" s="52"/>
      <c r="GY123" s="52"/>
      <c r="GZ123" s="52"/>
      <c r="HA123" s="52"/>
      <c r="HB123" s="52"/>
      <c r="HC123" s="52"/>
      <c r="HD123" s="52"/>
      <c r="HE123" s="52"/>
      <c r="HF123" s="52"/>
      <c r="HG123" s="52"/>
      <c r="HH123" s="52"/>
      <c r="HI123" s="52"/>
      <c r="HJ123" s="52"/>
      <c r="HK123" s="52"/>
      <c r="HL123" s="52"/>
      <c r="HM123" s="52"/>
      <c r="HN123" s="52"/>
      <c r="HO123" s="52"/>
      <c r="HP123" s="52"/>
      <c r="HQ123" s="52"/>
      <c r="HR123" s="52"/>
      <c r="HS123" s="52"/>
      <c r="HT123" s="52"/>
      <c r="HU123" s="52"/>
      <c r="HV123" s="52"/>
      <c r="HW123" s="52"/>
      <c r="HX123" s="52"/>
      <c r="HY123" s="52"/>
      <c r="HZ123" s="52"/>
      <c r="IA123" s="52"/>
      <c r="IB123" s="52"/>
      <c r="IC123" s="52"/>
      <c r="ID123" s="52"/>
      <c r="IE123" s="52"/>
      <c r="IF123" s="52"/>
      <c r="IG123" s="52"/>
      <c r="IH123" s="52"/>
      <c r="II123" s="52"/>
      <c r="IJ123" s="52"/>
      <c r="IK123" s="52"/>
      <c r="IL123" s="52"/>
      <c r="IM123" s="52"/>
      <c r="IN123" s="52"/>
      <c r="IO123" s="52"/>
      <c r="IP123" s="52"/>
      <c r="IQ123" s="52"/>
      <c r="IR123" s="52"/>
      <c r="IS123" s="52"/>
      <c r="IT123" s="52"/>
      <c r="IU123" s="52"/>
      <c r="IV123" s="52"/>
      <c r="IW123" s="52"/>
    </row>
    <row r="124" customFormat="false" ht="12.75" hidden="false" customHeight="false" outlineLevel="0" collapsed="false">
      <c r="A124" s="52"/>
      <c r="B124" s="30"/>
      <c r="C124" s="30"/>
      <c r="D124" s="32"/>
      <c r="E124" s="32"/>
      <c r="F124" s="32"/>
      <c r="G124" s="33"/>
      <c r="H124" s="33"/>
      <c r="I124" s="30"/>
      <c r="J124" s="30"/>
      <c r="K124" s="32"/>
      <c r="L124" s="35"/>
      <c r="M124" s="36"/>
      <c r="N124" s="36"/>
      <c r="O124" s="36"/>
      <c r="P124" s="36"/>
      <c r="Q124" s="85"/>
      <c r="R124" s="36"/>
      <c r="S124" s="55"/>
      <c r="T124" s="32"/>
      <c r="U124" s="30"/>
      <c r="V124" s="86"/>
      <c r="W124" s="16"/>
      <c r="X124" s="16"/>
      <c r="Y124" s="18"/>
      <c r="Z124" s="18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  <c r="FR124" s="52"/>
      <c r="FS124" s="52"/>
      <c r="FT124" s="52"/>
      <c r="FU124" s="52"/>
      <c r="FV124" s="52"/>
      <c r="FW124" s="52"/>
      <c r="FX124" s="52"/>
      <c r="FY124" s="52"/>
      <c r="FZ124" s="52"/>
      <c r="GA124" s="52"/>
      <c r="GB124" s="52"/>
      <c r="GC124" s="52"/>
      <c r="GD124" s="52"/>
      <c r="GE124" s="52"/>
      <c r="GF124" s="52"/>
      <c r="GG124" s="52"/>
      <c r="GH124" s="52"/>
      <c r="GI124" s="52"/>
      <c r="GJ124" s="52"/>
      <c r="GK124" s="52"/>
      <c r="GL124" s="52"/>
      <c r="GM124" s="52"/>
      <c r="GN124" s="52"/>
      <c r="GO124" s="52"/>
      <c r="GP124" s="52"/>
      <c r="GQ124" s="52"/>
      <c r="GR124" s="52"/>
      <c r="GS124" s="52"/>
      <c r="GT124" s="52"/>
      <c r="GU124" s="52"/>
      <c r="GV124" s="52"/>
      <c r="GW124" s="52"/>
      <c r="GX124" s="52"/>
      <c r="GY124" s="52"/>
      <c r="GZ124" s="52"/>
      <c r="HA124" s="52"/>
      <c r="HB124" s="52"/>
      <c r="HC124" s="52"/>
      <c r="HD124" s="52"/>
      <c r="HE124" s="52"/>
      <c r="HF124" s="52"/>
      <c r="HG124" s="52"/>
      <c r="HH124" s="52"/>
      <c r="HI124" s="52"/>
      <c r="HJ124" s="52"/>
      <c r="HK124" s="52"/>
      <c r="HL124" s="52"/>
      <c r="HM124" s="52"/>
      <c r="HN124" s="52"/>
      <c r="HO124" s="52"/>
      <c r="HP124" s="52"/>
      <c r="HQ124" s="52"/>
      <c r="HR124" s="52"/>
      <c r="HS124" s="52"/>
      <c r="HT124" s="52"/>
      <c r="HU124" s="52"/>
      <c r="HV124" s="52"/>
      <c r="HW124" s="52"/>
      <c r="HX124" s="52"/>
      <c r="HY124" s="52"/>
      <c r="HZ124" s="52"/>
      <c r="IA124" s="52"/>
      <c r="IB124" s="52"/>
      <c r="IC124" s="52"/>
      <c r="ID124" s="52"/>
      <c r="IE124" s="52"/>
      <c r="IF124" s="52"/>
      <c r="IG124" s="52"/>
      <c r="IH124" s="52"/>
      <c r="II124" s="52"/>
      <c r="IJ124" s="52"/>
      <c r="IK124" s="52"/>
      <c r="IL124" s="52"/>
      <c r="IM124" s="52"/>
      <c r="IN124" s="52"/>
      <c r="IO124" s="52"/>
      <c r="IP124" s="52"/>
      <c r="IQ124" s="52"/>
      <c r="IR124" s="52"/>
      <c r="IS124" s="52"/>
      <c r="IT124" s="52"/>
      <c r="IU124" s="52"/>
      <c r="IV124" s="52"/>
      <c r="IW124" s="52"/>
    </row>
    <row r="125" customFormat="false" ht="12.75" hidden="false" customHeight="false" outlineLevel="0" collapsed="false">
      <c r="A125" s="52"/>
      <c r="B125" s="30"/>
      <c r="C125" s="30"/>
      <c r="D125" s="32"/>
      <c r="E125" s="32"/>
      <c r="F125" s="32"/>
      <c r="G125" s="33"/>
      <c r="H125" s="33"/>
      <c r="I125" s="30"/>
      <c r="J125" s="30"/>
      <c r="K125" s="32"/>
      <c r="L125" s="35"/>
      <c r="M125" s="36"/>
      <c r="N125" s="36"/>
      <c r="O125" s="36"/>
      <c r="P125" s="36"/>
      <c r="Q125" s="85"/>
      <c r="R125" s="36"/>
      <c r="S125" s="55"/>
      <c r="T125" s="32"/>
      <c r="U125" s="30"/>
      <c r="V125" s="16"/>
      <c r="W125" s="16"/>
      <c r="X125" s="16"/>
      <c r="Y125" s="18"/>
      <c r="Z125" s="18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  <c r="FR125" s="52"/>
      <c r="FS125" s="52"/>
      <c r="FT125" s="52"/>
      <c r="FU125" s="52"/>
      <c r="FV125" s="52"/>
      <c r="FW125" s="52"/>
      <c r="FX125" s="52"/>
      <c r="FY125" s="52"/>
      <c r="FZ125" s="52"/>
      <c r="GA125" s="52"/>
      <c r="GB125" s="52"/>
      <c r="GC125" s="52"/>
      <c r="GD125" s="52"/>
      <c r="GE125" s="52"/>
      <c r="GF125" s="52"/>
      <c r="GG125" s="52"/>
      <c r="GH125" s="52"/>
      <c r="GI125" s="52"/>
      <c r="GJ125" s="52"/>
      <c r="GK125" s="52"/>
      <c r="GL125" s="52"/>
      <c r="GM125" s="52"/>
      <c r="GN125" s="52"/>
      <c r="GO125" s="52"/>
      <c r="GP125" s="52"/>
      <c r="GQ125" s="52"/>
      <c r="GR125" s="52"/>
      <c r="GS125" s="52"/>
      <c r="GT125" s="52"/>
      <c r="GU125" s="52"/>
      <c r="GV125" s="52"/>
      <c r="GW125" s="52"/>
      <c r="GX125" s="52"/>
      <c r="GY125" s="52"/>
      <c r="GZ125" s="52"/>
      <c r="HA125" s="52"/>
      <c r="HB125" s="52"/>
      <c r="HC125" s="52"/>
      <c r="HD125" s="52"/>
      <c r="HE125" s="52"/>
      <c r="HF125" s="52"/>
      <c r="HG125" s="52"/>
      <c r="HH125" s="52"/>
      <c r="HI125" s="52"/>
      <c r="HJ125" s="52"/>
      <c r="HK125" s="52"/>
      <c r="HL125" s="52"/>
      <c r="HM125" s="52"/>
      <c r="HN125" s="52"/>
      <c r="HO125" s="52"/>
      <c r="HP125" s="52"/>
      <c r="HQ125" s="52"/>
      <c r="HR125" s="52"/>
      <c r="HS125" s="52"/>
      <c r="HT125" s="52"/>
      <c r="HU125" s="52"/>
      <c r="HV125" s="52"/>
      <c r="HW125" s="52"/>
      <c r="HX125" s="52"/>
      <c r="HY125" s="52"/>
      <c r="HZ125" s="52"/>
      <c r="IA125" s="52"/>
      <c r="IB125" s="52"/>
      <c r="IC125" s="52"/>
      <c r="ID125" s="52"/>
      <c r="IE125" s="52"/>
      <c r="IF125" s="52"/>
      <c r="IG125" s="52"/>
      <c r="IH125" s="52"/>
      <c r="II125" s="52"/>
      <c r="IJ125" s="52"/>
      <c r="IK125" s="52"/>
      <c r="IL125" s="52"/>
      <c r="IM125" s="52"/>
      <c r="IN125" s="52"/>
      <c r="IO125" s="52"/>
      <c r="IP125" s="52"/>
      <c r="IQ125" s="52"/>
      <c r="IR125" s="52"/>
      <c r="IS125" s="52"/>
      <c r="IT125" s="52"/>
      <c r="IU125" s="52"/>
      <c r="IV125" s="52"/>
      <c r="IW125" s="52"/>
    </row>
    <row r="126" customFormat="false" ht="12" hidden="false" customHeight="true" outlineLevel="0" collapsed="false">
      <c r="A126" s="52"/>
      <c r="B126" s="30"/>
      <c r="C126" s="30"/>
      <c r="D126" s="32"/>
      <c r="E126" s="32"/>
      <c r="F126" s="32"/>
      <c r="G126" s="33"/>
      <c r="H126" s="33"/>
      <c r="I126" s="30"/>
      <c r="J126" s="30"/>
      <c r="K126" s="32"/>
      <c r="L126" s="35"/>
      <c r="M126" s="36"/>
      <c r="N126" s="36"/>
      <c r="O126" s="36"/>
      <c r="P126" s="36"/>
      <c r="Q126" s="85"/>
      <c r="R126" s="36"/>
      <c r="S126" s="55"/>
      <c r="T126" s="32"/>
      <c r="U126" s="92"/>
      <c r="V126" s="16"/>
      <c r="W126" s="16"/>
      <c r="X126" s="16"/>
      <c r="Y126" s="18"/>
      <c r="Z126" s="18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  <c r="FR126" s="52"/>
      <c r="FS126" s="52"/>
      <c r="FT126" s="52"/>
      <c r="FU126" s="52"/>
      <c r="FV126" s="52"/>
      <c r="FW126" s="52"/>
      <c r="FX126" s="52"/>
      <c r="FY126" s="52"/>
      <c r="FZ126" s="52"/>
      <c r="GA126" s="52"/>
      <c r="GB126" s="52"/>
      <c r="GC126" s="52"/>
      <c r="GD126" s="52"/>
      <c r="GE126" s="52"/>
      <c r="GF126" s="52"/>
      <c r="GG126" s="52"/>
      <c r="GH126" s="52"/>
      <c r="GI126" s="52"/>
      <c r="GJ126" s="52"/>
      <c r="GK126" s="52"/>
      <c r="GL126" s="52"/>
      <c r="GM126" s="52"/>
      <c r="GN126" s="52"/>
      <c r="GO126" s="52"/>
      <c r="GP126" s="52"/>
      <c r="GQ126" s="52"/>
      <c r="GR126" s="52"/>
      <c r="GS126" s="52"/>
      <c r="GT126" s="52"/>
      <c r="GU126" s="52"/>
      <c r="GV126" s="52"/>
      <c r="GW126" s="52"/>
      <c r="GX126" s="52"/>
      <c r="GY126" s="52"/>
      <c r="GZ126" s="52"/>
      <c r="HA126" s="52"/>
      <c r="HB126" s="52"/>
      <c r="HC126" s="52"/>
      <c r="HD126" s="52"/>
      <c r="HE126" s="52"/>
      <c r="HF126" s="52"/>
      <c r="HG126" s="52"/>
      <c r="HH126" s="52"/>
      <c r="HI126" s="52"/>
      <c r="HJ126" s="52"/>
      <c r="HK126" s="52"/>
      <c r="HL126" s="52"/>
      <c r="HM126" s="52"/>
      <c r="HN126" s="52"/>
      <c r="HO126" s="52"/>
      <c r="HP126" s="52"/>
      <c r="HQ126" s="52"/>
      <c r="HR126" s="52"/>
      <c r="HS126" s="52"/>
      <c r="HT126" s="52"/>
      <c r="HU126" s="52"/>
      <c r="HV126" s="52"/>
      <c r="HW126" s="52"/>
      <c r="HX126" s="52"/>
      <c r="HY126" s="52"/>
      <c r="HZ126" s="52"/>
      <c r="IA126" s="52"/>
      <c r="IB126" s="52"/>
      <c r="IC126" s="52"/>
      <c r="ID126" s="52"/>
      <c r="IE126" s="52"/>
      <c r="IF126" s="52"/>
      <c r="IG126" s="52"/>
      <c r="IH126" s="52"/>
      <c r="II126" s="52"/>
      <c r="IJ126" s="52"/>
      <c r="IK126" s="52"/>
      <c r="IL126" s="52"/>
      <c r="IM126" s="52"/>
      <c r="IN126" s="52"/>
      <c r="IO126" s="52"/>
      <c r="IP126" s="52"/>
      <c r="IQ126" s="52"/>
      <c r="IR126" s="52"/>
      <c r="IS126" s="52"/>
      <c r="IT126" s="52"/>
      <c r="IU126" s="52"/>
      <c r="IV126" s="52"/>
      <c r="IW126" s="52"/>
    </row>
    <row r="127" customFormat="false" ht="12" hidden="false" customHeight="true" outlineLevel="0" collapsed="false">
      <c r="A127" s="52"/>
      <c r="B127" s="30"/>
      <c r="C127" s="30"/>
      <c r="D127" s="32"/>
      <c r="E127" s="32"/>
      <c r="F127" s="32"/>
      <c r="G127" s="33"/>
      <c r="H127" s="33"/>
      <c r="I127" s="30"/>
      <c r="J127" s="30"/>
      <c r="K127" s="32"/>
      <c r="L127" s="35"/>
      <c r="M127" s="36"/>
      <c r="N127" s="36"/>
      <c r="O127" s="36"/>
      <c r="P127" s="36"/>
      <c r="Q127" s="85"/>
      <c r="R127" s="36"/>
      <c r="S127" s="55"/>
      <c r="T127" s="32"/>
      <c r="U127" s="92"/>
      <c r="V127" s="16"/>
      <c r="W127" s="16"/>
      <c r="X127" s="16"/>
      <c r="Y127" s="18"/>
      <c r="Z127" s="18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2"/>
      <c r="ET127" s="52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2"/>
      <c r="FL127" s="52"/>
      <c r="FM127" s="52"/>
      <c r="FN127" s="52"/>
      <c r="FO127" s="52"/>
      <c r="FP127" s="52"/>
      <c r="FQ127" s="52"/>
      <c r="FR127" s="52"/>
      <c r="FS127" s="52"/>
      <c r="FT127" s="52"/>
      <c r="FU127" s="52"/>
      <c r="FV127" s="52"/>
      <c r="FW127" s="52"/>
      <c r="FX127" s="52"/>
      <c r="FY127" s="52"/>
      <c r="FZ127" s="52"/>
      <c r="GA127" s="52"/>
      <c r="GB127" s="52"/>
      <c r="GC127" s="52"/>
      <c r="GD127" s="52"/>
      <c r="GE127" s="52"/>
      <c r="GF127" s="52"/>
      <c r="GG127" s="52"/>
      <c r="GH127" s="52"/>
      <c r="GI127" s="52"/>
      <c r="GJ127" s="52"/>
      <c r="GK127" s="52"/>
      <c r="GL127" s="52"/>
      <c r="GM127" s="52"/>
      <c r="GN127" s="52"/>
      <c r="GO127" s="52"/>
      <c r="GP127" s="52"/>
      <c r="GQ127" s="52"/>
      <c r="GR127" s="52"/>
      <c r="GS127" s="52"/>
      <c r="GT127" s="52"/>
      <c r="GU127" s="52"/>
      <c r="GV127" s="52"/>
      <c r="GW127" s="52"/>
      <c r="GX127" s="52"/>
      <c r="GY127" s="52"/>
      <c r="GZ127" s="52"/>
      <c r="HA127" s="52"/>
      <c r="HB127" s="52"/>
      <c r="HC127" s="52"/>
      <c r="HD127" s="52"/>
      <c r="HE127" s="52"/>
      <c r="HF127" s="52"/>
      <c r="HG127" s="52"/>
      <c r="HH127" s="52"/>
      <c r="HI127" s="52"/>
      <c r="HJ127" s="52"/>
      <c r="HK127" s="52"/>
      <c r="HL127" s="52"/>
      <c r="HM127" s="52"/>
      <c r="HN127" s="52"/>
      <c r="HO127" s="52"/>
      <c r="HP127" s="52"/>
      <c r="HQ127" s="52"/>
      <c r="HR127" s="52"/>
      <c r="HS127" s="52"/>
      <c r="HT127" s="52"/>
      <c r="HU127" s="52"/>
      <c r="HV127" s="52"/>
      <c r="HW127" s="52"/>
      <c r="HX127" s="52"/>
      <c r="HY127" s="52"/>
      <c r="HZ127" s="52"/>
      <c r="IA127" s="52"/>
      <c r="IB127" s="52"/>
      <c r="IC127" s="52"/>
      <c r="ID127" s="52"/>
      <c r="IE127" s="52"/>
      <c r="IF127" s="52"/>
      <c r="IG127" s="52"/>
      <c r="IH127" s="52"/>
      <c r="II127" s="52"/>
      <c r="IJ127" s="52"/>
      <c r="IK127" s="52"/>
      <c r="IL127" s="52"/>
      <c r="IM127" s="52"/>
      <c r="IN127" s="52"/>
      <c r="IO127" s="52"/>
      <c r="IP127" s="52"/>
      <c r="IQ127" s="52"/>
      <c r="IR127" s="52"/>
      <c r="IS127" s="52"/>
      <c r="IT127" s="52"/>
      <c r="IU127" s="52"/>
      <c r="IV127" s="52"/>
      <c r="IW127" s="52"/>
    </row>
    <row r="128" customFormat="false" ht="12" hidden="false" customHeight="true" outlineLevel="0" collapsed="false">
      <c r="A128" s="52"/>
      <c r="B128" s="30"/>
      <c r="C128" s="30"/>
      <c r="D128" s="32"/>
      <c r="E128" s="32"/>
      <c r="F128" s="32"/>
      <c r="G128" s="33"/>
      <c r="H128" s="33"/>
      <c r="I128" s="30"/>
      <c r="J128" s="30"/>
      <c r="K128" s="32"/>
      <c r="L128" s="35"/>
      <c r="M128" s="36"/>
      <c r="N128" s="36"/>
      <c r="O128" s="36"/>
      <c r="P128" s="36"/>
      <c r="Q128" s="85"/>
      <c r="R128" s="36"/>
      <c r="S128" s="55"/>
      <c r="T128" s="32"/>
      <c r="U128" s="92"/>
      <c r="V128" s="16"/>
      <c r="W128" s="16"/>
      <c r="X128" s="16"/>
      <c r="Y128" s="18"/>
      <c r="Z128" s="18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  <c r="DB128" s="52"/>
      <c r="DC128" s="52"/>
      <c r="DD128" s="52"/>
      <c r="DE128" s="52"/>
      <c r="DF128" s="52"/>
      <c r="DG128" s="52"/>
      <c r="DH128" s="52"/>
      <c r="DI128" s="52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2"/>
      <c r="ED128" s="52"/>
      <c r="EE128" s="52"/>
      <c r="EF128" s="52"/>
      <c r="EG128" s="52"/>
      <c r="EH128" s="52"/>
      <c r="EI128" s="52"/>
      <c r="EJ128" s="52"/>
      <c r="EK128" s="52"/>
      <c r="EL128" s="52"/>
      <c r="EM128" s="52"/>
      <c r="EN128" s="52"/>
      <c r="EO128" s="52"/>
      <c r="EP128" s="52"/>
      <c r="EQ128" s="52"/>
      <c r="ER128" s="52"/>
      <c r="ES128" s="52"/>
      <c r="ET128" s="52"/>
      <c r="EU128" s="52"/>
      <c r="EV128" s="52"/>
      <c r="EW128" s="52"/>
      <c r="EX128" s="52"/>
      <c r="EY128" s="52"/>
      <c r="EZ128" s="52"/>
      <c r="FA128" s="52"/>
      <c r="FB128" s="52"/>
      <c r="FC128" s="52"/>
      <c r="FD128" s="52"/>
      <c r="FE128" s="52"/>
      <c r="FF128" s="52"/>
      <c r="FG128" s="52"/>
      <c r="FH128" s="52"/>
      <c r="FI128" s="52"/>
      <c r="FJ128" s="52"/>
      <c r="FK128" s="52"/>
      <c r="FL128" s="52"/>
      <c r="FM128" s="52"/>
      <c r="FN128" s="52"/>
      <c r="FO128" s="52"/>
      <c r="FP128" s="52"/>
      <c r="FQ128" s="52"/>
      <c r="FR128" s="52"/>
      <c r="FS128" s="52"/>
      <c r="FT128" s="52"/>
      <c r="FU128" s="52"/>
      <c r="FV128" s="52"/>
      <c r="FW128" s="52"/>
      <c r="FX128" s="52"/>
      <c r="FY128" s="52"/>
      <c r="FZ128" s="52"/>
      <c r="GA128" s="52"/>
      <c r="GB128" s="52"/>
      <c r="GC128" s="52"/>
      <c r="GD128" s="52"/>
      <c r="GE128" s="52"/>
      <c r="GF128" s="52"/>
      <c r="GG128" s="52"/>
      <c r="GH128" s="52"/>
      <c r="GI128" s="52"/>
      <c r="GJ128" s="52"/>
      <c r="GK128" s="52"/>
      <c r="GL128" s="52"/>
      <c r="GM128" s="52"/>
      <c r="GN128" s="52"/>
      <c r="GO128" s="52"/>
      <c r="GP128" s="52"/>
      <c r="GQ128" s="52"/>
      <c r="GR128" s="52"/>
      <c r="GS128" s="52"/>
      <c r="GT128" s="52"/>
      <c r="GU128" s="52"/>
      <c r="GV128" s="52"/>
      <c r="GW128" s="52"/>
      <c r="GX128" s="52"/>
      <c r="GY128" s="52"/>
      <c r="GZ128" s="52"/>
      <c r="HA128" s="52"/>
      <c r="HB128" s="52"/>
      <c r="HC128" s="52"/>
      <c r="HD128" s="52"/>
      <c r="HE128" s="52"/>
      <c r="HF128" s="52"/>
      <c r="HG128" s="52"/>
      <c r="HH128" s="52"/>
      <c r="HI128" s="52"/>
      <c r="HJ128" s="52"/>
      <c r="HK128" s="52"/>
      <c r="HL128" s="52"/>
      <c r="HM128" s="52"/>
      <c r="HN128" s="52"/>
      <c r="HO128" s="52"/>
      <c r="HP128" s="52"/>
      <c r="HQ128" s="52"/>
      <c r="HR128" s="52"/>
      <c r="HS128" s="52"/>
      <c r="HT128" s="52"/>
      <c r="HU128" s="52"/>
      <c r="HV128" s="52"/>
      <c r="HW128" s="52"/>
      <c r="HX128" s="52"/>
      <c r="HY128" s="52"/>
      <c r="HZ128" s="52"/>
      <c r="IA128" s="52"/>
      <c r="IB128" s="52"/>
      <c r="IC128" s="52"/>
      <c r="ID128" s="52"/>
      <c r="IE128" s="52"/>
      <c r="IF128" s="52"/>
      <c r="IG128" s="52"/>
      <c r="IH128" s="52"/>
      <c r="II128" s="52"/>
      <c r="IJ128" s="52"/>
      <c r="IK128" s="52"/>
      <c r="IL128" s="52"/>
      <c r="IM128" s="52"/>
      <c r="IN128" s="52"/>
      <c r="IO128" s="52"/>
      <c r="IP128" s="52"/>
      <c r="IQ128" s="52"/>
      <c r="IR128" s="52"/>
      <c r="IS128" s="52"/>
      <c r="IT128" s="52"/>
      <c r="IU128" s="52"/>
      <c r="IV128" s="52"/>
      <c r="IW128" s="52"/>
    </row>
    <row r="129" customFormat="false" ht="12" hidden="false" customHeight="true" outlineLevel="0" collapsed="false">
      <c r="A129" s="52"/>
      <c r="B129" s="30"/>
      <c r="C129" s="30"/>
      <c r="D129" s="32"/>
      <c r="E129" s="32"/>
      <c r="F129" s="32"/>
      <c r="G129" s="33"/>
      <c r="H129" s="33"/>
      <c r="I129" s="30"/>
      <c r="J129" s="30"/>
      <c r="K129" s="32"/>
      <c r="L129" s="35"/>
      <c r="M129" s="36"/>
      <c r="N129" s="36"/>
      <c r="O129" s="36"/>
      <c r="P129" s="36"/>
      <c r="Q129" s="85"/>
      <c r="R129" s="36"/>
      <c r="S129" s="55"/>
      <c r="T129" s="32"/>
      <c r="U129" s="92"/>
      <c r="V129" s="16"/>
      <c r="W129" s="16"/>
      <c r="X129" s="16"/>
      <c r="Y129" s="18"/>
      <c r="Z129" s="18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  <c r="DB129" s="52"/>
      <c r="DC129" s="52"/>
      <c r="DD129" s="52"/>
      <c r="DE129" s="52"/>
      <c r="DF129" s="52"/>
      <c r="DG129" s="52"/>
      <c r="DH129" s="52"/>
      <c r="DI129" s="52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2"/>
      <c r="ED129" s="52"/>
      <c r="EE129" s="52"/>
      <c r="EF129" s="52"/>
      <c r="EG129" s="52"/>
      <c r="EH129" s="52"/>
      <c r="EI129" s="52"/>
      <c r="EJ129" s="52"/>
      <c r="EK129" s="52"/>
      <c r="EL129" s="52"/>
      <c r="EM129" s="52"/>
      <c r="EN129" s="52"/>
      <c r="EO129" s="52"/>
      <c r="EP129" s="52"/>
      <c r="EQ129" s="52"/>
      <c r="ER129" s="52"/>
      <c r="ES129" s="52"/>
      <c r="ET129" s="52"/>
      <c r="EU129" s="52"/>
      <c r="EV129" s="52"/>
      <c r="EW129" s="52"/>
      <c r="EX129" s="52"/>
      <c r="EY129" s="52"/>
      <c r="EZ129" s="52"/>
      <c r="FA129" s="52"/>
      <c r="FB129" s="52"/>
      <c r="FC129" s="52"/>
      <c r="FD129" s="52"/>
      <c r="FE129" s="52"/>
      <c r="FF129" s="52"/>
      <c r="FG129" s="52"/>
      <c r="FH129" s="52"/>
      <c r="FI129" s="52"/>
      <c r="FJ129" s="52"/>
      <c r="FK129" s="52"/>
      <c r="FL129" s="52"/>
      <c r="FM129" s="52"/>
      <c r="FN129" s="52"/>
      <c r="FO129" s="52"/>
      <c r="FP129" s="52"/>
      <c r="FQ129" s="52"/>
      <c r="FR129" s="52"/>
      <c r="FS129" s="52"/>
      <c r="FT129" s="52"/>
      <c r="FU129" s="52"/>
      <c r="FV129" s="52"/>
      <c r="FW129" s="52"/>
      <c r="FX129" s="52"/>
      <c r="FY129" s="52"/>
      <c r="FZ129" s="52"/>
      <c r="GA129" s="52"/>
      <c r="GB129" s="52"/>
      <c r="GC129" s="52"/>
      <c r="GD129" s="52"/>
      <c r="GE129" s="52"/>
      <c r="GF129" s="52"/>
      <c r="GG129" s="52"/>
      <c r="GH129" s="52"/>
      <c r="GI129" s="52"/>
      <c r="GJ129" s="52"/>
      <c r="GK129" s="52"/>
      <c r="GL129" s="52"/>
      <c r="GM129" s="52"/>
      <c r="GN129" s="52"/>
      <c r="GO129" s="52"/>
      <c r="GP129" s="52"/>
      <c r="GQ129" s="52"/>
      <c r="GR129" s="52"/>
      <c r="GS129" s="52"/>
      <c r="GT129" s="52"/>
      <c r="GU129" s="52"/>
      <c r="GV129" s="52"/>
      <c r="GW129" s="52"/>
      <c r="GX129" s="52"/>
      <c r="GY129" s="52"/>
      <c r="GZ129" s="52"/>
      <c r="HA129" s="52"/>
      <c r="HB129" s="52"/>
      <c r="HC129" s="52"/>
      <c r="HD129" s="52"/>
      <c r="HE129" s="52"/>
      <c r="HF129" s="52"/>
      <c r="HG129" s="52"/>
      <c r="HH129" s="52"/>
      <c r="HI129" s="52"/>
      <c r="HJ129" s="52"/>
      <c r="HK129" s="52"/>
      <c r="HL129" s="52"/>
      <c r="HM129" s="52"/>
      <c r="HN129" s="52"/>
      <c r="HO129" s="52"/>
      <c r="HP129" s="52"/>
      <c r="HQ129" s="52"/>
      <c r="HR129" s="52"/>
      <c r="HS129" s="52"/>
      <c r="HT129" s="52"/>
      <c r="HU129" s="52"/>
      <c r="HV129" s="52"/>
      <c r="HW129" s="52"/>
      <c r="HX129" s="52"/>
      <c r="HY129" s="52"/>
      <c r="HZ129" s="52"/>
      <c r="IA129" s="52"/>
      <c r="IB129" s="52"/>
      <c r="IC129" s="52"/>
      <c r="ID129" s="52"/>
      <c r="IE129" s="52"/>
      <c r="IF129" s="52"/>
      <c r="IG129" s="52"/>
      <c r="IH129" s="52"/>
      <c r="II129" s="52"/>
      <c r="IJ129" s="52"/>
      <c r="IK129" s="52"/>
      <c r="IL129" s="52"/>
      <c r="IM129" s="52"/>
      <c r="IN129" s="52"/>
      <c r="IO129" s="52"/>
      <c r="IP129" s="52"/>
      <c r="IQ129" s="52"/>
      <c r="IR129" s="52"/>
      <c r="IS129" s="52"/>
      <c r="IT129" s="52"/>
      <c r="IU129" s="52"/>
      <c r="IV129" s="52"/>
      <c r="IW129" s="52"/>
    </row>
    <row r="130" customFormat="false" ht="12" hidden="false" customHeight="true" outlineLevel="0" collapsed="false">
      <c r="A130" s="52"/>
      <c r="B130" s="30"/>
      <c r="C130" s="30"/>
      <c r="D130" s="32"/>
      <c r="E130" s="32"/>
      <c r="F130" s="32"/>
      <c r="G130" s="33"/>
      <c r="H130" s="33"/>
      <c r="I130" s="30"/>
      <c r="J130" s="30"/>
      <c r="K130" s="32"/>
      <c r="L130" s="35"/>
      <c r="M130" s="36"/>
      <c r="N130" s="36"/>
      <c r="O130" s="36"/>
      <c r="P130" s="36"/>
      <c r="Q130" s="85"/>
      <c r="R130" s="36"/>
      <c r="S130" s="55"/>
      <c r="T130" s="32"/>
      <c r="U130" s="92"/>
      <c r="V130" s="16"/>
      <c r="W130" s="16"/>
      <c r="X130" s="16"/>
      <c r="Y130" s="18"/>
      <c r="Z130" s="18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  <c r="FR130" s="52"/>
      <c r="FS130" s="52"/>
      <c r="FT130" s="52"/>
      <c r="FU130" s="52"/>
      <c r="FV130" s="52"/>
      <c r="FW130" s="52"/>
      <c r="FX130" s="52"/>
      <c r="FY130" s="52"/>
      <c r="FZ130" s="52"/>
      <c r="GA130" s="52"/>
      <c r="GB130" s="52"/>
      <c r="GC130" s="52"/>
      <c r="GD130" s="52"/>
      <c r="GE130" s="52"/>
      <c r="GF130" s="52"/>
      <c r="GG130" s="52"/>
      <c r="GH130" s="52"/>
      <c r="GI130" s="52"/>
      <c r="GJ130" s="52"/>
      <c r="GK130" s="52"/>
      <c r="GL130" s="52"/>
      <c r="GM130" s="52"/>
      <c r="GN130" s="52"/>
      <c r="GO130" s="52"/>
      <c r="GP130" s="52"/>
      <c r="GQ130" s="52"/>
      <c r="GR130" s="52"/>
      <c r="GS130" s="52"/>
      <c r="GT130" s="52"/>
      <c r="GU130" s="52"/>
      <c r="GV130" s="52"/>
      <c r="GW130" s="52"/>
      <c r="GX130" s="52"/>
      <c r="GY130" s="52"/>
      <c r="GZ130" s="52"/>
      <c r="HA130" s="52"/>
      <c r="HB130" s="52"/>
      <c r="HC130" s="52"/>
      <c r="HD130" s="52"/>
      <c r="HE130" s="52"/>
      <c r="HF130" s="52"/>
      <c r="HG130" s="52"/>
      <c r="HH130" s="52"/>
      <c r="HI130" s="52"/>
      <c r="HJ130" s="52"/>
      <c r="HK130" s="52"/>
      <c r="HL130" s="52"/>
      <c r="HM130" s="52"/>
      <c r="HN130" s="52"/>
      <c r="HO130" s="52"/>
      <c r="HP130" s="52"/>
      <c r="HQ130" s="52"/>
      <c r="HR130" s="52"/>
      <c r="HS130" s="52"/>
      <c r="HT130" s="52"/>
      <c r="HU130" s="52"/>
      <c r="HV130" s="52"/>
      <c r="HW130" s="52"/>
      <c r="HX130" s="52"/>
      <c r="HY130" s="52"/>
      <c r="HZ130" s="52"/>
      <c r="IA130" s="52"/>
      <c r="IB130" s="52"/>
      <c r="IC130" s="52"/>
      <c r="ID130" s="52"/>
      <c r="IE130" s="52"/>
      <c r="IF130" s="52"/>
      <c r="IG130" s="52"/>
      <c r="IH130" s="52"/>
      <c r="II130" s="52"/>
      <c r="IJ130" s="52"/>
      <c r="IK130" s="52"/>
      <c r="IL130" s="52"/>
      <c r="IM130" s="52"/>
      <c r="IN130" s="52"/>
      <c r="IO130" s="52"/>
      <c r="IP130" s="52"/>
      <c r="IQ130" s="52"/>
      <c r="IR130" s="52"/>
      <c r="IS130" s="52"/>
      <c r="IT130" s="52"/>
      <c r="IU130" s="52"/>
      <c r="IV130" s="52"/>
      <c r="IW130" s="52"/>
    </row>
    <row r="131" customFormat="false" ht="12" hidden="false" customHeight="true" outlineLevel="0" collapsed="false">
      <c r="A131" s="52"/>
      <c r="B131" s="30"/>
      <c r="C131" s="30"/>
      <c r="D131" s="32"/>
      <c r="E131" s="32"/>
      <c r="F131" s="32"/>
      <c r="G131" s="33"/>
      <c r="H131" s="33"/>
      <c r="I131" s="30"/>
      <c r="J131" s="30"/>
      <c r="K131" s="32"/>
      <c r="L131" s="35"/>
      <c r="M131" s="36"/>
      <c r="N131" s="36"/>
      <c r="O131" s="36"/>
      <c r="P131" s="36"/>
      <c r="Q131" s="85"/>
      <c r="R131" s="36"/>
      <c r="S131" s="55"/>
      <c r="T131" s="32"/>
      <c r="U131" s="92"/>
      <c r="V131" s="16"/>
      <c r="W131" s="16"/>
      <c r="X131" s="16"/>
      <c r="Y131" s="18"/>
      <c r="Z131" s="18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  <c r="FR131" s="52"/>
      <c r="FS131" s="52"/>
      <c r="FT131" s="52"/>
      <c r="FU131" s="52"/>
      <c r="FV131" s="52"/>
      <c r="FW131" s="52"/>
      <c r="FX131" s="52"/>
      <c r="FY131" s="52"/>
      <c r="FZ131" s="52"/>
      <c r="GA131" s="52"/>
      <c r="GB131" s="52"/>
      <c r="GC131" s="52"/>
      <c r="GD131" s="52"/>
      <c r="GE131" s="52"/>
      <c r="GF131" s="52"/>
      <c r="GG131" s="52"/>
      <c r="GH131" s="52"/>
      <c r="GI131" s="52"/>
      <c r="GJ131" s="52"/>
      <c r="GK131" s="52"/>
      <c r="GL131" s="52"/>
      <c r="GM131" s="52"/>
      <c r="GN131" s="52"/>
      <c r="GO131" s="52"/>
      <c r="GP131" s="52"/>
      <c r="GQ131" s="52"/>
      <c r="GR131" s="52"/>
      <c r="GS131" s="52"/>
      <c r="GT131" s="52"/>
      <c r="GU131" s="52"/>
      <c r="GV131" s="52"/>
      <c r="GW131" s="52"/>
      <c r="GX131" s="52"/>
      <c r="GY131" s="52"/>
      <c r="GZ131" s="52"/>
      <c r="HA131" s="52"/>
      <c r="HB131" s="52"/>
      <c r="HC131" s="52"/>
      <c r="HD131" s="52"/>
      <c r="HE131" s="52"/>
      <c r="HF131" s="52"/>
      <c r="HG131" s="52"/>
      <c r="HH131" s="52"/>
      <c r="HI131" s="52"/>
      <c r="HJ131" s="52"/>
      <c r="HK131" s="52"/>
      <c r="HL131" s="52"/>
      <c r="HM131" s="52"/>
      <c r="HN131" s="52"/>
      <c r="HO131" s="52"/>
      <c r="HP131" s="52"/>
      <c r="HQ131" s="52"/>
      <c r="HR131" s="52"/>
      <c r="HS131" s="52"/>
      <c r="HT131" s="52"/>
      <c r="HU131" s="52"/>
      <c r="HV131" s="52"/>
      <c r="HW131" s="52"/>
      <c r="HX131" s="52"/>
      <c r="HY131" s="52"/>
      <c r="HZ131" s="52"/>
      <c r="IA131" s="52"/>
      <c r="IB131" s="52"/>
      <c r="IC131" s="52"/>
      <c r="ID131" s="52"/>
      <c r="IE131" s="52"/>
      <c r="IF131" s="52"/>
      <c r="IG131" s="52"/>
      <c r="IH131" s="52"/>
      <c r="II131" s="52"/>
      <c r="IJ131" s="52"/>
      <c r="IK131" s="52"/>
      <c r="IL131" s="52"/>
      <c r="IM131" s="52"/>
      <c r="IN131" s="52"/>
      <c r="IO131" s="52"/>
      <c r="IP131" s="52"/>
      <c r="IQ131" s="52"/>
      <c r="IR131" s="52"/>
      <c r="IS131" s="52"/>
      <c r="IT131" s="52"/>
      <c r="IU131" s="52"/>
      <c r="IV131" s="52"/>
      <c r="IW131" s="52"/>
    </row>
    <row r="132" customFormat="false" ht="12.75" hidden="false" customHeight="false" outlineLevel="0" collapsed="false">
      <c r="A132" s="52"/>
      <c r="B132" s="30"/>
      <c r="C132" s="30"/>
      <c r="D132" s="32"/>
      <c r="E132" s="32"/>
      <c r="F132" s="32"/>
      <c r="G132" s="33"/>
      <c r="H132" s="33"/>
      <c r="I132" s="30"/>
      <c r="J132" s="30"/>
      <c r="K132" s="32"/>
      <c r="L132" s="35"/>
      <c r="M132" s="36"/>
      <c r="N132" s="36"/>
      <c r="O132" s="36"/>
      <c r="P132" s="36"/>
      <c r="Q132" s="85"/>
      <c r="R132" s="36"/>
      <c r="S132" s="55"/>
      <c r="T132" s="32"/>
      <c r="U132" s="30"/>
      <c r="V132" s="16"/>
      <c r="W132" s="16"/>
      <c r="X132" s="16"/>
      <c r="Y132" s="18"/>
      <c r="Z132" s="18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  <c r="FR132" s="52"/>
      <c r="FS132" s="52"/>
      <c r="FT132" s="52"/>
      <c r="FU132" s="52"/>
      <c r="FV132" s="52"/>
      <c r="FW132" s="52"/>
      <c r="FX132" s="52"/>
      <c r="FY132" s="52"/>
      <c r="FZ132" s="52"/>
      <c r="GA132" s="52"/>
      <c r="GB132" s="52"/>
      <c r="GC132" s="52"/>
      <c r="GD132" s="52"/>
      <c r="GE132" s="52"/>
      <c r="GF132" s="52"/>
      <c r="GG132" s="52"/>
      <c r="GH132" s="52"/>
      <c r="GI132" s="52"/>
      <c r="GJ132" s="52"/>
      <c r="GK132" s="52"/>
      <c r="GL132" s="52"/>
      <c r="GM132" s="52"/>
      <c r="GN132" s="52"/>
      <c r="GO132" s="52"/>
      <c r="GP132" s="52"/>
      <c r="GQ132" s="52"/>
      <c r="GR132" s="52"/>
      <c r="GS132" s="52"/>
      <c r="GT132" s="52"/>
      <c r="GU132" s="52"/>
      <c r="GV132" s="52"/>
      <c r="GW132" s="52"/>
      <c r="GX132" s="52"/>
      <c r="GY132" s="52"/>
      <c r="GZ132" s="52"/>
      <c r="HA132" s="52"/>
      <c r="HB132" s="52"/>
      <c r="HC132" s="52"/>
      <c r="HD132" s="52"/>
      <c r="HE132" s="52"/>
      <c r="HF132" s="52"/>
      <c r="HG132" s="52"/>
      <c r="HH132" s="52"/>
      <c r="HI132" s="52"/>
      <c r="HJ132" s="52"/>
      <c r="HK132" s="52"/>
      <c r="HL132" s="52"/>
      <c r="HM132" s="52"/>
      <c r="HN132" s="52"/>
      <c r="HO132" s="52"/>
      <c r="HP132" s="52"/>
      <c r="HQ132" s="52"/>
      <c r="HR132" s="52"/>
      <c r="HS132" s="52"/>
      <c r="HT132" s="52"/>
      <c r="HU132" s="52"/>
      <c r="HV132" s="52"/>
      <c r="HW132" s="52"/>
      <c r="HX132" s="52"/>
      <c r="HY132" s="52"/>
      <c r="HZ132" s="52"/>
      <c r="IA132" s="52"/>
      <c r="IB132" s="52"/>
      <c r="IC132" s="52"/>
      <c r="ID132" s="52"/>
      <c r="IE132" s="52"/>
      <c r="IF132" s="52"/>
      <c r="IG132" s="52"/>
      <c r="IH132" s="52"/>
      <c r="II132" s="52"/>
      <c r="IJ132" s="52"/>
      <c r="IK132" s="52"/>
      <c r="IL132" s="52"/>
      <c r="IM132" s="52"/>
      <c r="IN132" s="52"/>
      <c r="IO132" s="52"/>
      <c r="IP132" s="52"/>
      <c r="IQ132" s="52"/>
      <c r="IR132" s="52"/>
      <c r="IS132" s="52"/>
      <c r="IT132" s="52"/>
      <c r="IU132" s="52"/>
      <c r="IV132" s="52"/>
      <c r="IW132" s="52"/>
    </row>
    <row r="133" customFormat="false" ht="12.75" hidden="false" customHeight="false" outlineLevel="0" collapsed="false">
      <c r="A133" s="52"/>
      <c r="B133" s="30"/>
      <c r="C133" s="30"/>
      <c r="D133" s="32"/>
      <c r="E133" s="32"/>
      <c r="F133" s="32"/>
      <c r="G133" s="33"/>
      <c r="H133" s="33"/>
      <c r="I133" s="30"/>
      <c r="J133" s="30"/>
      <c r="K133" s="32"/>
      <c r="L133" s="35"/>
      <c r="M133" s="36"/>
      <c r="N133" s="36"/>
      <c r="O133" s="36"/>
      <c r="P133" s="36"/>
      <c r="Q133" s="37"/>
      <c r="R133" s="36"/>
      <c r="S133" s="55"/>
      <c r="T133" s="32"/>
      <c r="U133" s="30"/>
      <c r="V133" s="16"/>
      <c r="W133" s="16"/>
      <c r="X133" s="16"/>
      <c r="Y133" s="17"/>
      <c r="Z133" s="18"/>
      <c r="AA133" s="18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  <c r="FR133" s="52"/>
      <c r="FS133" s="52"/>
      <c r="FT133" s="52"/>
      <c r="FU133" s="52"/>
      <c r="FV133" s="52"/>
      <c r="FW133" s="52"/>
      <c r="FX133" s="52"/>
      <c r="FY133" s="52"/>
      <c r="FZ133" s="52"/>
      <c r="GA133" s="52"/>
      <c r="GB133" s="52"/>
      <c r="GC133" s="52"/>
      <c r="GD133" s="52"/>
      <c r="GE133" s="52"/>
      <c r="GF133" s="52"/>
      <c r="GG133" s="52"/>
      <c r="GH133" s="52"/>
      <c r="GI133" s="52"/>
      <c r="GJ133" s="52"/>
      <c r="GK133" s="52"/>
      <c r="GL133" s="52"/>
      <c r="GM133" s="52"/>
      <c r="GN133" s="52"/>
      <c r="GO133" s="52"/>
      <c r="GP133" s="52"/>
      <c r="GQ133" s="52"/>
      <c r="GR133" s="52"/>
      <c r="GS133" s="52"/>
      <c r="GT133" s="52"/>
      <c r="GU133" s="52"/>
      <c r="GV133" s="52"/>
      <c r="GW133" s="52"/>
      <c r="GX133" s="52"/>
      <c r="GY133" s="52"/>
      <c r="GZ133" s="52"/>
      <c r="HA133" s="52"/>
      <c r="HB133" s="52"/>
      <c r="HC133" s="52"/>
      <c r="HD133" s="52"/>
      <c r="HE133" s="52"/>
      <c r="HF133" s="52"/>
      <c r="HG133" s="52"/>
      <c r="HH133" s="52"/>
      <c r="HI133" s="52"/>
      <c r="HJ133" s="52"/>
      <c r="HK133" s="52"/>
      <c r="HL133" s="52"/>
      <c r="HM133" s="52"/>
      <c r="HN133" s="52"/>
      <c r="HO133" s="52"/>
      <c r="HP133" s="52"/>
      <c r="HQ133" s="52"/>
      <c r="HR133" s="52"/>
      <c r="HS133" s="52"/>
      <c r="HT133" s="52"/>
      <c r="HU133" s="52"/>
      <c r="HV133" s="52"/>
      <c r="HW133" s="52"/>
      <c r="HX133" s="52"/>
      <c r="HY133" s="52"/>
      <c r="HZ133" s="52"/>
      <c r="IA133" s="52"/>
      <c r="IB133" s="52"/>
      <c r="IC133" s="52"/>
      <c r="ID133" s="52"/>
      <c r="IE133" s="52"/>
      <c r="IF133" s="52"/>
      <c r="IG133" s="52"/>
      <c r="IH133" s="52"/>
      <c r="II133" s="52"/>
      <c r="IJ133" s="52"/>
      <c r="IK133" s="52"/>
      <c r="IL133" s="52"/>
      <c r="IM133" s="52"/>
      <c r="IN133" s="52"/>
      <c r="IO133" s="52"/>
      <c r="IP133" s="52"/>
      <c r="IQ133" s="52"/>
      <c r="IR133" s="52"/>
      <c r="IS133" s="52"/>
      <c r="IT133" s="52"/>
      <c r="IU133" s="52"/>
      <c r="IV133" s="52"/>
      <c r="IW133" s="52"/>
    </row>
    <row r="134" customFormat="false" ht="12.75" hidden="false" customHeight="false" outlineLevel="0" collapsed="false">
      <c r="A134" s="52"/>
      <c r="B134" s="30"/>
      <c r="C134" s="30"/>
      <c r="D134" s="32"/>
      <c r="E134" s="32"/>
      <c r="F134" s="32"/>
      <c r="G134" s="33"/>
      <c r="H134" s="33"/>
      <c r="I134" s="30"/>
      <c r="J134" s="30"/>
      <c r="K134" s="32"/>
      <c r="L134" s="35"/>
      <c r="M134" s="36"/>
      <c r="N134" s="36"/>
      <c r="O134" s="36"/>
      <c r="P134" s="36"/>
      <c r="Q134" s="37"/>
      <c r="R134" s="36"/>
      <c r="S134" s="55"/>
      <c r="T134" s="31"/>
      <c r="U134" s="30"/>
      <c r="V134" s="16"/>
      <c r="W134" s="16"/>
      <c r="X134" s="16"/>
      <c r="Y134" s="17"/>
      <c r="Z134" s="18"/>
      <c r="AA134" s="18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  <c r="FR134" s="52"/>
      <c r="FS134" s="52"/>
      <c r="FT134" s="52"/>
      <c r="FU134" s="52"/>
      <c r="FV134" s="52"/>
      <c r="FW134" s="52"/>
      <c r="FX134" s="52"/>
      <c r="FY134" s="52"/>
      <c r="FZ134" s="52"/>
      <c r="GA134" s="52"/>
      <c r="GB134" s="52"/>
      <c r="GC134" s="52"/>
      <c r="GD134" s="52"/>
      <c r="GE134" s="52"/>
      <c r="GF134" s="52"/>
      <c r="GG134" s="52"/>
      <c r="GH134" s="52"/>
      <c r="GI134" s="52"/>
      <c r="GJ134" s="52"/>
      <c r="GK134" s="52"/>
      <c r="GL134" s="52"/>
      <c r="GM134" s="52"/>
      <c r="GN134" s="52"/>
      <c r="GO134" s="52"/>
      <c r="GP134" s="52"/>
      <c r="GQ134" s="52"/>
      <c r="GR134" s="52"/>
      <c r="GS134" s="52"/>
      <c r="GT134" s="52"/>
      <c r="GU134" s="52"/>
      <c r="GV134" s="52"/>
      <c r="GW134" s="52"/>
      <c r="GX134" s="52"/>
      <c r="GY134" s="52"/>
      <c r="GZ134" s="52"/>
      <c r="HA134" s="52"/>
      <c r="HB134" s="52"/>
      <c r="HC134" s="52"/>
      <c r="HD134" s="52"/>
      <c r="HE134" s="52"/>
      <c r="HF134" s="52"/>
      <c r="HG134" s="52"/>
      <c r="HH134" s="52"/>
      <c r="HI134" s="52"/>
      <c r="HJ134" s="52"/>
      <c r="HK134" s="52"/>
      <c r="HL134" s="52"/>
      <c r="HM134" s="52"/>
      <c r="HN134" s="52"/>
      <c r="HO134" s="52"/>
      <c r="HP134" s="52"/>
      <c r="HQ134" s="52"/>
      <c r="HR134" s="52"/>
      <c r="HS134" s="52"/>
      <c r="HT134" s="52"/>
      <c r="HU134" s="52"/>
      <c r="HV134" s="52"/>
      <c r="HW134" s="52"/>
      <c r="HX134" s="52"/>
      <c r="HY134" s="52"/>
      <c r="HZ134" s="52"/>
      <c r="IA134" s="52"/>
      <c r="IB134" s="52"/>
      <c r="IC134" s="52"/>
      <c r="ID134" s="52"/>
      <c r="IE134" s="52"/>
      <c r="IF134" s="52"/>
      <c r="IG134" s="52"/>
      <c r="IH134" s="52"/>
      <c r="II134" s="52"/>
      <c r="IJ134" s="52"/>
      <c r="IK134" s="52"/>
      <c r="IL134" s="52"/>
      <c r="IM134" s="52"/>
      <c r="IN134" s="52"/>
      <c r="IO134" s="52"/>
      <c r="IP134" s="52"/>
      <c r="IQ134" s="52"/>
      <c r="IR134" s="52"/>
      <c r="IS134" s="52"/>
      <c r="IT134" s="52"/>
      <c r="IU134" s="52"/>
      <c r="IV134" s="52"/>
      <c r="IW134" s="52"/>
    </row>
    <row r="135" customFormat="false" ht="12.75" hidden="false" customHeight="false" outlineLevel="0" collapsed="false">
      <c r="A135" s="52"/>
      <c r="B135" s="30"/>
      <c r="C135" s="30"/>
      <c r="D135" s="32"/>
      <c r="E135" s="32"/>
      <c r="F135" s="32"/>
      <c r="G135" s="33"/>
      <c r="H135" s="33"/>
      <c r="I135" s="30"/>
      <c r="J135" s="30"/>
      <c r="K135" s="32"/>
      <c r="L135" s="35"/>
      <c r="M135" s="36"/>
      <c r="N135" s="36"/>
      <c r="O135" s="36"/>
      <c r="P135" s="36"/>
      <c r="Q135" s="37"/>
      <c r="R135" s="36"/>
      <c r="S135" s="55"/>
      <c r="T135" s="31"/>
      <c r="U135" s="30"/>
      <c r="V135" s="16"/>
      <c r="W135" s="16"/>
      <c r="X135" s="16"/>
      <c r="Y135" s="17"/>
      <c r="Z135" s="18"/>
      <c r="AA135" s="18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  <c r="FR135" s="52"/>
      <c r="FS135" s="52"/>
      <c r="FT135" s="52"/>
      <c r="FU135" s="52"/>
      <c r="FV135" s="52"/>
      <c r="FW135" s="52"/>
      <c r="FX135" s="52"/>
      <c r="FY135" s="52"/>
      <c r="FZ135" s="52"/>
      <c r="GA135" s="52"/>
      <c r="GB135" s="52"/>
      <c r="GC135" s="52"/>
      <c r="GD135" s="52"/>
      <c r="GE135" s="52"/>
      <c r="GF135" s="52"/>
      <c r="GG135" s="52"/>
      <c r="GH135" s="52"/>
      <c r="GI135" s="52"/>
      <c r="GJ135" s="52"/>
      <c r="GK135" s="52"/>
      <c r="GL135" s="52"/>
      <c r="GM135" s="52"/>
      <c r="GN135" s="52"/>
      <c r="GO135" s="52"/>
      <c r="GP135" s="52"/>
      <c r="GQ135" s="52"/>
      <c r="GR135" s="52"/>
      <c r="GS135" s="52"/>
      <c r="GT135" s="52"/>
      <c r="GU135" s="52"/>
      <c r="GV135" s="52"/>
      <c r="GW135" s="52"/>
      <c r="GX135" s="52"/>
      <c r="GY135" s="52"/>
      <c r="GZ135" s="52"/>
      <c r="HA135" s="52"/>
      <c r="HB135" s="52"/>
      <c r="HC135" s="52"/>
      <c r="HD135" s="52"/>
      <c r="HE135" s="52"/>
      <c r="HF135" s="52"/>
      <c r="HG135" s="52"/>
      <c r="HH135" s="52"/>
      <c r="HI135" s="52"/>
      <c r="HJ135" s="52"/>
      <c r="HK135" s="52"/>
      <c r="HL135" s="52"/>
      <c r="HM135" s="52"/>
      <c r="HN135" s="52"/>
      <c r="HO135" s="52"/>
      <c r="HP135" s="52"/>
      <c r="HQ135" s="52"/>
      <c r="HR135" s="52"/>
      <c r="HS135" s="52"/>
      <c r="HT135" s="52"/>
      <c r="HU135" s="52"/>
      <c r="HV135" s="52"/>
      <c r="HW135" s="52"/>
      <c r="HX135" s="52"/>
      <c r="HY135" s="52"/>
      <c r="HZ135" s="52"/>
      <c r="IA135" s="52"/>
      <c r="IB135" s="52"/>
      <c r="IC135" s="52"/>
      <c r="ID135" s="52"/>
      <c r="IE135" s="52"/>
      <c r="IF135" s="52"/>
      <c r="IG135" s="52"/>
      <c r="IH135" s="52"/>
      <c r="II135" s="52"/>
      <c r="IJ135" s="52"/>
      <c r="IK135" s="52"/>
      <c r="IL135" s="52"/>
      <c r="IM135" s="52"/>
      <c r="IN135" s="52"/>
      <c r="IO135" s="52"/>
      <c r="IP135" s="52"/>
      <c r="IQ135" s="52"/>
      <c r="IR135" s="52"/>
      <c r="IS135" s="52"/>
      <c r="IT135" s="52"/>
      <c r="IU135" s="52"/>
      <c r="IV135" s="52"/>
      <c r="IW135" s="52"/>
    </row>
    <row r="136" customFormat="false" ht="12.75" hidden="false" customHeight="false" outlineLevel="0" collapsed="false">
      <c r="A136" s="52"/>
      <c r="B136" s="30"/>
      <c r="C136" s="30"/>
      <c r="D136" s="32"/>
      <c r="E136" s="32"/>
      <c r="F136" s="32"/>
      <c r="G136" s="33"/>
      <c r="H136" s="33"/>
      <c r="I136" s="30"/>
      <c r="J136" s="30"/>
      <c r="K136" s="32"/>
      <c r="L136" s="35"/>
      <c r="M136" s="36"/>
      <c r="N136" s="36"/>
      <c r="O136" s="36"/>
      <c r="P136" s="36"/>
      <c r="Q136" s="37"/>
      <c r="R136" s="36"/>
      <c r="S136" s="55"/>
      <c r="T136" s="32"/>
      <c r="U136" s="30"/>
      <c r="V136" s="16"/>
      <c r="W136" s="16"/>
      <c r="X136" s="16"/>
      <c r="Y136" s="17"/>
      <c r="Z136" s="18"/>
      <c r="AA136" s="18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  <c r="FR136" s="52"/>
      <c r="FS136" s="52"/>
      <c r="FT136" s="52"/>
      <c r="FU136" s="52"/>
      <c r="FV136" s="52"/>
      <c r="FW136" s="52"/>
      <c r="FX136" s="52"/>
      <c r="FY136" s="52"/>
      <c r="FZ136" s="52"/>
      <c r="GA136" s="52"/>
      <c r="GB136" s="52"/>
      <c r="GC136" s="52"/>
      <c r="GD136" s="52"/>
      <c r="GE136" s="52"/>
      <c r="GF136" s="52"/>
      <c r="GG136" s="52"/>
      <c r="GH136" s="52"/>
      <c r="GI136" s="52"/>
      <c r="GJ136" s="52"/>
      <c r="GK136" s="52"/>
      <c r="GL136" s="52"/>
      <c r="GM136" s="52"/>
      <c r="GN136" s="52"/>
      <c r="GO136" s="52"/>
      <c r="GP136" s="52"/>
      <c r="GQ136" s="52"/>
      <c r="GR136" s="52"/>
      <c r="GS136" s="52"/>
      <c r="GT136" s="52"/>
      <c r="GU136" s="52"/>
      <c r="GV136" s="52"/>
      <c r="GW136" s="52"/>
      <c r="GX136" s="52"/>
      <c r="GY136" s="52"/>
      <c r="GZ136" s="52"/>
      <c r="HA136" s="52"/>
      <c r="HB136" s="52"/>
      <c r="HC136" s="52"/>
      <c r="HD136" s="52"/>
      <c r="HE136" s="52"/>
      <c r="HF136" s="52"/>
      <c r="HG136" s="52"/>
      <c r="HH136" s="52"/>
      <c r="HI136" s="52"/>
      <c r="HJ136" s="52"/>
      <c r="HK136" s="52"/>
      <c r="HL136" s="52"/>
      <c r="HM136" s="52"/>
      <c r="HN136" s="52"/>
      <c r="HO136" s="52"/>
      <c r="HP136" s="52"/>
      <c r="HQ136" s="52"/>
      <c r="HR136" s="52"/>
      <c r="HS136" s="52"/>
      <c r="HT136" s="52"/>
      <c r="HU136" s="52"/>
      <c r="HV136" s="52"/>
      <c r="HW136" s="52"/>
      <c r="HX136" s="52"/>
      <c r="HY136" s="52"/>
      <c r="HZ136" s="52"/>
      <c r="IA136" s="52"/>
      <c r="IB136" s="52"/>
      <c r="IC136" s="52"/>
      <c r="ID136" s="52"/>
      <c r="IE136" s="52"/>
      <c r="IF136" s="52"/>
      <c r="IG136" s="52"/>
      <c r="IH136" s="52"/>
      <c r="II136" s="52"/>
      <c r="IJ136" s="52"/>
      <c r="IK136" s="52"/>
      <c r="IL136" s="52"/>
      <c r="IM136" s="52"/>
      <c r="IN136" s="52"/>
      <c r="IO136" s="52"/>
      <c r="IP136" s="52"/>
      <c r="IQ136" s="52"/>
      <c r="IR136" s="52"/>
      <c r="IS136" s="52"/>
      <c r="IT136" s="52"/>
      <c r="IU136" s="52"/>
      <c r="IV136" s="52"/>
      <c r="IW136" s="52"/>
    </row>
    <row r="137" customFormat="false" ht="12.75" hidden="false" customHeight="false" outlineLevel="0" collapsed="false">
      <c r="A137" s="52"/>
      <c r="B137" s="78"/>
      <c r="C137" s="78"/>
      <c r="D137" s="79"/>
      <c r="E137" s="79"/>
      <c r="F137" s="79"/>
      <c r="G137" s="80"/>
      <c r="H137" s="80"/>
      <c r="I137" s="78"/>
      <c r="J137" s="78"/>
      <c r="K137" s="79"/>
      <c r="L137" s="81"/>
      <c r="M137" s="79"/>
      <c r="N137" s="79"/>
      <c r="O137" s="79"/>
      <c r="P137" s="79"/>
      <c r="Q137" s="96"/>
      <c r="R137" s="79"/>
      <c r="S137" s="83"/>
      <c r="T137" s="79"/>
      <c r="U137" s="78"/>
      <c r="V137" s="84"/>
      <c r="W137" s="84"/>
      <c r="X137" s="84"/>
      <c r="Y137" s="97"/>
      <c r="Z137" s="18"/>
      <c r="AA137" s="18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  <c r="FR137" s="52"/>
      <c r="FS137" s="52"/>
      <c r="FT137" s="52"/>
      <c r="FU137" s="52"/>
      <c r="FV137" s="52"/>
      <c r="FW137" s="52"/>
      <c r="FX137" s="52"/>
      <c r="FY137" s="52"/>
      <c r="FZ137" s="52"/>
      <c r="GA137" s="52"/>
      <c r="GB137" s="52"/>
      <c r="GC137" s="52"/>
      <c r="GD137" s="52"/>
      <c r="GE137" s="52"/>
      <c r="GF137" s="52"/>
      <c r="GG137" s="52"/>
      <c r="GH137" s="52"/>
      <c r="GI137" s="52"/>
      <c r="GJ137" s="52"/>
      <c r="GK137" s="52"/>
      <c r="GL137" s="52"/>
      <c r="GM137" s="52"/>
      <c r="GN137" s="52"/>
      <c r="GO137" s="52"/>
      <c r="GP137" s="52"/>
      <c r="GQ137" s="52"/>
      <c r="GR137" s="52"/>
      <c r="GS137" s="52"/>
      <c r="GT137" s="52"/>
      <c r="GU137" s="52"/>
      <c r="GV137" s="52"/>
      <c r="GW137" s="52"/>
      <c r="GX137" s="52"/>
      <c r="GY137" s="52"/>
      <c r="GZ137" s="52"/>
      <c r="HA137" s="52"/>
      <c r="HB137" s="52"/>
      <c r="HC137" s="52"/>
      <c r="HD137" s="52"/>
      <c r="HE137" s="52"/>
      <c r="HF137" s="52"/>
      <c r="HG137" s="52"/>
      <c r="HH137" s="52"/>
      <c r="HI137" s="52"/>
      <c r="HJ137" s="52"/>
      <c r="HK137" s="52"/>
      <c r="HL137" s="52"/>
      <c r="HM137" s="52"/>
      <c r="HN137" s="52"/>
      <c r="HO137" s="52"/>
      <c r="HP137" s="52"/>
      <c r="HQ137" s="52"/>
      <c r="HR137" s="52"/>
      <c r="HS137" s="52"/>
      <c r="HT137" s="52"/>
      <c r="HU137" s="52"/>
      <c r="HV137" s="52"/>
      <c r="HW137" s="52"/>
      <c r="HX137" s="52"/>
      <c r="HY137" s="52"/>
      <c r="HZ137" s="52"/>
      <c r="IA137" s="52"/>
      <c r="IB137" s="52"/>
      <c r="IC137" s="52"/>
      <c r="ID137" s="52"/>
      <c r="IE137" s="52"/>
      <c r="IF137" s="52"/>
      <c r="IG137" s="52"/>
      <c r="IH137" s="52"/>
      <c r="II137" s="52"/>
      <c r="IJ137" s="52"/>
      <c r="IK137" s="52"/>
      <c r="IL137" s="52"/>
      <c r="IM137" s="52"/>
      <c r="IN137" s="52"/>
      <c r="IO137" s="52"/>
      <c r="IP137" s="52"/>
      <c r="IQ137" s="52"/>
      <c r="IR137" s="52"/>
      <c r="IS137" s="52"/>
      <c r="IT137" s="52"/>
      <c r="IU137" s="52"/>
      <c r="IV137" s="52"/>
      <c r="IW137" s="52"/>
    </row>
    <row r="138" customFormat="false" ht="11.25" hidden="false" customHeight="false" outlineLevel="0" collapsed="false">
      <c r="A138" s="30"/>
      <c r="B138" s="30"/>
      <c r="C138" s="30"/>
      <c r="D138" s="32"/>
      <c r="E138" s="32"/>
      <c r="F138" s="32"/>
      <c r="G138" s="33"/>
      <c r="H138" s="33"/>
      <c r="I138" s="30"/>
      <c r="J138" s="30"/>
      <c r="K138" s="30"/>
      <c r="L138" s="98"/>
      <c r="M138" s="30"/>
      <c r="N138" s="30"/>
      <c r="O138" s="30"/>
      <c r="P138" s="30"/>
      <c r="Q138" s="30"/>
      <c r="R138" s="30"/>
      <c r="S138" s="55"/>
      <c r="T138" s="30"/>
      <c r="U138" s="30"/>
      <c r="V138" s="99"/>
      <c r="W138" s="30"/>
      <c r="X138" s="30"/>
      <c r="Y138" s="17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  <c r="GT138" s="30"/>
      <c r="GU138" s="30"/>
      <c r="GV138" s="30"/>
      <c r="GW138" s="30"/>
      <c r="GX138" s="30"/>
      <c r="GY138" s="30"/>
      <c r="GZ138" s="30"/>
      <c r="HA138" s="30"/>
      <c r="HB138" s="30"/>
      <c r="HC138" s="30"/>
      <c r="HD138" s="30"/>
      <c r="HE138" s="30"/>
      <c r="HF138" s="30"/>
      <c r="HG138" s="30"/>
      <c r="HH138" s="30"/>
      <c r="HI138" s="30"/>
      <c r="HJ138" s="30"/>
      <c r="HK138" s="30"/>
      <c r="HL138" s="30"/>
      <c r="HM138" s="30"/>
      <c r="HN138" s="30"/>
      <c r="HO138" s="30"/>
      <c r="HP138" s="30"/>
      <c r="HQ138" s="30"/>
      <c r="HR138" s="30"/>
      <c r="HS138" s="30"/>
      <c r="HT138" s="30"/>
      <c r="HU138" s="30"/>
      <c r="HV138" s="30"/>
      <c r="HW138" s="30"/>
      <c r="HX138" s="30"/>
      <c r="HY138" s="30"/>
      <c r="HZ138" s="30"/>
      <c r="IA138" s="30"/>
      <c r="IB138" s="30"/>
      <c r="IC138" s="30"/>
      <c r="ID138" s="30"/>
      <c r="IE138" s="30"/>
      <c r="IF138" s="30"/>
      <c r="IG138" s="30"/>
      <c r="IH138" s="30"/>
      <c r="II138" s="30"/>
      <c r="IJ138" s="30"/>
      <c r="IK138" s="30"/>
      <c r="IL138" s="30"/>
      <c r="IM138" s="30"/>
      <c r="IN138" s="30"/>
      <c r="IO138" s="30"/>
      <c r="IP138" s="30"/>
      <c r="IQ138" s="30"/>
      <c r="IR138" s="30"/>
      <c r="IS138" s="30"/>
      <c r="IT138" s="30"/>
      <c r="IU138" s="30"/>
      <c r="IV138" s="30"/>
      <c r="IW138" s="30"/>
    </row>
    <row r="139" customFormat="false" ht="11.25" hidden="false" customHeight="false" outlineLevel="0" collapsed="false">
      <c r="A139" s="30"/>
      <c r="B139" s="30"/>
      <c r="C139" s="30"/>
      <c r="D139" s="32"/>
      <c r="E139" s="32"/>
      <c r="F139" s="32"/>
      <c r="G139" s="33"/>
      <c r="H139" s="33"/>
      <c r="I139" s="30"/>
      <c r="J139" s="30"/>
      <c r="K139" s="30"/>
      <c r="L139" s="98"/>
      <c r="M139" s="30"/>
      <c r="N139" s="30"/>
      <c r="O139" s="30"/>
      <c r="P139" s="30"/>
      <c r="Q139" s="30"/>
      <c r="R139" s="30"/>
      <c r="S139" s="55"/>
      <c r="T139" s="30"/>
      <c r="U139" s="30"/>
      <c r="V139" s="99"/>
      <c r="W139" s="30"/>
      <c r="X139" s="30"/>
      <c r="Y139" s="17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30"/>
      <c r="HI139" s="30"/>
      <c r="HJ139" s="30"/>
      <c r="HK139" s="30"/>
      <c r="HL139" s="30"/>
      <c r="HM139" s="30"/>
      <c r="HN139" s="30"/>
      <c r="HO139" s="30"/>
      <c r="HP139" s="30"/>
      <c r="HQ139" s="30"/>
      <c r="HR139" s="30"/>
      <c r="HS139" s="30"/>
      <c r="HT139" s="30"/>
      <c r="HU139" s="30"/>
      <c r="HV139" s="30"/>
      <c r="HW139" s="30"/>
      <c r="HX139" s="30"/>
      <c r="HY139" s="30"/>
      <c r="HZ139" s="30"/>
      <c r="IA139" s="30"/>
      <c r="IB139" s="30"/>
      <c r="IC139" s="30"/>
      <c r="ID139" s="30"/>
      <c r="IE139" s="30"/>
      <c r="IF139" s="30"/>
      <c r="IG139" s="30"/>
      <c r="IH139" s="30"/>
      <c r="II139" s="30"/>
      <c r="IJ139" s="30"/>
      <c r="IK139" s="30"/>
      <c r="IL139" s="30"/>
      <c r="IM139" s="30"/>
      <c r="IN139" s="30"/>
      <c r="IO139" s="30"/>
      <c r="IP139" s="30"/>
      <c r="IQ139" s="30"/>
      <c r="IR139" s="30"/>
      <c r="IS139" s="30"/>
      <c r="IT139" s="30"/>
      <c r="IU139" s="30"/>
      <c r="IV139" s="30"/>
      <c r="IW139" s="30"/>
    </row>
    <row r="140" customFormat="false" ht="11.25" hidden="false" customHeight="false" outlineLevel="0" collapsed="false">
      <c r="A140" s="30"/>
      <c r="B140" s="30"/>
      <c r="C140" s="30"/>
      <c r="D140" s="32"/>
      <c r="E140" s="32"/>
      <c r="F140" s="32"/>
      <c r="G140" s="33"/>
      <c r="H140" s="33"/>
      <c r="I140" s="30"/>
      <c r="J140" s="30"/>
      <c r="K140" s="30"/>
      <c r="L140" s="98"/>
      <c r="M140" s="30"/>
      <c r="N140" s="30"/>
      <c r="O140" s="30"/>
      <c r="P140" s="30"/>
      <c r="Q140" s="30"/>
      <c r="R140" s="30"/>
      <c r="S140" s="55"/>
      <c r="T140" s="30"/>
      <c r="U140" s="30"/>
      <c r="V140" s="99"/>
      <c r="W140" s="30"/>
      <c r="X140" s="30"/>
      <c r="Y140" s="17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30"/>
      <c r="HI140" s="30"/>
      <c r="HJ140" s="30"/>
      <c r="HK140" s="30"/>
      <c r="HL140" s="30"/>
      <c r="HM140" s="30"/>
      <c r="HN140" s="30"/>
      <c r="HO140" s="30"/>
      <c r="HP140" s="30"/>
      <c r="HQ140" s="30"/>
      <c r="HR140" s="30"/>
      <c r="HS140" s="30"/>
      <c r="HT140" s="30"/>
      <c r="HU140" s="30"/>
      <c r="HV140" s="30"/>
      <c r="HW140" s="30"/>
      <c r="HX140" s="30"/>
      <c r="HY140" s="30"/>
      <c r="HZ140" s="30"/>
      <c r="IA140" s="30"/>
      <c r="IB140" s="30"/>
      <c r="IC140" s="30"/>
      <c r="ID140" s="30"/>
      <c r="IE140" s="30"/>
      <c r="IF140" s="30"/>
      <c r="IG140" s="30"/>
      <c r="IH140" s="30"/>
      <c r="II140" s="30"/>
      <c r="IJ140" s="30"/>
      <c r="IK140" s="30"/>
      <c r="IL140" s="30"/>
      <c r="IM140" s="30"/>
      <c r="IN140" s="30"/>
      <c r="IO140" s="30"/>
      <c r="IP140" s="30"/>
      <c r="IQ140" s="30"/>
      <c r="IR140" s="30"/>
      <c r="IS140" s="30"/>
      <c r="IT140" s="30"/>
      <c r="IU140" s="30"/>
      <c r="IV140" s="30"/>
      <c r="IW140" s="30"/>
    </row>
    <row r="141" customFormat="false" ht="12.75" hidden="false" customHeight="false" outlineLevel="0" collapsed="false">
      <c r="A141" s="52"/>
      <c r="B141" s="30"/>
      <c r="C141" s="30"/>
      <c r="D141" s="32"/>
      <c r="E141" s="32"/>
      <c r="F141" s="32"/>
      <c r="G141" s="33"/>
      <c r="H141" s="33"/>
      <c r="I141" s="30"/>
      <c r="J141" s="30"/>
      <c r="K141" s="32"/>
      <c r="L141" s="98"/>
      <c r="M141" s="36"/>
      <c r="N141" s="36"/>
      <c r="O141" s="36"/>
      <c r="P141" s="36"/>
      <c r="Q141" s="37"/>
      <c r="R141" s="36"/>
      <c r="S141" s="55"/>
      <c r="T141" s="32"/>
      <c r="U141" s="30"/>
      <c r="V141" s="99"/>
      <c r="W141" s="16"/>
      <c r="X141" s="16"/>
      <c r="Y141" s="17"/>
      <c r="Z141" s="18"/>
      <c r="AA141" s="18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  <c r="FR141" s="52"/>
      <c r="FS141" s="52"/>
      <c r="FT141" s="52"/>
      <c r="FU141" s="52"/>
      <c r="FV141" s="52"/>
      <c r="FW141" s="52"/>
      <c r="FX141" s="52"/>
      <c r="FY141" s="52"/>
      <c r="FZ141" s="52"/>
      <c r="GA141" s="52"/>
      <c r="GB141" s="52"/>
      <c r="GC141" s="52"/>
      <c r="GD141" s="52"/>
      <c r="GE141" s="52"/>
      <c r="GF141" s="52"/>
      <c r="GG141" s="52"/>
      <c r="GH141" s="52"/>
      <c r="GI141" s="52"/>
      <c r="GJ141" s="52"/>
      <c r="GK141" s="52"/>
      <c r="GL141" s="52"/>
      <c r="GM141" s="52"/>
      <c r="GN141" s="52"/>
      <c r="GO141" s="52"/>
      <c r="GP141" s="52"/>
      <c r="GQ141" s="52"/>
      <c r="GR141" s="52"/>
      <c r="GS141" s="52"/>
      <c r="GT141" s="52"/>
      <c r="GU141" s="52"/>
      <c r="GV141" s="52"/>
      <c r="GW141" s="52"/>
      <c r="GX141" s="52"/>
      <c r="GY141" s="52"/>
      <c r="GZ141" s="52"/>
      <c r="HA141" s="52"/>
      <c r="HB141" s="52"/>
      <c r="HC141" s="52"/>
      <c r="HD141" s="52"/>
      <c r="HE141" s="52"/>
      <c r="HF141" s="52"/>
      <c r="HG141" s="52"/>
      <c r="HH141" s="52"/>
      <c r="HI141" s="52"/>
      <c r="HJ141" s="52"/>
      <c r="HK141" s="52"/>
      <c r="HL141" s="52"/>
      <c r="HM141" s="52"/>
      <c r="HN141" s="52"/>
      <c r="HO141" s="52"/>
      <c r="HP141" s="52"/>
      <c r="HQ141" s="52"/>
      <c r="HR141" s="52"/>
      <c r="HS141" s="52"/>
      <c r="HT141" s="52"/>
      <c r="HU141" s="52"/>
      <c r="HV141" s="52"/>
      <c r="HW141" s="52"/>
      <c r="HX141" s="52"/>
      <c r="HY141" s="52"/>
      <c r="HZ141" s="52"/>
      <c r="IA141" s="52"/>
      <c r="IB141" s="52"/>
      <c r="IC141" s="52"/>
      <c r="ID141" s="52"/>
      <c r="IE141" s="52"/>
      <c r="IF141" s="52"/>
      <c r="IG141" s="52"/>
      <c r="IH141" s="52"/>
      <c r="II141" s="52"/>
      <c r="IJ141" s="52"/>
      <c r="IK141" s="52"/>
      <c r="IL141" s="52"/>
      <c r="IM141" s="52"/>
      <c r="IN141" s="52"/>
      <c r="IO141" s="52"/>
      <c r="IP141" s="52"/>
      <c r="IQ141" s="52"/>
      <c r="IR141" s="52"/>
      <c r="IS141" s="52"/>
      <c r="IT141" s="52"/>
      <c r="IU141" s="52"/>
      <c r="IV141" s="52"/>
      <c r="IW141" s="52"/>
    </row>
    <row r="142" customFormat="false" ht="12.75" hidden="false" customHeight="false" outlineLevel="0" collapsed="false">
      <c r="A142" s="52"/>
      <c r="B142" s="30"/>
      <c r="C142" s="30"/>
      <c r="D142" s="32"/>
      <c r="E142" s="32"/>
      <c r="F142" s="32"/>
      <c r="G142" s="33"/>
      <c r="H142" s="33"/>
      <c r="I142" s="30"/>
      <c r="J142" s="30"/>
      <c r="K142" s="32"/>
      <c r="L142" s="35"/>
      <c r="M142" s="36"/>
      <c r="N142" s="36"/>
      <c r="O142" s="36"/>
      <c r="P142" s="36"/>
      <c r="Q142" s="85"/>
      <c r="R142" s="36"/>
      <c r="S142" s="55"/>
      <c r="T142" s="32"/>
      <c r="U142" s="30"/>
      <c r="V142" s="86"/>
      <c r="W142" s="16"/>
      <c r="X142" s="16"/>
      <c r="Y142" s="18"/>
      <c r="Z142" s="18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  <c r="FR142" s="52"/>
      <c r="FS142" s="52"/>
      <c r="FT142" s="52"/>
      <c r="FU142" s="52"/>
      <c r="FV142" s="52"/>
      <c r="FW142" s="52"/>
      <c r="FX142" s="52"/>
      <c r="FY142" s="52"/>
      <c r="FZ142" s="52"/>
      <c r="GA142" s="52"/>
      <c r="GB142" s="52"/>
      <c r="GC142" s="52"/>
      <c r="GD142" s="52"/>
      <c r="GE142" s="52"/>
      <c r="GF142" s="52"/>
      <c r="GG142" s="52"/>
      <c r="GH142" s="52"/>
      <c r="GI142" s="52"/>
      <c r="GJ142" s="52"/>
      <c r="GK142" s="52"/>
      <c r="GL142" s="52"/>
      <c r="GM142" s="52"/>
      <c r="GN142" s="52"/>
      <c r="GO142" s="52"/>
      <c r="GP142" s="52"/>
      <c r="GQ142" s="52"/>
      <c r="GR142" s="52"/>
      <c r="GS142" s="52"/>
      <c r="GT142" s="52"/>
      <c r="GU142" s="52"/>
      <c r="GV142" s="52"/>
      <c r="GW142" s="52"/>
      <c r="GX142" s="52"/>
      <c r="GY142" s="52"/>
      <c r="GZ142" s="52"/>
      <c r="HA142" s="52"/>
      <c r="HB142" s="52"/>
      <c r="HC142" s="52"/>
      <c r="HD142" s="52"/>
      <c r="HE142" s="52"/>
      <c r="HF142" s="52"/>
      <c r="HG142" s="52"/>
      <c r="HH142" s="52"/>
      <c r="HI142" s="52"/>
      <c r="HJ142" s="52"/>
      <c r="HK142" s="52"/>
      <c r="HL142" s="52"/>
      <c r="HM142" s="52"/>
      <c r="HN142" s="52"/>
      <c r="HO142" s="52"/>
      <c r="HP142" s="52"/>
      <c r="HQ142" s="52"/>
      <c r="HR142" s="52"/>
      <c r="HS142" s="52"/>
      <c r="HT142" s="52"/>
      <c r="HU142" s="52"/>
      <c r="HV142" s="52"/>
      <c r="HW142" s="52"/>
      <c r="HX142" s="52"/>
      <c r="HY142" s="52"/>
      <c r="HZ142" s="52"/>
      <c r="IA142" s="52"/>
      <c r="IB142" s="52"/>
      <c r="IC142" s="52"/>
      <c r="ID142" s="52"/>
      <c r="IE142" s="52"/>
      <c r="IF142" s="52"/>
      <c r="IG142" s="52"/>
      <c r="IH142" s="52"/>
      <c r="II142" s="52"/>
      <c r="IJ142" s="52"/>
      <c r="IK142" s="52"/>
      <c r="IL142" s="52"/>
      <c r="IM142" s="52"/>
      <c r="IN142" s="52"/>
      <c r="IO142" s="52"/>
      <c r="IP142" s="52"/>
      <c r="IQ142" s="52"/>
      <c r="IR142" s="52"/>
      <c r="IS142" s="52"/>
      <c r="IT142" s="52"/>
      <c r="IU142" s="52"/>
      <c r="IV142" s="52"/>
      <c r="IW142" s="52"/>
    </row>
    <row r="143" customFormat="false" ht="12.75" hidden="false" customHeight="false" outlineLevel="0" collapsed="false">
      <c r="A143" s="52"/>
      <c r="B143" s="30"/>
      <c r="C143" s="30"/>
      <c r="D143" s="32"/>
      <c r="E143" s="32"/>
      <c r="F143" s="32"/>
      <c r="G143" s="33"/>
      <c r="H143" s="33"/>
      <c r="I143" s="30"/>
      <c r="J143" s="30"/>
      <c r="K143" s="32"/>
      <c r="L143" s="35"/>
      <c r="M143" s="36"/>
      <c r="N143" s="36"/>
      <c r="O143" s="36"/>
      <c r="P143" s="36"/>
      <c r="Q143" s="85"/>
      <c r="R143" s="36"/>
      <c r="S143" s="55"/>
      <c r="T143" s="32"/>
      <c r="U143" s="30"/>
      <c r="V143" s="86"/>
      <c r="W143" s="16"/>
      <c r="X143" s="16"/>
      <c r="Y143" s="18"/>
      <c r="Z143" s="18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  <c r="FR143" s="52"/>
      <c r="FS143" s="52"/>
      <c r="FT143" s="52"/>
      <c r="FU143" s="52"/>
      <c r="FV143" s="52"/>
      <c r="FW143" s="52"/>
      <c r="FX143" s="52"/>
      <c r="FY143" s="52"/>
      <c r="FZ143" s="52"/>
      <c r="GA143" s="52"/>
      <c r="GB143" s="52"/>
      <c r="GC143" s="52"/>
      <c r="GD143" s="52"/>
      <c r="GE143" s="52"/>
      <c r="GF143" s="52"/>
      <c r="GG143" s="52"/>
      <c r="GH143" s="52"/>
      <c r="GI143" s="52"/>
      <c r="GJ143" s="52"/>
      <c r="GK143" s="52"/>
      <c r="GL143" s="52"/>
      <c r="GM143" s="52"/>
      <c r="GN143" s="52"/>
      <c r="GO143" s="52"/>
      <c r="GP143" s="52"/>
      <c r="GQ143" s="52"/>
      <c r="GR143" s="52"/>
      <c r="GS143" s="52"/>
      <c r="GT143" s="52"/>
      <c r="GU143" s="52"/>
      <c r="GV143" s="52"/>
      <c r="GW143" s="52"/>
      <c r="GX143" s="52"/>
      <c r="GY143" s="52"/>
      <c r="GZ143" s="52"/>
      <c r="HA143" s="52"/>
      <c r="HB143" s="52"/>
      <c r="HC143" s="52"/>
      <c r="HD143" s="52"/>
      <c r="HE143" s="52"/>
      <c r="HF143" s="52"/>
      <c r="HG143" s="52"/>
      <c r="HH143" s="52"/>
      <c r="HI143" s="52"/>
      <c r="HJ143" s="52"/>
      <c r="HK143" s="52"/>
      <c r="HL143" s="52"/>
      <c r="HM143" s="52"/>
      <c r="HN143" s="52"/>
      <c r="HO143" s="52"/>
      <c r="HP143" s="52"/>
      <c r="HQ143" s="52"/>
      <c r="HR143" s="52"/>
      <c r="HS143" s="52"/>
      <c r="HT143" s="52"/>
      <c r="HU143" s="52"/>
      <c r="HV143" s="52"/>
      <c r="HW143" s="52"/>
      <c r="HX143" s="52"/>
      <c r="HY143" s="52"/>
      <c r="HZ143" s="52"/>
      <c r="IA143" s="52"/>
      <c r="IB143" s="52"/>
      <c r="IC143" s="52"/>
      <c r="ID143" s="52"/>
      <c r="IE143" s="52"/>
      <c r="IF143" s="52"/>
      <c r="IG143" s="52"/>
      <c r="IH143" s="52"/>
      <c r="II143" s="52"/>
      <c r="IJ143" s="52"/>
      <c r="IK143" s="52"/>
      <c r="IL143" s="52"/>
      <c r="IM143" s="52"/>
      <c r="IN143" s="52"/>
      <c r="IO143" s="52"/>
      <c r="IP143" s="52"/>
      <c r="IQ143" s="52"/>
      <c r="IR143" s="52"/>
      <c r="IS143" s="52"/>
      <c r="IT143" s="52"/>
      <c r="IU143" s="52"/>
      <c r="IV143" s="52"/>
      <c r="IW143" s="52"/>
    </row>
    <row r="144" customFormat="false" ht="12.75" hidden="false" customHeight="false" outlineLevel="0" collapsed="false">
      <c r="A144" s="52"/>
      <c r="B144" s="30"/>
      <c r="C144" s="30"/>
      <c r="D144" s="32"/>
      <c r="E144" s="32"/>
      <c r="F144" s="32"/>
      <c r="G144" s="33"/>
      <c r="H144" s="33"/>
      <c r="I144" s="30"/>
      <c r="J144" s="30"/>
      <c r="K144" s="32"/>
      <c r="L144" s="35"/>
      <c r="M144" s="36"/>
      <c r="N144" s="36"/>
      <c r="O144" s="36"/>
      <c r="P144" s="36"/>
      <c r="Q144" s="85"/>
      <c r="R144" s="36"/>
      <c r="S144" s="55"/>
      <c r="T144" s="32"/>
      <c r="U144" s="30"/>
      <c r="V144" s="86"/>
      <c r="W144" s="16"/>
      <c r="X144" s="16"/>
      <c r="Y144" s="18"/>
      <c r="Z144" s="18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  <c r="FR144" s="52"/>
      <c r="FS144" s="52"/>
      <c r="FT144" s="52"/>
      <c r="FU144" s="52"/>
      <c r="FV144" s="52"/>
      <c r="FW144" s="52"/>
      <c r="FX144" s="52"/>
      <c r="FY144" s="52"/>
      <c r="FZ144" s="52"/>
      <c r="GA144" s="52"/>
      <c r="GB144" s="52"/>
      <c r="GC144" s="52"/>
      <c r="GD144" s="52"/>
      <c r="GE144" s="52"/>
      <c r="GF144" s="52"/>
      <c r="GG144" s="52"/>
      <c r="GH144" s="52"/>
      <c r="GI144" s="52"/>
      <c r="GJ144" s="52"/>
      <c r="GK144" s="52"/>
      <c r="GL144" s="52"/>
      <c r="GM144" s="52"/>
      <c r="GN144" s="52"/>
      <c r="GO144" s="52"/>
      <c r="GP144" s="52"/>
      <c r="GQ144" s="52"/>
      <c r="GR144" s="52"/>
      <c r="GS144" s="52"/>
      <c r="GT144" s="52"/>
      <c r="GU144" s="52"/>
      <c r="GV144" s="52"/>
      <c r="GW144" s="52"/>
      <c r="GX144" s="52"/>
      <c r="GY144" s="52"/>
      <c r="GZ144" s="52"/>
      <c r="HA144" s="52"/>
      <c r="HB144" s="52"/>
      <c r="HC144" s="52"/>
      <c r="HD144" s="52"/>
      <c r="HE144" s="52"/>
      <c r="HF144" s="52"/>
      <c r="HG144" s="52"/>
      <c r="HH144" s="52"/>
      <c r="HI144" s="52"/>
      <c r="HJ144" s="52"/>
      <c r="HK144" s="52"/>
      <c r="HL144" s="52"/>
      <c r="HM144" s="52"/>
      <c r="HN144" s="52"/>
      <c r="HO144" s="52"/>
      <c r="HP144" s="52"/>
      <c r="HQ144" s="52"/>
      <c r="HR144" s="52"/>
      <c r="HS144" s="52"/>
      <c r="HT144" s="52"/>
      <c r="HU144" s="52"/>
      <c r="HV144" s="52"/>
      <c r="HW144" s="52"/>
      <c r="HX144" s="52"/>
      <c r="HY144" s="52"/>
      <c r="HZ144" s="52"/>
      <c r="IA144" s="52"/>
      <c r="IB144" s="52"/>
      <c r="IC144" s="52"/>
      <c r="ID144" s="52"/>
      <c r="IE144" s="52"/>
      <c r="IF144" s="52"/>
      <c r="IG144" s="52"/>
      <c r="IH144" s="52"/>
      <c r="II144" s="52"/>
      <c r="IJ144" s="52"/>
      <c r="IK144" s="52"/>
      <c r="IL144" s="52"/>
      <c r="IM144" s="52"/>
      <c r="IN144" s="52"/>
      <c r="IO144" s="52"/>
      <c r="IP144" s="52"/>
      <c r="IQ144" s="52"/>
      <c r="IR144" s="52"/>
      <c r="IS144" s="52"/>
      <c r="IT144" s="52"/>
      <c r="IU144" s="52"/>
      <c r="IV144" s="52"/>
      <c r="IW144" s="52"/>
    </row>
    <row r="145" customFormat="false" ht="12.75" hidden="false" customHeight="false" outlineLevel="0" collapsed="false">
      <c r="A145" s="52"/>
      <c r="B145" s="30"/>
      <c r="C145" s="30"/>
      <c r="D145" s="32"/>
      <c r="E145" s="32"/>
      <c r="F145" s="32"/>
      <c r="G145" s="33"/>
      <c r="H145" s="33"/>
      <c r="I145" s="30"/>
      <c r="J145" s="30"/>
      <c r="K145" s="32"/>
      <c r="L145" s="35"/>
      <c r="M145" s="36"/>
      <c r="N145" s="36"/>
      <c r="O145" s="36"/>
      <c r="P145" s="36"/>
      <c r="Q145" s="85"/>
      <c r="R145" s="36"/>
      <c r="S145" s="55"/>
      <c r="T145" s="32"/>
      <c r="U145" s="30"/>
      <c r="V145" s="86"/>
      <c r="W145" s="16"/>
      <c r="X145" s="16"/>
      <c r="Y145" s="18"/>
      <c r="Z145" s="18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  <c r="FR145" s="52"/>
      <c r="FS145" s="52"/>
      <c r="FT145" s="52"/>
      <c r="FU145" s="52"/>
      <c r="FV145" s="52"/>
      <c r="FW145" s="52"/>
      <c r="FX145" s="52"/>
      <c r="FY145" s="52"/>
      <c r="FZ145" s="52"/>
      <c r="GA145" s="52"/>
      <c r="GB145" s="52"/>
      <c r="GC145" s="52"/>
      <c r="GD145" s="52"/>
      <c r="GE145" s="52"/>
      <c r="GF145" s="52"/>
      <c r="GG145" s="52"/>
      <c r="GH145" s="52"/>
      <c r="GI145" s="52"/>
      <c r="GJ145" s="52"/>
      <c r="GK145" s="52"/>
      <c r="GL145" s="52"/>
      <c r="GM145" s="52"/>
      <c r="GN145" s="52"/>
      <c r="GO145" s="52"/>
      <c r="GP145" s="52"/>
      <c r="GQ145" s="52"/>
      <c r="GR145" s="52"/>
      <c r="GS145" s="52"/>
      <c r="GT145" s="52"/>
      <c r="GU145" s="52"/>
      <c r="GV145" s="52"/>
      <c r="GW145" s="52"/>
      <c r="GX145" s="52"/>
      <c r="GY145" s="52"/>
      <c r="GZ145" s="52"/>
      <c r="HA145" s="52"/>
      <c r="HB145" s="52"/>
      <c r="HC145" s="52"/>
      <c r="HD145" s="52"/>
      <c r="HE145" s="52"/>
      <c r="HF145" s="52"/>
      <c r="HG145" s="52"/>
      <c r="HH145" s="52"/>
      <c r="HI145" s="52"/>
      <c r="HJ145" s="52"/>
      <c r="HK145" s="52"/>
      <c r="HL145" s="52"/>
      <c r="HM145" s="52"/>
      <c r="HN145" s="52"/>
      <c r="HO145" s="52"/>
      <c r="HP145" s="52"/>
      <c r="HQ145" s="52"/>
      <c r="HR145" s="52"/>
      <c r="HS145" s="52"/>
      <c r="HT145" s="52"/>
      <c r="HU145" s="52"/>
      <c r="HV145" s="52"/>
      <c r="HW145" s="52"/>
      <c r="HX145" s="52"/>
      <c r="HY145" s="52"/>
      <c r="HZ145" s="52"/>
      <c r="IA145" s="52"/>
      <c r="IB145" s="52"/>
      <c r="IC145" s="52"/>
      <c r="ID145" s="52"/>
      <c r="IE145" s="52"/>
      <c r="IF145" s="52"/>
      <c r="IG145" s="52"/>
      <c r="IH145" s="52"/>
      <c r="II145" s="52"/>
      <c r="IJ145" s="52"/>
      <c r="IK145" s="52"/>
      <c r="IL145" s="52"/>
      <c r="IM145" s="52"/>
      <c r="IN145" s="52"/>
      <c r="IO145" s="52"/>
      <c r="IP145" s="52"/>
      <c r="IQ145" s="52"/>
      <c r="IR145" s="52"/>
      <c r="IS145" s="52"/>
      <c r="IT145" s="52"/>
      <c r="IU145" s="52"/>
      <c r="IV145" s="52"/>
      <c r="IW145" s="52"/>
    </row>
    <row r="146" customFormat="false" ht="12.75" hidden="false" customHeight="false" outlineLevel="0" collapsed="false">
      <c r="A146" s="52"/>
      <c r="B146" s="30"/>
      <c r="C146" s="30"/>
      <c r="D146" s="32"/>
      <c r="E146" s="32"/>
      <c r="F146" s="32"/>
      <c r="G146" s="33"/>
      <c r="H146" s="33"/>
      <c r="I146" s="30"/>
      <c r="J146" s="30"/>
      <c r="K146" s="32"/>
      <c r="L146" s="35"/>
      <c r="M146" s="36"/>
      <c r="N146" s="36"/>
      <c r="O146" s="36"/>
      <c r="P146" s="36"/>
      <c r="Q146" s="85"/>
      <c r="R146" s="36"/>
      <c r="S146" s="55"/>
      <c r="T146" s="32"/>
      <c r="U146" s="30"/>
      <c r="V146" s="86"/>
      <c r="W146" s="16"/>
      <c r="X146" s="16"/>
      <c r="Y146" s="18"/>
      <c r="Z146" s="18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  <c r="FR146" s="52"/>
      <c r="FS146" s="52"/>
      <c r="FT146" s="52"/>
      <c r="FU146" s="52"/>
      <c r="FV146" s="52"/>
      <c r="FW146" s="52"/>
      <c r="FX146" s="52"/>
      <c r="FY146" s="52"/>
      <c r="FZ146" s="52"/>
      <c r="GA146" s="52"/>
      <c r="GB146" s="52"/>
      <c r="GC146" s="52"/>
      <c r="GD146" s="52"/>
      <c r="GE146" s="52"/>
      <c r="GF146" s="52"/>
      <c r="GG146" s="52"/>
      <c r="GH146" s="52"/>
      <c r="GI146" s="52"/>
      <c r="GJ146" s="52"/>
      <c r="GK146" s="52"/>
      <c r="GL146" s="52"/>
      <c r="GM146" s="52"/>
      <c r="GN146" s="52"/>
      <c r="GO146" s="52"/>
      <c r="GP146" s="52"/>
      <c r="GQ146" s="52"/>
      <c r="GR146" s="52"/>
      <c r="GS146" s="52"/>
      <c r="GT146" s="52"/>
      <c r="GU146" s="52"/>
      <c r="GV146" s="52"/>
      <c r="GW146" s="52"/>
      <c r="GX146" s="52"/>
      <c r="GY146" s="52"/>
      <c r="GZ146" s="52"/>
      <c r="HA146" s="52"/>
      <c r="HB146" s="52"/>
      <c r="HC146" s="52"/>
      <c r="HD146" s="52"/>
      <c r="HE146" s="52"/>
      <c r="HF146" s="52"/>
      <c r="HG146" s="52"/>
      <c r="HH146" s="52"/>
      <c r="HI146" s="52"/>
      <c r="HJ146" s="52"/>
      <c r="HK146" s="52"/>
      <c r="HL146" s="52"/>
      <c r="HM146" s="52"/>
      <c r="HN146" s="52"/>
      <c r="HO146" s="52"/>
      <c r="HP146" s="52"/>
      <c r="HQ146" s="52"/>
      <c r="HR146" s="52"/>
      <c r="HS146" s="52"/>
      <c r="HT146" s="52"/>
      <c r="HU146" s="52"/>
      <c r="HV146" s="52"/>
      <c r="HW146" s="52"/>
      <c r="HX146" s="52"/>
      <c r="HY146" s="52"/>
      <c r="HZ146" s="52"/>
      <c r="IA146" s="52"/>
      <c r="IB146" s="52"/>
      <c r="IC146" s="52"/>
      <c r="ID146" s="52"/>
      <c r="IE146" s="52"/>
      <c r="IF146" s="52"/>
      <c r="IG146" s="52"/>
      <c r="IH146" s="52"/>
      <c r="II146" s="52"/>
      <c r="IJ146" s="52"/>
      <c r="IK146" s="52"/>
      <c r="IL146" s="52"/>
      <c r="IM146" s="52"/>
      <c r="IN146" s="52"/>
      <c r="IO146" s="52"/>
      <c r="IP146" s="52"/>
      <c r="IQ146" s="52"/>
      <c r="IR146" s="52"/>
      <c r="IS146" s="52"/>
      <c r="IT146" s="52"/>
      <c r="IU146" s="52"/>
      <c r="IV146" s="52"/>
      <c r="IW146" s="52"/>
    </row>
    <row r="147" customFormat="false" ht="12.75" hidden="false" customHeight="false" outlineLevel="0" collapsed="false">
      <c r="A147" s="52"/>
      <c r="B147" s="30"/>
      <c r="C147" s="30"/>
      <c r="D147" s="32"/>
      <c r="E147" s="32"/>
      <c r="F147" s="32"/>
      <c r="G147" s="33"/>
      <c r="H147" s="33"/>
      <c r="I147" s="30"/>
      <c r="J147" s="30"/>
      <c r="K147" s="32"/>
      <c r="L147" s="35"/>
      <c r="M147" s="36"/>
      <c r="N147" s="36"/>
      <c r="O147" s="36"/>
      <c r="P147" s="36"/>
      <c r="Q147" s="85"/>
      <c r="R147" s="36"/>
      <c r="S147" s="55"/>
      <c r="T147" s="32"/>
      <c r="U147" s="30"/>
      <c r="V147" s="86"/>
      <c r="W147" s="16"/>
      <c r="X147" s="16"/>
      <c r="Y147" s="18"/>
      <c r="Z147" s="18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  <c r="FR147" s="52"/>
      <c r="FS147" s="52"/>
      <c r="FT147" s="52"/>
      <c r="FU147" s="52"/>
      <c r="FV147" s="52"/>
      <c r="FW147" s="52"/>
      <c r="FX147" s="52"/>
      <c r="FY147" s="52"/>
      <c r="FZ147" s="52"/>
      <c r="GA147" s="52"/>
      <c r="GB147" s="52"/>
      <c r="GC147" s="52"/>
      <c r="GD147" s="52"/>
      <c r="GE147" s="52"/>
      <c r="GF147" s="52"/>
      <c r="GG147" s="52"/>
      <c r="GH147" s="52"/>
      <c r="GI147" s="52"/>
      <c r="GJ147" s="52"/>
      <c r="GK147" s="52"/>
      <c r="GL147" s="52"/>
      <c r="GM147" s="52"/>
      <c r="GN147" s="52"/>
      <c r="GO147" s="52"/>
      <c r="GP147" s="52"/>
      <c r="GQ147" s="52"/>
      <c r="GR147" s="52"/>
      <c r="GS147" s="52"/>
      <c r="GT147" s="52"/>
      <c r="GU147" s="52"/>
      <c r="GV147" s="52"/>
      <c r="GW147" s="52"/>
      <c r="GX147" s="52"/>
      <c r="GY147" s="52"/>
      <c r="GZ147" s="52"/>
      <c r="HA147" s="52"/>
      <c r="HB147" s="52"/>
      <c r="HC147" s="52"/>
      <c r="HD147" s="52"/>
      <c r="HE147" s="52"/>
      <c r="HF147" s="52"/>
      <c r="HG147" s="52"/>
      <c r="HH147" s="52"/>
      <c r="HI147" s="52"/>
      <c r="HJ147" s="52"/>
      <c r="HK147" s="52"/>
      <c r="HL147" s="52"/>
      <c r="HM147" s="52"/>
      <c r="HN147" s="52"/>
      <c r="HO147" s="52"/>
      <c r="HP147" s="52"/>
      <c r="HQ147" s="52"/>
      <c r="HR147" s="52"/>
      <c r="HS147" s="52"/>
      <c r="HT147" s="52"/>
      <c r="HU147" s="52"/>
      <c r="HV147" s="52"/>
      <c r="HW147" s="52"/>
      <c r="HX147" s="52"/>
      <c r="HY147" s="52"/>
      <c r="HZ147" s="52"/>
      <c r="IA147" s="52"/>
      <c r="IB147" s="52"/>
      <c r="IC147" s="52"/>
      <c r="ID147" s="52"/>
      <c r="IE147" s="52"/>
      <c r="IF147" s="52"/>
      <c r="IG147" s="52"/>
      <c r="IH147" s="52"/>
      <c r="II147" s="52"/>
      <c r="IJ147" s="52"/>
      <c r="IK147" s="52"/>
      <c r="IL147" s="52"/>
      <c r="IM147" s="52"/>
      <c r="IN147" s="52"/>
      <c r="IO147" s="52"/>
      <c r="IP147" s="52"/>
      <c r="IQ147" s="52"/>
      <c r="IR147" s="52"/>
      <c r="IS147" s="52"/>
      <c r="IT147" s="52"/>
      <c r="IU147" s="52"/>
      <c r="IV147" s="52"/>
      <c r="IW147" s="52"/>
    </row>
    <row r="148" customFormat="false" ht="12.75" hidden="false" customHeight="false" outlineLevel="0" collapsed="false">
      <c r="A148" s="87"/>
      <c r="B148" s="30"/>
      <c r="C148" s="30"/>
      <c r="D148" s="32"/>
      <c r="E148" s="32"/>
      <c r="F148" s="32"/>
      <c r="G148" s="33"/>
      <c r="H148" s="33"/>
      <c r="I148" s="30"/>
      <c r="J148" s="30"/>
      <c r="K148" s="32"/>
      <c r="L148" s="35"/>
      <c r="M148" s="36"/>
      <c r="N148" s="36"/>
      <c r="O148" s="36"/>
      <c r="P148" s="36"/>
      <c r="Q148" s="37"/>
      <c r="R148" s="36"/>
      <c r="S148" s="55"/>
      <c r="T148" s="31"/>
      <c r="U148" s="32"/>
      <c r="V148" s="86"/>
      <c r="W148" s="16"/>
      <c r="X148" s="16"/>
      <c r="Y148" s="17"/>
      <c r="Z148" s="18"/>
      <c r="AA148" s="18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87"/>
      <c r="BT148" s="87"/>
      <c r="BU148" s="87"/>
      <c r="BV148" s="87"/>
      <c r="BW148" s="87"/>
      <c r="BX148" s="87"/>
      <c r="BY148" s="87"/>
      <c r="BZ148" s="87"/>
      <c r="CA148" s="87"/>
      <c r="CB148" s="87"/>
      <c r="CC148" s="87"/>
      <c r="CD148" s="87"/>
      <c r="CE148" s="87"/>
      <c r="CF148" s="87"/>
      <c r="CG148" s="87"/>
      <c r="CH148" s="87"/>
      <c r="CI148" s="87"/>
      <c r="CJ148" s="87"/>
      <c r="CK148" s="87"/>
      <c r="CL148" s="87"/>
      <c r="CM148" s="87"/>
      <c r="CN148" s="87"/>
      <c r="CO148" s="87"/>
      <c r="CP148" s="87"/>
      <c r="CQ148" s="87"/>
      <c r="CR148" s="87"/>
      <c r="CS148" s="87"/>
      <c r="CT148" s="87"/>
      <c r="CU148" s="87"/>
      <c r="CV148" s="87"/>
      <c r="CW148" s="87"/>
      <c r="CX148" s="87"/>
      <c r="CY148" s="87"/>
      <c r="CZ148" s="87"/>
      <c r="DA148" s="87"/>
      <c r="DB148" s="87"/>
      <c r="DC148" s="87"/>
      <c r="DD148" s="87"/>
      <c r="DE148" s="87"/>
      <c r="DF148" s="87"/>
      <c r="DG148" s="87"/>
      <c r="DH148" s="87"/>
      <c r="DI148" s="87"/>
      <c r="DJ148" s="87"/>
      <c r="DK148" s="87"/>
      <c r="DL148" s="87"/>
      <c r="DM148" s="87"/>
      <c r="DN148" s="87"/>
      <c r="DO148" s="87"/>
      <c r="DP148" s="87"/>
      <c r="DQ148" s="87"/>
      <c r="DR148" s="87"/>
      <c r="DS148" s="87"/>
      <c r="DT148" s="87"/>
      <c r="DU148" s="87"/>
      <c r="DV148" s="87"/>
      <c r="DW148" s="87"/>
      <c r="DX148" s="87"/>
      <c r="DY148" s="87"/>
      <c r="DZ148" s="87"/>
      <c r="EA148" s="87"/>
      <c r="EB148" s="87"/>
      <c r="EC148" s="87"/>
      <c r="ED148" s="87"/>
      <c r="EE148" s="87"/>
      <c r="EF148" s="87"/>
      <c r="EG148" s="87"/>
      <c r="EH148" s="87"/>
      <c r="EI148" s="87"/>
      <c r="EJ148" s="87"/>
      <c r="EK148" s="87"/>
      <c r="EL148" s="87"/>
      <c r="EM148" s="87"/>
      <c r="EN148" s="87"/>
      <c r="EO148" s="87"/>
      <c r="EP148" s="87"/>
      <c r="EQ148" s="87"/>
      <c r="ER148" s="87"/>
      <c r="ES148" s="87"/>
      <c r="ET148" s="87"/>
      <c r="EU148" s="87"/>
      <c r="EV148" s="87"/>
      <c r="EW148" s="87"/>
      <c r="EX148" s="87"/>
      <c r="EY148" s="87"/>
      <c r="EZ148" s="87"/>
      <c r="FA148" s="87"/>
      <c r="FB148" s="87"/>
      <c r="FC148" s="87"/>
      <c r="FD148" s="87"/>
      <c r="FE148" s="87"/>
      <c r="FF148" s="87"/>
      <c r="FG148" s="87"/>
      <c r="FH148" s="87"/>
      <c r="FI148" s="87"/>
      <c r="FJ148" s="87"/>
      <c r="FK148" s="87"/>
      <c r="FL148" s="87"/>
      <c r="FM148" s="87"/>
      <c r="FN148" s="87"/>
      <c r="FO148" s="87"/>
      <c r="FP148" s="87"/>
      <c r="FQ148" s="87"/>
      <c r="FR148" s="87"/>
      <c r="FS148" s="87"/>
      <c r="FT148" s="87"/>
      <c r="FU148" s="87"/>
      <c r="FV148" s="87"/>
      <c r="FW148" s="87"/>
      <c r="FX148" s="87"/>
      <c r="FY148" s="87"/>
      <c r="FZ148" s="87"/>
      <c r="GA148" s="87"/>
      <c r="GB148" s="87"/>
      <c r="GC148" s="87"/>
      <c r="GD148" s="87"/>
      <c r="GE148" s="87"/>
      <c r="GF148" s="87"/>
      <c r="GG148" s="87"/>
      <c r="GH148" s="87"/>
      <c r="GI148" s="87"/>
      <c r="GJ148" s="87"/>
      <c r="GK148" s="87"/>
      <c r="GL148" s="87"/>
      <c r="GM148" s="87"/>
      <c r="GN148" s="87"/>
      <c r="GO148" s="87"/>
      <c r="GP148" s="87"/>
      <c r="GQ148" s="87"/>
      <c r="GR148" s="87"/>
      <c r="GS148" s="87"/>
      <c r="GT148" s="87"/>
      <c r="GU148" s="87"/>
      <c r="GV148" s="87"/>
      <c r="GW148" s="87"/>
      <c r="GX148" s="87"/>
      <c r="GY148" s="87"/>
      <c r="GZ148" s="87"/>
      <c r="HA148" s="87"/>
      <c r="HB148" s="87"/>
      <c r="HC148" s="87"/>
      <c r="HD148" s="87"/>
      <c r="HE148" s="87"/>
      <c r="HF148" s="87"/>
      <c r="HG148" s="87"/>
      <c r="HH148" s="87"/>
      <c r="HI148" s="87"/>
      <c r="HJ148" s="87"/>
      <c r="HK148" s="87"/>
      <c r="HL148" s="87"/>
      <c r="HM148" s="87"/>
      <c r="HN148" s="87"/>
      <c r="HO148" s="87"/>
      <c r="HP148" s="87"/>
      <c r="HQ148" s="87"/>
      <c r="HR148" s="87"/>
      <c r="HS148" s="87"/>
      <c r="HT148" s="87"/>
      <c r="HU148" s="87"/>
      <c r="HV148" s="87"/>
      <c r="HW148" s="87"/>
      <c r="HX148" s="87"/>
      <c r="HY148" s="87"/>
      <c r="HZ148" s="87"/>
      <c r="IA148" s="87"/>
      <c r="IB148" s="87"/>
      <c r="IC148" s="87"/>
      <c r="ID148" s="87"/>
      <c r="IE148" s="87"/>
      <c r="IF148" s="87"/>
      <c r="IG148" s="87"/>
      <c r="IH148" s="87"/>
      <c r="II148" s="87"/>
      <c r="IJ148" s="87"/>
      <c r="IK148" s="87"/>
      <c r="IL148" s="87"/>
      <c r="IM148" s="87"/>
      <c r="IN148" s="87"/>
      <c r="IO148" s="87"/>
      <c r="IP148" s="87"/>
      <c r="IQ148" s="87"/>
      <c r="IR148" s="87"/>
      <c r="IS148" s="87"/>
      <c r="IT148" s="87"/>
      <c r="IU148" s="87"/>
      <c r="IV148" s="87"/>
      <c r="IW148" s="87"/>
    </row>
    <row r="149" customFormat="false" ht="12.75" hidden="false" customHeight="false" outlineLevel="0" collapsed="false">
      <c r="A149" s="52"/>
      <c r="B149" s="30"/>
      <c r="C149" s="30"/>
      <c r="D149" s="32"/>
      <c r="E149" s="32"/>
      <c r="F149" s="32"/>
      <c r="G149" s="33"/>
      <c r="H149" s="33"/>
      <c r="I149" s="30"/>
      <c r="J149" s="30"/>
      <c r="K149" s="32"/>
      <c r="L149" s="35"/>
      <c r="M149" s="36"/>
      <c r="N149" s="36"/>
      <c r="O149" s="36"/>
      <c r="P149" s="36"/>
      <c r="Q149" s="37"/>
      <c r="R149" s="36"/>
      <c r="S149" s="55"/>
      <c r="T149" s="32"/>
      <c r="U149" s="30"/>
      <c r="V149" s="16"/>
      <c r="W149" s="16"/>
      <c r="X149" s="16"/>
      <c r="Y149" s="17"/>
      <c r="Z149" s="18"/>
      <c r="AA149" s="18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  <c r="DY149" s="52"/>
      <c r="DZ149" s="52"/>
      <c r="EA149" s="52"/>
      <c r="EB149" s="52"/>
      <c r="EC149" s="52"/>
      <c r="ED149" s="52"/>
      <c r="EE149" s="52"/>
      <c r="EF149" s="52"/>
      <c r="EG149" s="52"/>
      <c r="EH149" s="52"/>
      <c r="EI149" s="52"/>
      <c r="EJ149" s="52"/>
      <c r="EK149" s="52"/>
      <c r="EL149" s="52"/>
      <c r="EM149" s="52"/>
      <c r="EN149" s="52"/>
      <c r="EO149" s="52"/>
      <c r="EP149" s="52"/>
      <c r="EQ149" s="52"/>
      <c r="ER149" s="52"/>
      <c r="ES149" s="52"/>
      <c r="ET149" s="52"/>
      <c r="EU149" s="52"/>
      <c r="EV149" s="52"/>
      <c r="EW149" s="52"/>
      <c r="EX149" s="52"/>
      <c r="EY149" s="52"/>
      <c r="EZ149" s="52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52"/>
      <c r="FL149" s="52"/>
      <c r="FM149" s="52"/>
      <c r="FN149" s="52"/>
      <c r="FO149" s="52"/>
      <c r="FP149" s="52"/>
      <c r="FQ149" s="52"/>
      <c r="FR149" s="52"/>
      <c r="FS149" s="52"/>
      <c r="FT149" s="52"/>
      <c r="FU149" s="52"/>
      <c r="FV149" s="52"/>
      <c r="FW149" s="52"/>
      <c r="FX149" s="52"/>
      <c r="FY149" s="52"/>
      <c r="FZ149" s="52"/>
      <c r="GA149" s="52"/>
      <c r="GB149" s="52"/>
      <c r="GC149" s="52"/>
      <c r="GD149" s="52"/>
      <c r="GE149" s="52"/>
      <c r="GF149" s="52"/>
      <c r="GG149" s="52"/>
      <c r="GH149" s="52"/>
      <c r="GI149" s="52"/>
      <c r="GJ149" s="52"/>
      <c r="GK149" s="52"/>
      <c r="GL149" s="52"/>
      <c r="GM149" s="52"/>
      <c r="GN149" s="52"/>
      <c r="GO149" s="52"/>
      <c r="GP149" s="52"/>
      <c r="GQ149" s="52"/>
      <c r="GR149" s="52"/>
      <c r="GS149" s="52"/>
      <c r="GT149" s="52"/>
      <c r="GU149" s="52"/>
      <c r="GV149" s="52"/>
      <c r="GW149" s="52"/>
      <c r="GX149" s="52"/>
      <c r="GY149" s="52"/>
      <c r="GZ149" s="52"/>
      <c r="HA149" s="52"/>
      <c r="HB149" s="52"/>
      <c r="HC149" s="52"/>
      <c r="HD149" s="52"/>
      <c r="HE149" s="52"/>
      <c r="HF149" s="52"/>
      <c r="HG149" s="52"/>
      <c r="HH149" s="52"/>
      <c r="HI149" s="52"/>
      <c r="HJ149" s="52"/>
      <c r="HK149" s="52"/>
      <c r="HL149" s="52"/>
      <c r="HM149" s="52"/>
      <c r="HN149" s="52"/>
      <c r="HO149" s="52"/>
      <c r="HP149" s="52"/>
      <c r="HQ149" s="52"/>
      <c r="HR149" s="52"/>
      <c r="HS149" s="52"/>
      <c r="HT149" s="52"/>
      <c r="HU149" s="52"/>
      <c r="HV149" s="52"/>
      <c r="HW149" s="52"/>
      <c r="HX149" s="52"/>
      <c r="HY149" s="52"/>
      <c r="HZ149" s="52"/>
      <c r="IA149" s="52"/>
      <c r="IB149" s="52"/>
      <c r="IC149" s="52"/>
      <c r="ID149" s="52"/>
      <c r="IE149" s="52"/>
      <c r="IF149" s="52"/>
      <c r="IG149" s="52"/>
      <c r="IH149" s="52"/>
      <c r="II149" s="52"/>
      <c r="IJ149" s="52"/>
      <c r="IK149" s="52"/>
      <c r="IL149" s="52"/>
      <c r="IM149" s="52"/>
      <c r="IN149" s="52"/>
      <c r="IO149" s="52"/>
      <c r="IP149" s="52"/>
      <c r="IQ149" s="52"/>
      <c r="IR149" s="52"/>
      <c r="IS149" s="52"/>
      <c r="IT149" s="52"/>
      <c r="IU149" s="52"/>
      <c r="IV149" s="52"/>
      <c r="IW149" s="52"/>
    </row>
    <row r="150" customFormat="false" ht="12.75" hidden="false" customHeight="false" outlineLevel="0" collapsed="false">
      <c r="A150" s="52"/>
      <c r="B150" s="30"/>
      <c r="C150" s="30"/>
      <c r="D150" s="32"/>
      <c r="E150" s="32"/>
      <c r="F150" s="32"/>
      <c r="G150" s="33"/>
      <c r="H150" s="33"/>
      <c r="I150" s="30"/>
      <c r="J150" s="30"/>
      <c r="K150" s="32"/>
      <c r="L150" s="35"/>
      <c r="M150" s="36"/>
      <c r="N150" s="36"/>
      <c r="O150" s="36"/>
      <c r="P150" s="36"/>
      <c r="Q150" s="37"/>
      <c r="R150" s="36"/>
      <c r="S150" s="55"/>
      <c r="T150" s="31"/>
      <c r="U150" s="30"/>
      <c r="V150" s="16"/>
      <c r="W150" s="16"/>
      <c r="X150" s="16"/>
      <c r="Y150" s="17"/>
      <c r="Z150" s="18"/>
      <c r="AA150" s="18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  <c r="FR150" s="52"/>
      <c r="FS150" s="52"/>
      <c r="FT150" s="52"/>
      <c r="FU150" s="52"/>
      <c r="FV150" s="52"/>
      <c r="FW150" s="52"/>
      <c r="FX150" s="52"/>
      <c r="FY150" s="52"/>
      <c r="FZ150" s="52"/>
      <c r="GA150" s="52"/>
      <c r="GB150" s="52"/>
      <c r="GC150" s="52"/>
      <c r="GD150" s="52"/>
      <c r="GE150" s="52"/>
      <c r="GF150" s="52"/>
      <c r="GG150" s="52"/>
      <c r="GH150" s="52"/>
      <c r="GI150" s="52"/>
      <c r="GJ150" s="52"/>
      <c r="GK150" s="52"/>
      <c r="GL150" s="52"/>
      <c r="GM150" s="52"/>
      <c r="GN150" s="52"/>
      <c r="GO150" s="52"/>
      <c r="GP150" s="52"/>
      <c r="GQ150" s="52"/>
      <c r="GR150" s="52"/>
      <c r="GS150" s="52"/>
      <c r="GT150" s="52"/>
      <c r="GU150" s="52"/>
      <c r="GV150" s="52"/>
      <c r="GW150" s="52"/>
      <c r="GX150" s="52"/>
      <c r="GY150" s="52"/>
      <c r="GZ150" s="52"/>
      <c r="HA150" s="52"/>
      <c r="HB150" s="52"/>
      <c r="HC150" s="52"/>
      <c r="HD150" s="52"/>
      <c r="HE150" s="52"/>
      <c r="HF150" s="52"/>
      <c r="HG150" s="52"/>
      <c r="HH150" s="52"/>
      <c r="HI150" s="52"/>
      <c r="HJ150" s="52"/>
      <c r="HK150" s="52"/>
      <c r="HL150" s="52"/>
      <c r="HM150" s="52"/>
      <c r="HN150" s="52"/>
      <c r="HO150" s="52"/>
      <c r="HP150" s="52"/>
      <c r="HQ150" s="52"/>
      <c r="HR150" s="52"/>
      <c r="HS150" s="52"/>
      <c r="HT150" s="52"/>
      <c r="HU150" s="52"/>
      <c r="HV150" s="52"/>
      <c r="HW150" s="52"/>
      <c r="HX150" s="52"/>
      <c r="HY150" s="52"/>
      <c r="HZ150" s="52"/>
      <c r="IA150" s="52"/>
      <c r="IB150" s="52"/>
      <c r="IC150" s="52"/>
      <c r="ID150" s="52"/>
      <c r="IE150" s="52"/>
      <c r="IF150" s="52"/>
      <c r="IG150" s="52"/>
      <c r="IH150" s="52"/>
      <c r="II150" s="52"/>
      <c r="IJ150" s="52"/>
      <c r="IK150" s="52"/>
      <c r="IL150" s="52"/>
      <c r="IM150" s="52"/>
      <c r="IN150" s="52"/>
      <c r="IO150" s="52"/>
      <c r="IP150" s="52"/>
      <c r="IQ150" s="52"/>
      <c r="IR150" s="52"/>
      <c r="IS150" s="52"/>
      <c r="IT150" s="52"/>
      <c r="IU150" s="52"/>
      <c r="IV150" s="52"/>
      <c r="IW150" s="52"/>
    </row>
    <row r="151" customFormat="false" ht="12.75" hidden="false" customHeight="false" outlineLevel="0" collapsed="false">
      <c r="A151" s="52"/>
      <c r="B151" s="30"/>
      <c r="C151" s="30"/>
      <c r="D151" s="32"/>
      <c r="E151" s="32"/>
      <c r="F151" s="32"/>
      <c r="G151" s="33"/>
      <c r="H151" s="33"/>
      <c r="I151" s="30"/>
      <c r="J151" s="30"/>
      <c r="K151" s="32"/>
      <c r="L151" s="35"/>
      <c r="M151" s="36"/>
      <c r="N151" s="36"/>
      <c r="O151" s="36"/>
      <c r="P151" s="36"/>
      <c r="Q151" s="37"/>
      <c r="R151" s="36"/>
      <c r="S151" s="55"/>
      <c r="T151" s="31"/>
      <c r="U151" s="30"/>
      <c r="V151" s="16"/>
      <c r="W151" s="16"/>
      <c r="X151" s="16"/>
      <c r="Y151" s="17"/>
      <c r="Z151" s="18"/>
      <c r="AA151" s="18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  <c r="GE151" s="52"/>
      <c r="GF151" s="52"/>
      <c r="GG151" s="52"/>
      <c r="GH151" s="52"/>
      <c r="GI151" s="52"/>
      <c r="GJ151" s="52"/>
      <c r="GK151" s="52"/>
      <c r="GL151" s="52"/>
      <c r="GM151" s="52"/>
      <c r="GN151" s="52"/>
      <c r="GO151" s="52"/>
      <c r="GP151" s="52"/>
      <c r="GQ151" s="52"/>
      <c r="GR151" s="52"/>
      <c r="GS151" s="52"/>
      <c r="GT151" s="52"/>
      <c r="GU151" s="52"/>
      <c r="GV151" s="52"/>
      <c r="GW151" s="52"/>
      <c r="GX151" s="52"/>
      <c r="GY151" s="52"/>
      <c r="GZ151" s="52"/>
      <c r="HA151" s="52"/>
      <c r="HB151" s="52"/>
      <c r="HC151" s="52"/>
      <c r="HD151" s="52"/>
      <c r="HE151" s="52"/>
      <c r="HF151" s="52"/>
      <c r="HG151" s="52"/>
      <c r="HH151" s="52"/>
      <c r="HI151" s="52"/>
      <c r="HJ151" s="52"/>
      <c r="HK151" s="52"/>
      <c r="HL151" s="52"/>
      <c r="HM151" s="52"/>
      <c r="HN151" s="52"/>
      <c r="HO151" s="52"/>
      <c r="HP151" s="52"/>
      <c r="HQ151" s="52"/>
      <c r="HR151" s="52"/>
      <c r="HS151" s="52"/>
      <c r="HT151" s="52"/>
      <c r="HU151" s="52"/>
      <c r="HV151" s="52"/>
      <c r="HW151" s="52"/>
      <c r="HX151" s="52"/>
      <c r="HY151" s="52"/>
      <c r="HZ151" s="52"/>
      <c r="IA151" s="52"/>
      <c r="IB151" s="52"/>
      <c r="IC151" s="52"/>
      <c r="ID151" s="52"/>
      <c r="IE151" s="52"/>
      <c r="IF151" s="52"/>
      <c r="IG151" s="52"/>
      <c r="IH151" s="52"/>
      <c r="II151" s="52"/>
      <c r="IJ151" s="52"/>
      <c r="IK151" s="52"/>
      <c r="IL151" s="52"/>
      <c r="IM151" s="52"/>
      <c r="IN151" s="52"/>
      <c r="IO151" s="52"/>
      <c r="IP151" s="52"/>
      <c r="IQ151" s="52"/>
      <c r="IR151" s="52"/>
      <c r="IS151" s="52"/>
      <c r="IT151" s="52"/>
      <c r="IU151" s="52"/>
      <c r="IV151" s="52"/>
      <c r="IW151" s="52"/>
    </row>
    <row r="152" customFormat="false" ht="12.75" hidden="false" customHeight="false" outlineLevel="0" collapsed="false">
      <c r="A152" s="52"/>
      <c r="B152" s="30"/>
      <c r="C152" s="30"/>
      <c r="D152" s="32"/>
      <c r="E152" s="32"/>
      <c r="F152" s="32"/>
      <c r="G152" s="33"/>
      <c r="H152" s="33"/>
      <c r="I152" s="30"/>
      <c r="J152" s="30"/>
      <c r="K152" s="32"/>
      <c r="L152" s="35"/>
      <c r="M152" s="36"/>
      <c r="N152" s="36"/>
      <c r="O152" s="36"/>
      <c r="P152" s="36"/>
      <c r="Q152" s="37"/>
      <c r="R152" s="36"/>
      <c r="S152" s="55"/>
      <c r="T152" s="32"/>
      <c r="U152" s="30"/>
      <c r="V152" s="16"/>
      <c r="W152" s="16"/>
      <c r="X152" s="16"/>
      <c r="Y152" s="17"/>
      <c r="Z152" s="18"/>
      <c r="AA152" s="18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  <c r="FR152" s="52"/>
      <c r="FS152" s="52"/>
      <c r="FT152" s="52"/>
      <c r="FU152" s="52"/>
      <c r="FV152" s="52"/>
      <c r="FW152" s="52"/>
      <c r="FX152" s="52"/>
      <c r="FY152" s="52"/>
      <c r="FZ152" s="52"/>
      <c r="GA152" s="52"/>
      <c r="GB152" s="52"/>
      <c r="GC152" s="52"/>
      <c r="GD152" s="52"/>
      <c r="GE152" s="52"/>
      <c r="GF152" s="52"/>
      <c r="GG152" s="52"/>
      <c r="GH152" s="52"/>
      <c r="GI152" s="52"/>
      <c r="GJ152" s="52"/>
      <c r="GK152" s="52"/>
      <c r="GL152" s="52"/>
      <c r="GM152" s="52"/>
      <c r="GN152" s="52"/>
      <c r="GO152" s="52"/>
      <c r="GP152" s="52"/>
      <c r="GQ152" s="52"/>
      <c r="GR152" s="52"/>
      <c r="GS152" s="52"/>
      <c r="GT152" s="52"/>
      <c r="GU152" s="52"/>
      <c r="GV152" s="52"/>
      <c r="GW152" s="52"/>
      <c r="GX152" s="52"/>
      <c r="GY152" s="52"/>
      <c r="GZ152" s="52"/>
      <c r="HA152" s="52"/>
      <c r="HB152" s="52"/>
      <c r="HC152" s="52"/>
      <c r="HD152" s="52"/>
      <c r="HE152" s="52"/>
      <c r="HF152" s="52"/>
      <c r="HG152" s="52"/>
      <c r="HH152" s="52"/>
      <c r="HI152" s="52"/>
      <c r="HJ152" s="52"/>
      <c r="HK152" s="52"/>
      <c r="HL152" s="52"/>
      <c r="HM152" s="52"/>
      <c r="HN152" s="52"/>
      <c r="HO152" s="52"/>
      <c r="HP152" s="52"/>
      <c r="HQ152" s="52"/>
      <c r="HR152" s="52"/>
      <c r="HS152" s="52"/>
      <c r="HT152" s="52"/>
      <c r="HU152" s="52"/>
      <c r="HV152" s="52"/>
      <c r="HW152" s="52"/>
      <c r="HX152" s="52"/>
      <c r="HY152" s="52"/>
      <c r="HZ152" s="52"/>
      <c r="IA152" s="52"/>
      <c r="IB152" s="52"/>
      <c r="IC152" s="52"/>
      <c r="ID152" s="52"/>
      <c r="IE152" s="52"/>
      <c r="IF152" s="52"/>
      <c r="IG152" s="52"/>
      <c r="IH152" s="52"/>
      <c r="II152" s="52"/>
      <c r="IJ152" s="52"/>
      <c r="IK152" s="52"/>
      <c r="IL152" s="52"/>
      <c r="IM152" s="52"/>
      <c r="IN152" s="52"/>
      <c r="IO152" s="52"/>
      <c r="IP152" s="52"/>
      <c r="IQ152" s="52"/>
      <c r="IR152" s="52"/>
      <c r="IS152" s="52"/>
      <c r="IT152" s="52"/>
      <c r="IU152" s="52"/>
      <c r="IV152" s="52"/>
      <c r="IW152" s="52"/>
    </row>
    <row r="153" customFormat="false" ht="12.75" hidden="false" customHeight="false" outlineLevel="0" collapsed="false">
      <c r="A153" s="52"/>
      <c r="B153" s="78"/>
      <c r="C153" s="78"/>
      <c r="D153" s="79"/>
      <c r="E153" s="79"/>
      <c r="F153" s="79"/>
      <c r="G153" s="80"/>
      <c r="H153" s="80"/>
      <c r="I153" s="78"/>
      <c r="J153" s="78"/>
      <c r="K153" s="79"/>
      <c r="L153" s="81"/>
      <c r="M153" s="79"/>
      <c r="N153" s="79"/>
      <c r="O153" s="79"/>
      <c r="P153" s="79"/>
      <c r="Q153" s="82"/>
      <c r="R153" s="79"/>
      <c r="S153" s="83"/>
      <c r="T153" s="79"/>
      <c r="U153" s="78"/>
      <c r="V153" s="84"/>
      <c r="W153" s="84"/>
      <c r="X153" s="84"/>
      <c r="Y153" s="18"/>
      <c r="Z153" s="18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52"/>
      <c r="FX153" s="52"/>
      <c r="FY153" s="52"/>
      <c r="FZ153" s="52"/>
      <c r="GA153" s="52"/>
      <c r="GB153" s="52"/>
      <c r="GC153" s="52"/>
      <c r="GD153" s="52"/>
      <c r="GE153" s="52"/>
      <c r="GF153" s="52"/>
      <c r="GG153" s="52"/>
      <c r="GH153" s="52"/>
      <c r="GI153" s="52"/>
      <c r="GJ153" s="52"/>
      <c r="GK153" s="52"/>
      <c r="GL153" s="52"/>
      <c r="GM153" s="52"/>
      <c r="GN153" s="52"/>
      <c r="GO153" s="52"/>
      <c r="GP153" s="52"/>
      <c r="GQ153" s="52"/>
      <c r="GR153" s="52"/>
      <c r="GS153" s="52"/>
      <c r="GT153" s="52"/>
      <c r="GU153" s="52"/>
      <c r="GV153" s="52"/>
      <c r="GW153" s="52"/>
      <c r="GX153" s="52"/>
      <c r="GY153" s="52"/>
      <c r="GZ153" s="52"/>
      <c r="HA153" s="52"/>
      <c r="HB153" s="52"/>
      <c r="HC153" s="52"/>
      <c r="HD153" s="52"/>
      <c r="HE153" s="52"/>
      <c r="HF153" s="52"/>
      <c r="HG153" s="52"/>
      <c r="HH153" s="52"/>
      <c r="HI153" s="52"/>
      <c r="HJ153" s="52"/>
      <c r="HK153" s="52"/>
      <c r="HL153" s="52"/>
      <c r="HM153" s="52"/>
      <c r="HN153" s="52"/>
      <c r="HO153" s="52"/>
      <c r="HP153" s="52"/>
      <c r="HQ153" s="52"/>
      <c r="HR153" s="52"/>
      <c r="HS153" s="52"/>
      <c r="HT153" s="52"/>
      <c r="HU153" s="52"/>
      <c r="HV153" s="52"/>
      <c r="HW153" s="52"/>
      <c r="HX153" s="52"/>
      <c r="HY153" s="52"/>
      <c r="HZ153" s="52"/>
      <c r="IA153" s="52"/>
      <c r="IB153" s="52"/>
      <c r="IC153" s="52"/>
      <c r="ID153" s="52"/>
      <c r="IE153" s="52"/>
      <c r="IF153" s="52"/>
      <c r="IG153" s="52"/>
      <c r="IH153" s="52"/>
      <c r="II153" s="52"/>
      <c r="IJ153" s="52"/>
      <c r="IK153" s="52"/>
      <c r="IL153" s="52"/>
      <c r="IM153" s="52"/>
      <c r="IN153" s="52"/>
      <c r="IO153" s="52"/>
      <c r="IP153" s="52"/>
      <c r="IQ153" s="52"/>
      <c r="IR153" s="52"/>
      <c r="IS153" s="52"/>
      <c r="IT153" s="52"/>
      <c r="IU153" s="52"/>
      <c r="IV153" s="52"/>
      <c r="IW153" s="52"/>
    </row>
    <row r="154" customFormat="false" ht="12.75" hidden="false" customHeight="false" outlineLevel="0" collapsed="false">
      <c r="A154" s="52"/>
      <c r="B154" s="30"/>
      <c r="C154" s="30"/>
      <c r="D154" s="32"/>
      <c r="E154" s="32"/>
      <c r="F154" s="32"/>
      <c r="G154" s="33"/>
      <c r="H154" s="33"/>
      <c r="I154" s="30"/>
      <c r="J154" s="30"/>
      <c r="K154" s="32"/>
      <c r="L154" s="35"/>
      <c r="M154" s="36"/>
      <c r="N154" s="36"/>
      <c r="O154" s="36"/>
      <c r="P154" s="36"/>
      <c r="Q154" s="85"/>
      <c r="R154" s="36"/>
      <c r="S154" s="55"/>
      <c r="T154" s="32"/>
      <c r="U154" s="100"/>
      <c r="V154" s="16"/>
      <c r="W154" s="16"/>
      <c r="X154" s="16"/>
      <c r="Y154" s="18"/>
      <c r="Z154" s="18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  <c r="FR154" s="52"/>
      <c r="FS154" s="52"/>
      <c r="FT154" s="52"/>
      <c r="FU154" s="52"/>
      <c r="FV154" s="52"/>
      <c r="FW154" s="52"/>
      <c r="FX154" s="52"/>
      <c r="FY154" s="52"/>
      <c r="FZ154" s="52"/>
      <c r="GA154" s="52"/>
      <c r="GB154" s="52"/>
      <c r="GC154" s="52"/>
      <c r="GD154" s="52"/>
      <c r="GE154" s="52"/>
      <c r="GF154" s="52"/>
      <c r="GG154" s="52"/>
      <c r="GH154" s="52"/>
      <c r="GI154" s="52"/>
      <c r="GJ154" s="52"/>
      <c r="GK154" s="52"/>
      <c r="GL154" s="52"/>
      <c r="GM154" s="52"/>
      <c r="GN154" s="52"/>
      <c r="GO154" s="52"/>
      <c r="GP154" s="52"/>
      <c r="GQ154" s="52"/>
      <c r="GR154" s="52"/>
      <c r="GS154" s="52"/>
      <c r="GT154" s="52"/>
      <c r="GU154" s="52"/>
      <c r="GV154" s="52"/>
      <c r="GW154" s="52"/>
      <c r="GX154" s="52"/>
      <c r="GY154" s="52"/>
      <c r="GZ154" s="52"/>
      <c r="HA154" s="52"/>
      <c r="HB154" s="52"/>
      <c r="HC154" s="52"/>
      <c r="HD154" s="52"/>
      <c r="HE154" s="52"/>
      <c r="HF154" s="52"/>
      <c r="HG154" s="52"/>
      <c r="HH154" s="52"/>
      <c r="HI154" s="52"/>
      <c r="HJ154" s="52"/>
      <c r="HK154" s="52"/>
      <c r="HL154" s="52"/>
      <c r="HM154" s="52"/>
      <c r="HN154" s="52"/>
      <c r="HO154" s="52"/>
      <c r="HP154" s="52"/>
      <c r="HQ154" s="52"/>
      <c r="HR154" s="52"/>
      <c r="HS154" s="52"/>
      <c r="HT154" s="52"/>
      <c r="HU154" s="52"/>
      <c r="HV154" s="52"/>
      <c r="HW154" s="52"/>
      <c r="HX154" s="52"/>
      <c r="HY154" s="52"/>
      <c r="HZ154" s="52"/>
      <c r="IA154" s="52"/>
      <c r="IB154" s="52"/>
      <c r="IC154" s="52"/>
      <c r="ID154" s="52"/>
      <c r="IE154" s="52"/>
      <c r="IF154" s="52"/>
      <c r="IG154" s="52"/>
      <c r="IH154" s="52"/>
      <c r="II154" s="52"/>
      <c r="IJ154" s="52"/>
      <c r="IK154" s="52"/>
      <c r="IL154" s="52"/>
      <c r="IM154" s="52"/>
      <c r="IN154" s="52"/>
      <c r="IO154" s="52"/>
      <c r="IP154" s="52"/>
      <c r="IQ154" s="52"/>
      <c r="IR154" s="52"/>
      <c r="IS154" s="52"/>
      <c r="IT154" s="52"/>
      <c r="IU154" s="52"/>
      <c r="IV154" s="52"/>
      <c r="IW154" s="52"/>
    </row>
    <row r="155" customFormat="false" ht="12.75" hidden="false" customHeight="false" outlineLevel="0" collapsed="false">
      <c r="A155" s="52"/>
      <c r="B155" s="30"/>
      <c r="C155" s="30"/>
      <c r="D155" s="32"/>
      <c r="E155" s="32"/>
      <c r="F155" s="32"/>
      <c r="G155" s="33"/>
      <c r="H155" s="33"/>
      <c r="I155" s="30"/>
      <c r="J155" s="30"/>
      <c r="K155" s="32"/>
      <c r="L155" s="35"/>
      <c r="M155" s="36"/>
      <c r="N155" s="36"/>
      <c r="O155" s="36"/>
      <c r="P155" s="36"/>
      <c r="Q155" s="85"/>
      <c r="R155" s="36"/>
      <c r="S155" s="55"/>
      <c r="T155" s="32"/>
      <c r="U155" s="30"/>
      <c r="V155" s="16"/>
      <c r="W155" s="16"/>
      <c r="X155" s="16"/>
      <c r="Y155" s="18"/>
      <c r="Z155" s="18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52"/>
      <c r="FX155" s="52"/>
      <c r="FY155" s="52"/>
      <c r="FZ155" s="52"/>
      <c r="GA155" s="52"/>
      <c r="GB155" s="52"/>
      <c r="GC155" s="52"/>
      <c r="GD155" s="52"/>
      <c r="GE155" s="52"/>
      <c r="GF155" s="52"/>
      <c r="GG155" s="52"/>
      <c r="GH155" s="52"/>
      <c r="GI155" s="52"/>
      <c r="GJ155" s="52"/>
      <c r="GK155" s="52"/>
      <c r="GL155" s="52"/>
      <c r="GM155" s="52"/>
      <c r="GN155" s="52"/>
      <c r="GO155" s="52"/>
      <c r="GP155" s="52"/>
      <c r="GQ155" s="52"/>
      <c r="GR155" s="52"/>
      <c r="GS155" s="52"/>
      <c r="GT155" s="52"/>
      <c r="GU155" s="52"/>
      <c r="GV155" s="52"/>
      <c r="GW155" s="52"/>
      <c r="GX155" s="52"/>
      <c r="GY155" s="52"/>
      <c r="GZ155" s="52"/>
      <c r="HA155" s="52"/>
      <c r="HB155" s="52"/>
      <c r="HC155" s="52"/>
      <c r="HD155" s="52"/>
      <c r="HE155" s="52"/>
      <c r="HF155" s="52"/>
      <c r="HG155" s="52"/>
      <c r="HH155" s="52"/>
      <c r="HI155" s="52"/>
      <c r="HJ155" s="52"/>
      <c r="HK155" s="52"/>
      <c r="HL155" s="52"/>
      <c r="HM155" s="52"/>
      <c r="HN155" s="52"/>
      <c r="HO155" s="52"/>
      <c r="HP155" s="52"/>
      <c r="HQ155" s="52"/>
      <c r="HR155" s="52"/>
      <c r="HS155" s="52"/>
      <c r="HT155" s="52"/>
      <c r="HU155" s="52"/>
      <c r="HV155" s="52"/>
      <c r="HW155" s="52"/>
      <c r="HX155" s="52"/>
      <c r="HY155" s="52"/>
      <c r="HZ155" s="52"/>
      <c r="IA155" s="52"/>
      <c r="IB155" s="52"/>
      <c r="IC155" s="52"/>
      <c r="ID155" s="52"/>
      <c r="IE155" s="52"/>
      <c r="IF155" s="52"/>
      <c r="IG155" s="52"/>
      <c r="IH155" s="52"/>
      <c r="II155" s="52"/>
      <c r="IJ155" s="52"/>
      <c r="IK155" s="52"/>
      <c r="IL155" s="52"/>
      <c r="IM155" s="52"/>
      <c r="IN155" s="52"/>
      <c r="IO155" s="52"/>
      <c r="IP155" s="52"/>
      <c r="IQ155" s="52"/>
      <c r="IR155" s="52"/>
      <c r="IS155" s="52"/>
      <c r="IT155" s="52"/>
      <c r="IU155" s="52"/>
      <c r="IV155" s="52"/>
      <c r="IW155" s="52"/>
    </row>
    <row r="156" customFormat="false" ht="12.75" hidden="false" customHeight="false" outlineLevel="0" collapsed="false">
      <c r="A156" s="52"/>
      <c r="B156" s="30"/>
      <c r="C156" s="30"/>
      <c r="D156" s="32"/>
      <c r="E156" s="32"/>
      <c r="F156" s="32"/>
      <c r="G156" s="33"/>
      <c r="H156" s="33"/>
      <c r="I156" s="30"/>
      <c r="J156" s="30"/>
      <c r="K156" s="32"/>
      <c r="L156" s="35"/>
      <c r="M156" s="36"/>
      <c r="N156" s="36"/>
      <c r="O156" s="36"/>
      <c r="P156" s="36"/>
      <c r="Q156" s="85"/>
      <c r="R156" s="36"/>
      <c r="S156" s="55"/>
      <c r="T156" s="32"/>
      <c r="U156" s="30"/>
      <c r="V156" s="16"/>
      <c r="W156" s="16"/>
      <c r="X156" s="16"/>
      <c r="Y156" s="18"/>
      <c r="Z156" s="18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  <c r="FR156" s="52"/>
      <c r="FS156" s="52"/>
      <c r="FT156" s="52"/>
      <c r="FU156" s="52"/>
      <c r="FV156" s="52"/>
      <c r="FW156" s="52"/>
      <c r="FX156" s="52"/>
      <c r="FY156" s="52"/>
      <c r="FZ156" s="52"/>
      <c r="GA156" s="52"/>
      <c r="GB156" s="52"/>
      <c r="GC156" s="52"/>
      <c r="GD156" s="52"/>
      <c r="GE156" s="52"/>
      <c r="GF156" s="52"/>
      <c r="GG156" s="52"/>
      <c r="GH156" s="52"/>
      <c r="GI156" s="52"/>
      <c r="GJ156" s="52"/>
      <c r="GK156" s="52"/>
      <c r="GL156" s="52"/>
      <c r="GM156" s="52"/>
      <c r="GN156" s="52"/>
      <c r="GO156" s="52"/>
      <c r="GP156" s="52"/>
      <c r="GQ156" s="52"/>
      <c r="GR156" s="52"/>
      <c r="GS156" s="52"/>
      <c r="GT156" s="52"/>
      <c r="GU156" s="52"/>
      <c r="GV156" s="52"/>
      <c r="GW156" s="52"/>
      <c r="GX156" s="52"/>
      <c r="GY156" s="52"/>
      <c r="GZ156" s="52"/>
      <c r="HA156" s="52"/>
      <c r="HB156" s="52"/>
      <c r="HC156" s="52"/>
      <c r="HD156" s="52"/>
      <c r="HE156" s="52"/>
      <c r="HF156" s="52"/>
      <c r="HG156" s="52"/>
      <c r="HH156" s="52"/>
      <c r="HI156" s="52"/>
      <c r="HJ156" s="52"/>
      <c r="HK156" s="52"/>
      <c r="HL156" s="52"/>
      <c r="HM156" s="52"/>
      <c r="HN156" s="52"/>
      <c r="HO156" s="52"/>
      <c r="HP156" s="52"/>
      <c r="HQ156" s="52"/>
      <c r="HR156" s="52"/>
      <c r="HS156" s="52"/>
      <c r="HT156" s="52"/>
      <c r="HU156" s="52"/>
      <c r="HV156" s="52"/>
      <c r="HW156" s="52"/>
      <c r="HX156" s="52"/>
      <c r="HY156" s="52"/>
      <c r="HZ156" s="52"/>
      <c r="IA156" s="52"/>
      <c r="IB156" s="52"/>
      <c r="IC156" s="52"/>
      <c r="ID156" s="52"/>
      <c r="IE156" s="52"/>
      <c r="IF156" s="52"/>
      <c r="IG156" s="52"/>
      <c r="IH156" s="52"/>
      <c r="II156" s="52"/>
      <c r="IJ156" s="52"/>
      <c r="IK156" s="52"/>
      <c r="IL156" s="52"/>
      <c r="IM156" s="52"/>
      <c r="IN156" s="52"/>
      <c r="IO156" s="52"/>
      <c r="IP156" s="52"/>
      <c r="IQ156" s="52"/>
      <c r="IR156" s="52"/>
      <c r="IS156" s="52"/>
      <c r="IT156" s="52"/>
      <c r="IU156" s="52"/>
      <c r="IV156" s="52"/>
      <c r="IW156" s="52"/>
    </row>
    <row r="157" customFormat="false" ht="12.75" hidden="false" customHeight="false" outlineLevel="0" collapsed="false">
      <c r="A157" s="52"/>
      <c r="B157" s="30"/>
      <c r="C157" s="30"/>
      <c r="D157" s="32"/>
      <c r="E157" s="32"/>
      <c r="F157" s="32"/>
      <c r="G157" s="33"/>
      <c r="H157" s="33"/>
      <c r="I157" s="30"/>
      <c r="J157" s="30"/>
      <c r="K157" s="32"/>
      <c r="L157" s="35"/>
      <c r="M157" s="36"/>
      <c r="N157" s="36"/>
      <c r="O157" s="36"/>
      <c r="P157" s="36"/>
      <c r="Q157" s="85"/>
      <c r="R157" s="36"/>
      <c r="S157" s="55"/>
      <c r="T157" s="32"/>
      <c r="U157" s="30"/>
      <c r="V157" s="16"/>
      <c r="W157" s="16"/>
      <c r="X157" s="16"/>
      <c r="Y157" s="18"/>
      <c r="Z157" s="18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  <c r="FR157" s="52"/>
      <c r="FS157" s="52"/>
      <c r="FT157" s="52"/>
      <c r="FU157" s="52"/>
      <c r="FV157" s="52"/>
      <c r="FW157" s="52"/>
      <c r="FX157" s="52"/>
      <c r="FY157" s="52"/>
      <c r="FZ157" s="52"/>
      <c r="GA157" s="52"/>
      <c r="GB157" s="52"/>
      <c r="GC157" s="52"/>
      <c r="GD157" s="52"/>
      <c r="GE157" s="52"/>
      <c r="GF157" s="52"/>
      <c r="GG157" s="52"/>
      <c r="GH157" s="52"/>
      <c r="GI157" s="52"/>
      <c r="GJ157" s="52"/>
      <c r="GK157" s="52"/>
      <c r="GL157" s="52"/>
      <c r="GM157" s="52"/>
      <c r="GN157" s="52"/>
      <c r="GO157" s="52"/>
      <c r="GP157" s="52"/>
      <c r="GQ157" s="52"/>
      <c r="GR157" s="52"/>
      <c r="GS157" s="52"/>
      <c r="GT157" s="52"/>
      <c r="GU157" s="52"/>
      <c r="GV157" s="52"/>
      <c r="GW157" s="52"/>
      <c r="GX157" s="52"/>
      <c r="GY157" s="52"/>
      <c r="GZ157" s="52"/>
      <c r="HA157" s="52"/>
      <c r="HB157" s="52"/>
      <c r="HC157" s="52"/>
      <c r="HD157" s="52"/>
      <c r="HE157" s="52"/>
      <c r="HF157" s="52"/>
      <c r="HG157" s="52"/>
      <c r="HH157" s="52"/>
      <c r="HI157" s="52"/>
      <c r="HJ157" s="52"/>
      <c r="HK157" s="52"/>
      <c r="HL157" s="52"/>
      <c r="HM157" s="52"/>
      <c r="HN157" s="52"/>
      <c r="HO157" s="52"/>
      <c r="HP157" s="52"/>
      <c r="HQ157" s="52"/>
      <c r="HR157" s="52"/>
      <c r="HS157" s="52"/>
      <c r="HT157" s="52"/>
      <c r="HU157" s="52"/>
      <c r="HV157" s="52"/>
      <c r="HW157" s="52"/>
      <c r="HX157" s="52"/>
      <c r="HY157" s="52"/>
      <c r="HZ157" s="52"/>
      <c r="IA157" s="52"/>
      <c r="IB157" s="52"/>
      <c r="IC157" s="52"/>
      <c r="ID157" s="52"/>
      <c r="IE157" s="52"/>
      <c r="IF157" s="52"/>
      <c r="IG157" s="52"/>
      <c r="IH157" s="52"/>
      <c r="II157" s="52"/>
      <c r="IJ157" s="52"/>
      <c r="IK157" s="52"/>
      <c r="IL157" s="52"/>
      <c r="IM157" s="52"/>
      <c r="IN157" s="52"/>
      <c r="IO157" s="52"/>
      <c r="IP157" s="52"/>
      <c r="IQ157" s="52"/>
      <c r="IR157" s="52"/>
      <c r="IS157" s="52"/>
      <c r="IT157" s="52"/>
      <c r="IU157" s="52"/>
      <c r="IV157" s="52"/>
      <c r="IW157" s="52"/>
    </row>
    <row r="158" customFormat="false" ht="12.75" hidden="false" customHeight="false" outlineLevel="0" collapsed="false">
      <c r="A158" s="52"/>
      <c r="B158" s="30"/>
      <c r="C158" s="30"/>
      <c r="D158" s="32"/>
      <c r="E158" s="32"/>
      <c r="F158" s="32"/>
      <c r="G158" s="33"/>
      <c r="H158" s="33"/>
      <c r="I158" s="30"/>
      <c r="J158" s="30"/>
      <c r="K158" s="32"/>
      <c r="L158" s="35"/>
      <c r="M158" s="36"/>
      <c r="N158" s="36"/>
      <c r="O158" s="36"/>
      <c r="P158" s="36"/>
      <c r="Q158" s="37"/>
      <c r="R158" s="36"/>
      <c r="S158" s="55"/>
      <c r="T158" s="32"/>
      <c r="U158" s="30"/>
      <c r="V158" s="16"/>
      <c r="W158" s="16"/>
      <c r="X158" s="16"/>
      <c r="Y158" s="17"/>
      <c r="Z158" s="18"/>
      <c r="AA158" s="18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  <c r="FR158" s="52"/>
      <c r="FS158" s="52"/>
      <c r="FT158" s="52"/>
      <c r="FU158" s="52"/>
      <c r="FV158" s="52"/>
      <c r="FW158" s="52"/>
      <c r="FX158" s="52"/>
      <c r="FY158" s="52"/>
      <c r="FZ158" s="52"/>
      <c r="GA158" s="52"/>
      <c r="GB158" s="52"/>
      <c r="GC158" s="52"/>
      <c r="GD158" s="52"/>
      <c r="GE158" s="52"/>
      <c r="GF158" s="52"/>
      <c r="GG158" s="52"/>
      <c r="GH158" s="52"/>
      <c r="GI158" s="52"/>
      <c r="GJ158" s="52"/>
      <c r="GK158" s="52"/>
      <c r="GL158" s="52"/>
      <c r="GM158" s="52"/>
      <c r="GN158" s="52"/>
      <c r="GO158" s="52"/>
      <c r="GP158" s="52"/>
      <c r="GQ158" s="52"/>
      <c r="GR158" s="52"/>
      <c r="GS158" s="52"/>
      <c r="GT158" s="52"/>
      <c r="GU158" s="52"/>
      <c r="GV158" s="52"/>
      <c r="GW158" s="52"/>
      <c r="GX158" s="52"/>
      <c r="GY158" s="52"/>
      <c r="GZ158" s="52"/>
      <c r="HA158" s="52"/>
      <c r="HB158" s="52"/>
      <c r="HC158" s="52"/>
      <c r="HD158" s="52"/>
      <c r="HE158" s="52"/>
      <c r="HF158" s="52"/>
      <c r="HG158" s="52"/>
      <c r="HH158" s="52"/>
      <c r="HI158" s="52"/>
      <c r="HJ158" s="52"/>
      <c r="HK158" s="52"/>
      <c r="HL158" s="52"/>
      <c r="HM158" s="52"/>
      <c r="HN158" s="52"/>
      <c r="HO158" s="52"/>
      <c r="HP158" s="52"/>
      <c r="HQ158" s="52"/>
      <c r="HR158" s="52"/>
      <c r="HS158" s="52"/>
      <c r="HT158" s="52"/>
      <c r="HU158" s="52"/>
      <c r="HV158" s="52"/>
      <c r="HW158" s="52"/>
      <c r="HX158" s="52"/>
      <c r="HY158" s="52"/>
      <c r="HZ158" s="52"/>
      <c r="IA158" s="52"/>
      <c r="IB158" s="52"/>
      <c r="IC158" s="52"/>
      <c r="ID158" s="52"/>
      <c r="IE158" s="52"/>
      <c r="IF158" s="52"/>
      <c r="IG158" s="52"/>
      <c r="IH158" s="52"/>
      <c r="II158" s="52"/>
      <c r="IJ158" s="52"/>
      <c r="IK158" s="52"/>
      <c r="IL158" s="52"/>
      <c r="IM158" s="52"/>
      <c r="IN158" s="52"/>
      <c r="IO158" s="52"/>
      <c r="IP158" s="52"/>
      <c r="IQ158" s="52"/>
      <c r="IR158" s="52"/>
      <c r="IS158" s="52"/>
      <c r="IT158" s="52"/>
      <c r="IU158" s="52"/>
      <c r="IV158" s="52"/>
      <c r="IW158" s="52"/>
    </row>
    <row r="159" customFormat="false" ht="12.75" hidden="false" customHeight="false" outlineLevel="0" collapsed="false">
      <c r="A159" s="52"/>
      <c r="B159" s="30"/>
      <c r="C159" s="30"/>
      <c r="D159" s="32"/>
      <c r="E159" s="32"/>
      <c r="F159" s="32"/>
      <c r="G159" s="33"/>
      <c r="H159" s="33"/>
      <c r="I159" s="30"/>
      <c r="J159" s="30"/>
      <c r="K159" s="32"/>
      <c r="L159" s="35"/>
      <c r="M159" s="36"/>
      <c r="N159" s="36"/>
      <c r="O159" s="36"/>
      <c r="P159" s="36"/>
      <c r="Q159" s="37"/>
      <c r="R159" s="36"/>
      <c r="S159" s="55"/>
      <c r="T159" s="31"/>
      <c r="U159" s="30"/>
      <c r="V159" s="16"/>
      <c r="W159" s="16"/>
      <c r="X159" s="16"/>
      <c r="Y159" s="17"/>
      <c r="Z159" s="18"/>
      <c r="AA159" s="18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  <c r="FR159" s="52"/>
      <c r="FS159" s="52"/>
      <c r="FT159" s="52"/>
      <c r="FU159" s="52"/>
      <c r="FV159" s="52"/>
      <c r="FW159" s="52"/>
      <c r="FX159" s="52"/>
      <c r="FY159" s="52"/>
      <c r="FZ159" s="52"/>
      <c r="GA159" s="52"/>
      <c r="GB159" s="52"/>
      <c r="GC159" s="52"/>
      <c r="GD159" s="52"/>
      <c r="GE159" s="52"/>
      <c r="GF159" s="52"/>
      <c r="GG159" s="52"/>
      <c r="GH159" s="52"/>
      <c r="GI159" s="52"/>
      <c r="GJ159" s="52"/>
      <c r="GK159" s="52"/>
      <c r="GL159" s="52"/>
      <c r="GM159" s="52"/>
      <c r="GN159" s="52"/>
      <c r="GO159" s="52"/>
      <c r="GP159" s="52"/>
      <c r="GQ159" s="52"/>
      <c r="GR159" s="52"/>
      <c r="GS159" s="52"/>
      <c r="GT159" s="52"/>
      <c r="GU159" s="52"/>
      <c r="GV159" s="52"/>
      <c r="GW159" s="52"/>
      <c r="GX159" s="52"/>
      <c r="GY159" s="52"/>
      <c r="GZ159" s="52"/>
      <c r="HA159" s="52"/>
      <c r="HB159" s="52"/>
      <c r="HC159" s="52"/>
      <c r="HD159" s="52"/>
      <c r="HE159" s="52"/>
      <c r="HF159" s="52"/>
      <c r="HG159" s="52"/>
      <c r="HH159" s="52"/>
      <c r="HI159" s="52"/>
      <c r="HJ159" s="52"/>
      <c r="HK159" s="52"/>
      <c r="HL159" s="52"/>
      <c r="HM159" s="52"/>
      <c r="HN159" s="52"/>
      <c r="HO159" s="52"/>
      <c r="HP159" s="52"/>
      <c r="HQ159" s="52"/>
      <c r="HR159" s="52"/>
      <c r="HS159" s="52"/>
      <c r="HT159" s="52"/>
      <c r="HU159" s="52"/>
      <c r="HV159" s="52"/>
      <c r="HW159" s="52"/>
      <c r="HX159" s="52"/>
      <c r="HY159" s="52"/>
      <c r="HZ159" s="52"/>
      <c r="IA159" s="52"/>
      <c r="IB159" s="52"/>
      <c r="IC159" s="52"/>
      <c r="ID159" s="52"/>
      <c r="IE159" s="52"/>
      <c r="IF159" s="52"/>
      <c r="IG159" s="52"/>
      <c r="IH159" s="52"/>
      <c r="II159" s="52"/>
      <c r="IJ159" s="52"/>
      <c r="IK159" s="52"/>
      <c r="IL159" s="52"/>
      <c r="IM159" s="52"/>
      <c r="IN159" s="52"/>
      <c r="IO159" s="52"/>
      <c r="IP159" s="52"/>
      <c r="IQ159" s="52"/>
      <c r="IR159" s="52"/>
      <c r="IS159" s="52"/>
      <c r="IT159" s="52"/>
      <c r="IU159" s="52"/>
      <c r="IV159" s="52"/>
      <c r="IW159" s="52"/>
    </row>
    <row r="160" customFormat="false" ht="12.75" hidden="false" customHeight="false" outlineLevel="0" collapsed="false">
      <c r="A160" s="52"/>
      <c r="B160" s="30"/>
      <c r="C160" s="30"/>
      <c r="D160" s="32"/>
      <c r="E160" s="32"/>
      <c r="F160" s="32"/>
      <c r="G160" s="33"/>
      <c r="H160" s="33"/>
      <c r="I160" s="30"/>
      <c r="J160" s="30"/>
      <c r="K160" s="32"/>
      <c r="L160" s="35"/>
      <c r="M160" s="36"/>
      <c r="N160" s="36"/>
      <c r="O160" s="36"/>
      <c r="P160" s="36"/>
      <c r="Q160" s="37"/>
      <c r="R160" s="36"/>
      <c r="S160" s="55"/>
      <c r="T160" s="31"/>
      <c r="U160" s="30"/>
      <c r="V160" s="16"/>
      <c r="W160" s="16"/>
      <c r="X160" s="16"/>
      <c r="Y160" s="17"/>
      <c r="Z160" s="18"/>
      <c r="AA160" s="18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  <c r="FR160" s="52"/>
      <c r="FS160" s="52"/>
      <c r="FT160" s="52"/>
      <c r="FU160" s="52"/>
      <c r="FV160" s="52"/>
      <c r="FW160" s="52"/>
      <c r="FX160" s="52"/>
      <c r="FY160" s="52"/>
      <c r="FZ160" s="52"/>
      <c r="GA160" s="52"/>
      <c r="GB160" s="52"/>
      <c r="GC160" s="52"/>
      <c r="GD160" s="52"/>
      <c r="GE160" s="52"/>
      <c r="GF160" s="52"/>
      <c r="GG160" s="52"/>
      <c r="GH160" s="52"/>
      <c r="GI160" s="52"/>
      <c r="GJ160" s="52"/>
      <c r="GK160" s="52"/>
      <c r="GL160" s="52"/>
      <c r="GM160" s="52"/>
      <c r="GN160" s="52"/>
      <c r="GO160" s="52"/>
      <c r="GP160" s="52"/>
      <c r="GQ160" s="52"/>
      <c r="GR160" s="52"/>
      <c r="GS160" s="52"/>
      <c r="GT160" s="52"/>
      <c r="GU160" s="52"/>
      <c r="GV160" s="52"/>
      <c r="GW160" s="52"/>
      <c r="GX160" s="52"/>
      <c r="GY160" s="52"/>
      <c r="GZ160" s="52"/>
      <c r="HA160" s="52"/>
      <c r="HB160" s="52"/>
      <c r="HC160" s="52"/>
      <c r="HD160" s="52"/>
      <c r="HE160" s="52"/>
      <c r="HF160" s="52"/>
      <c r="HG160" s="52"/>
      <c r="HH160" s="52"/>
      <c r="HI160" s="52"/>
      <c r="HJ160" s="52"/>
      <c r="HK160" s="52"/>
      <c r="HL160" s="52"/>
      <c r="HM160" s="52"/>
      <c r="HN160" s="52"/>
      <c r="HO160" s="52"/>
      <c r="HP160" s="52"/>
      <c r="HQ160" s="52"/>
      <c r="HR160" s="52"/>
      <c r="HS160" s="52"/>
      <c r="HT160" s="52"/>
      <c r="HU160" s="52"/>
      <c r="HV160" s="52"/>
      <c r="HW160" s="52"/>
      <c r="HX160" s="52"/>
      <c r="HY160" s="52"/>
      <c r="HZ160" s="52"/>
      <c r="IA160" s="52"/>
      <c r="IB160" s="52"/>
      <c r="IC160" s="52"/>
      <c r="ID160" s="52"/>
      <c r="IE160" s="52"/>
      <c r="IF160" s="52"/>
      <c r="IG160" s="52"/>
      <c r="IH160" s="52"/>
      <c r="II160" s="52"/>
      <c r="IJ160" s="52"/>
      <c r="IK160" s="52"/>
      <c r="IL160" s="52"/>
      <c r="IM160" s="52"/>
      <c r="IN160" s="52"/>
      <c r="IO160" s="52"/>
      <c r="IP160" s="52"/>
      <c r="IQ160" s="52"/>
      <c r="IR160" s="52"/>
      <c r="IS160" s="52"/>
      <c r="IT160" s="52"/>
      <c r="IU160" s="52"/>
      <c r="IV160" s="52"/>
      <c r="IW160" s="52"/>
    </row>
    <row r="161" customFormat="false" ht="12.75" hidden="false" customHeight="false" outlineLevel="0" collapsed="false">
      <c r="A161" s="52"/>
      <c r="B161" s="30"/>
      <c r="C161" s="30"/>
      <c r="D161" s="32"/>
      <c r="E161" s="32"/>
      <c r="F161" s="32"/>
      <c r="G161" s="33"/>
      <c r="H161" s="33"/>
      <c r="I161" s="30"/>
      <c r="J161" s="30"/>
      <c r="K161" s="32"/>
      <c r="L161" s="35"/>
      <c r="M161" s="36"/>
      <c r="N161" s="36"/>
      <c r="O161" s="36"/>
      <c r="P161" s="36"/>
      <c r="Q161" s="37"/>
      <c r="R161" s="36"/>
      <c r="S161" s="55"/>
      <c r="T161" s="32"/>
      <c r="U161" s="30"/>
      <c r="V161" s="16"/>
      <c r="W161" s="16"/>
      <c r="X161" s="16"/>
      <c r="Y161" s="17"/>
      <c r="Z161" s="18"/>
      <c r="AA161" s="18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  <c r="FR161" s="52"/>
      <c r="FS161" s="52"/>
      <c r="FT161" s="52"/>
      <c r="FU161" s="52"/>
      <c r="FV161" s="52"/>
      <c r="FW161" s="52"/>
      <c r="FX161" s="52"/>
      <c r="FY161" s="52"/>
      <c r="FZ161" s="52"/>
      <c r="GA161" s="52"/>
      <c r="GB161" s="52"/>
      <c r="GC161" s="52"/>
      <c r="GD161" s="52"/>
      <c r="GE161" s="52"/>
      <c r="GF161" s="52"/>
      <c r="GG161" s="52"/>
      <c r="GH161" s="52"/>
      <c r="GI161" s="52"/>
      <c r="GJ161" s="52"/>
      <c r="GK161" s="52"/>
      <c r="GL161" s="52"/>
      <c r="GM161" s="52"/>
      <c r="GN161" s="52"/>
      <c r="GO161" s="52"/>
      <c r="GP161" s="52"/>
      <c r="GQ161" s="52"/>
      <c r="GR161" s="52"/>
      <c r="GS161" s="52"/>
      <c r="GT161" s="52"/>
      <c r="GU161" s="52"/>
      <c r="GV161" s="52"/>
      <c r="GW161" s="52"/>
      <c r="GX161" s="52"/>
      <c r="GY161" s="52"/>
      <c r="GZ161" s="52"/>
      <c r="HA161" s="52"/>
      <c r="HB161" s="52"/>
      <c r="HC161" s="52"/>
      <c r="HD161" s="52"/>
      <c r="HE161" s="52"/>
      <c r="HF161" s="52"/>
      <c r="HG161" s="52"/>
      <c r="HH161" s="52"/>
      <c r="HI161" s="52"/>
      <c r="HJ161" s="52"/>
      <c r="HK161" s="52"/>
      <c r="HL161" s="52"/>
      <c r="HM161" s="52"/>
      <c r="HN161" s="52"/>
      <c r="HO161" s="52"/>
      <c r="HP161" s="52"/>
      <c r="HQ161" s="52"/>
      <c r="HR161" s="52"/>
      <c r="HS161" s="52"/>
      <c r="HT161" s="52"/>
      <c r="HU161" s="52"/>
      <c r="HV161" s="52"/>
      <c r="HW161" s="52"/>
      <c r="HX161" s="52"/>
      <c r="HY161" s="52"/>
      <c r="HZ161" s="52"/>
      <c r="IA161" s="52"/>
      <c r="IB161" s="52"/>
      <c r="IC161" s="52"/>
      <c r="ID161" s="52"/>
      <c r="IE161" s="52"/>
      <c r="IF161" s="52"/>
      <c r="IG161" s="52"/>
      <c r="IH161" s="52"/>
      <c r="II161" s="52"/>
      <c r="IJ161" s="52"/>
      <c r="IK161" s="52"/>
      <c r="IL161" s="52"/>
      <c r="IM161" s="52"/>
      <c r="IN161" s="52"/>
      <c r="IO161" s="52"/>
      <c r="IP161" s="52"/>
      <c r="IQ161" s="52"/>
      <c r="IR161" s="52"/>
      <c r="IS161" s="52"/>
      <c r="IT161" s="52"/>
      <c r="IU161" s="52"/>
      <c r="IV161" s="52"/>
      <c r="IW161" s="52"/>
    </row>
    <row r="162" customFormat="false" ht="12.75" hidden="false" customHeight="false" outlineLevel="0" collapsed="false">
      <c r="A162" s="52"/>
      <c r="B162" s="78"/>
      <c r="C162" s="78"/>
      <c r="D162" s="79"/>
      <c r="E162" s="79"/>
      <c r="F162" s="79"/>
      <c r="G162" s="80"/>
      <c r="H162" s="80"/>
      <c r="I162" s="78"/>
      <c r="J162" s="78"/>
      <c r="K162" s="79"/>
      <c r="L162" s="81"/>
      <c r="M162" s="79"/>
      <c r="N162" s="79"/>
      <c r="O162" s="79"/>
      <c r="P162" s="79"/>
      <c r="Q162" s="79"/>
      <c r="R162" s="79"/>
      <c r="S162" s="83"/>
      <c r="T162" s="79"/>
      <c r="U162" s="78"/>
      <c r="V162" s="101"/>
      <c r="W162" s="84"/>
      <c r="X162" s="84"/>
      <c r="Y162" s="18"/>
      <c r="Z162" s="18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  <c r="FR162" s="52"/>
      <c r="FS162" s="52"/>
      <c r="FT162" s="52"/>
      <c r="FU162" s="52"/>
      <c r="FV162" s="52"/>
      <c r="FW162" s="52"/>
      <c r="FX162" s="52"/>
      <c r="FY162" s="52"/>
      <c r="FZ162" s="52"/>
      <c r="GA162" s="52"/>
      <c r="GB162" s="52"/>
      <c r="GC162" s="52"/>
      <c r="GD162" s="52"/>
      <c r="GE162" s="52"/>
      <c r="GF162" s="52"/>
      <c r="GG162" s="52"/>
      <c r="GH162" s="52"/>
      <c r="GI162" s="52"/>
      <c r="GJ162" s="52"/>
      <c r="GK162" s="52"/>
      <c r="GL162" s="52"/>
      <c r="GM162" s="52"/>
      <c r="GN162" s="52"/>
      <c r="GO162" s="52"/>
      <c r="GP162" s="52"/>
      <c r="GQ162" s="52"/>
      <c r="GR162" s="52"/>
      <c r="GS162" s="52"/>
      <c r="GT162" s="52"/>
      <c r="GU162" s="52"/>
      <c r="GV162" s="52"/>
      <c r="GW162" s="52"/>
      <c r="GX162" s="52"/>
      <c r="GY162" s="52"/>
      <c r="GZ162" s="52"/>
      <c r="HA162" s="52"/>
      <c r="HB162" s="52"/>
      <c r="HC162" s="52"/>
      <c r="HD162" s="52"/>
      <c r="HE162" s="52"/>
      <c r="HF162" s="52"/>
      <c r="HG162" s="52"/>
      <c r="HH162" s="52"/>
      <c r="HI162" s="52"/>
      <c r="HJ162" s="52"/>
      <c r="HK162" s="52"/>
      <c r="HL162" s="52"/>
      <c r="HM162" s="52"/>
      <c r="HN162" s="52"/>
      <c r="HO162" s="52"/>
      <c r="HP162" s="52"/>
      <c r="HQ162" s="52"/>
      <c r="HR162" s="52"/>
      <c r="HS162" s="52"/>
      <c r="HT162" s="52"/>
      <c r="HU162" s="52"/>
      <c r="HV162" s="52"/>
      <c r="HW162" s="52"/>
      <c r="HX162" s="52"/>
      <c r="HY162" s="52"/>
      <c r="HZ162" s="52"/>
      <c r="IA162" s="52"/>
      <c r="IB162" s="52"/>
      <c r="IC162" s="52"/>
      <c r="ID162" s="52"/>
      <c r="IE162" s="52"/>
      <c r="IF162" s="52"/>
      <c r="IG162" s="52"/>
      <c r="IH162" s="52"/>
      <c r="II162" s="52"/>
      <c r="IJ162" s="52"/>
      <c r="IK162" s="52"/>
      <c r="IL162" s="52"/>
      <c r="IM162" s="52"/>
      <c r="IN162" s="52"/>
      <c r="IO162" s="52"/>
      <c r="IP162" s="52"/>
      <c r="IQ162" s="52"/>
      <c r="IR162" s="52"/>
      <c r="IS162" s="52"/>
      <c r="IT162" s="52"/>
      <c r="IU162" s="52"/>
      <c r="IV162" s="52"/>
      <c r="IW162" s="52"/>
    </row>
    <row r="163" customFormat="false" ht="12.75" hidden="false" customHeight="false" outlineLevel="0" collapsed="false">
      <c r="A163" s="87"/>
      <c r="B163" s="30"/>
      <c r="C163" s="30"/>
      <c r="D163" s="31"/>
      <c r="E163" s="31"/>
      <c r="F163" s="32"/>
      <c r="G163" s="33"/>
      <c r="H163" s="33"/>
      <c r="I163" s="30"/>
      <c r="J163" s="30"/>
      <c r="K163" s="31"/>
      <c r="L163" s="35"/>
      <c r="M163" s="36"/>
      <c r="N163" s="36"/>
      <c r="O163" s="36"/>
      <c r="P163" s="36"/>
      <c r="Q163" s="36"/>
      <c r="R163" s="36"/>
      <c r="S163" s="102"/>
      <c r="T163" s="32"/>
      <c r="U163" s="30"/>
      <c r="V163" s="16"/>
      <c r="W163" s="16"/>
      <c r="X163" s="16"/>
      <c r="Y163" s="18"/>
      <c r="Z163" s="18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  <c r="BV163" s="87"/>
      <c r="BW163" s="87"/>
      <c r="BX163" s="87"/>
      <c r="BY163" s="87"/>
      <c r="BZ163" s="87"/>
      <c r="CA163" s="87"/>
      <c r="CB163" s="87"/>
      <c r="CC163" s="87"/>
      <c r="CD163" s="87"/>
      <c r="CE163" s="87"/>
      <c r="CF163" s="87"/>
      <c r="CG163" s="87"/>
      <c r="CH163" s="87"/>
      <c r="CI163" s="87"/>
      <c r="CJ163" s="87"/>
      <c r="CK163" s="87"/>
      <c r="CL163" s="87"/>
      <c r="CM163" s="87"/>
      <c r="CN163" s="87"/>
      <c r="CO163" s="87"/>
      <c r="CP163" s="87"/>
      <c r="CQ163" s="87"/>
      <c r="CR163" s="87"/>
      <c r="CS163" s="87"/>
      <c r="CT163" s="87"/>
      <c r="CU163" s="87"/>
      <c r="CV163" s="87"/>
      <c r="CW163" s="87"/>
      <c r="CX163" s="87"/>
      <c r="CY163" s="87"/>
      <c r="CZ163" s="87"/>
      <c r="DA163" s="87"/>
      <c r="DB163" s="87"/>
      <c r="DC163" s="87"/>
      <c r="DD163" s="87"/>
      <c r="DE163" s="87"/>
      <c r="DF163" s="87"/>
      <c r="DG163" s="87"/>
      <c r="DH163" s="87"/>
      <c r="DI163" s="87"/>
      <c r="DJ163" s="87"/>
      <c r="DK163" s="87"/>
      <c r="DL163" s="87"/>
      <c r="DM163" s="87"/>
      <c r="DN163" s="87"/>
      <c r="DO163" s="87"/>
      <c r="DP163" s="87"/>
      <c r="DQ163" s="87"/>
      <c r="DR163" s="87"/>
      <c r="DS163" s="87"/>
      <c r="DT163" s="87"/>
      <c r="DU163" s="87"/>
      <c r="DV163" s="87"/>
      <c r="DW163" s="87"/>
      <c r="DX163" s="87"/>
      <c r="DY163" s="87"/>
      <c r="DZ163" s="87"/>
      <c r="EA163" s="87"/>
      <c r="EB163" s="87"/>
      <c r="EC163" s="87"/>
      <c r="ED163" s="87"/>
      <c r="EE163" s="87"/>
      <c r="EF163" s="87"/>
      <c r="EG163" s="87"/>
      <c r="EH163" s="87"/>
      <c r="EI163" s="87"/>
      <c r="EJ163" s="87"/>
      <c r="EK163" s="87"/>
      <c r="EL163" s="87"/>
      <c r="EM163" s="87"/>
      <c r="EN163" s="87"/>
      <c r="EO163" s="87"/>
      <c r="EP163" s="87"/>
      <c r="EQ163" s="87"/>
      <c r="ER163" s="87"/>
      <c r="ES163" s="87"/>
      <c r="ET163" s="87"/>
      <c r="EU163" s="87"/>
      <c r="EV163" s="87"/>
      <c r="EW163" s="87"/>
      <c r="EX163" s="87"/>
      <c r="EY163" s="87"/>
      <c r="EZ163" s="87"/>
      <c r="FA163" s="87"/>
      <c r="FB163" s="87"/>
      <c r="FC163" s="87"/>
      <c r="FD163" s="87"/>
      <c r="FE163" s="87"/>
      <c r="FF163" s="87"/>
      <c r="FG163" s="87"/>
      <c r="FH163" s="87"/>
      <c r="FI163" s="87"/>
      <c r="FJ163" s="87"/>
      <c r="FK163" s="87"/>
      <c r="FL163" s="87"/>
      <c r="FM163" s="87"/>
      <c r="FN163" s="87"/>
      <c r="FO163" s="87"/>
      <c r="FP163" s="87"/>
      <c r="FQ163" s="87"/>
      <c r="FR163" s="87"/>
      <c r="FS163" s="87"/>
      <c r="FT163" s="87"/>
      <c r="FU163" s="87"/>
      <c r="FV163" s="87"/>
      <c r="FW163" s="87"/>
      <c r="FX163" s="87"/>
      <c r="FY163" s="87"/>
      <c r="FZ163" s="87"/>
      <c r="GA163" s="87"/>
      <c r="GB163" s="87"/>
      <c r="GC163" s="87"/>
      <c r="GD163" s="87"/>
      <c r="GE163" s="87"/>
      <c r="GF163" s="87"/>
      <c r="GG163" s="87"/>
      <c r="GH163" s="87"/>
      <c r="GI163" s="87"/>
      <c r="GJ163" s="87"/>
      <c r="GK163" s="87"/>
      <c r="GL163" s="87"/>
      <c r="GM163" s="87"/>
      <c r="GN163" s="87"/>
      <c r="GO163" s="87"/>
      <c r="GP163" s="87"/>
      <c r="GQ163" s="87"/>
      <c r="GR163" s="87"/>
      <c r="GS163" s="87"/>
      <c r="GT163" s="87"/>
      <c r="GU163" s="87"/>
      <c r="GV163" s="87"/>
      <c r="GW163" s="87"/>
      <c r="GX163" s="87"/>
      <c r="GY163" s="87"/>
      <c r="GZ163" s="87"/>
      <c r="HA163" s="87"/>
      <c r="HB163" s="87"/>
      <c r="HC163" s="87"/>
      <c r="HD163" s="87"/>
      <c r="HE163" s="87"/>
      <c r="HF163" s="87"/>
      <c r="HG163" s="87"/>
      <c r="HH163" s="87"/>
      <c r="HI163" s="87"/>
      <c r="HJ163" s="87"/>
      <c r="HK163" s="87"/>
      <c r="HL163" s="87"/>
      <c r="HM163" s="87"/>
      <c r="HN163" s="87"/>
      <c r="HO163" s="87"/>
      <c r="HP163" s="87"/>
      <c r="HQ163" s="87"/>
      <c r="HR163" s="87"/>
      <c r="HS163" s="87"/>
      <c r="HT163" s="87"/>
      <c r="HU163" s="87"/>
      <c r="HV163" s="87"/>
      <c r="HW163" s="87"/>
      <c r="HX163" s="87"/>
      <c r="HY163" s="87"/>
      <c r="HZ163" s="87"/>
      <c r="IA163" s="87"/>
      <c r="IB163" s="87"/>
      <c r="IC163" s="87"/>
      <c r="ID163" s="87"/>
      <c r="IE163" s="87"/>
      <c r="IF163" s="87"/>
      <c r="IG163" s="87"/>
      <c r="IH163" s="87"/>
      <c r="II163" s="87"/>
      <c r="IJ163" s="87"/>
      <c r="IK163" s="87"/>
      <c r="IL163" s="87"/>
      <c r="IM163" s="87"/>
      <c r="IN163" s="87"/>
      <c r="IO163" s="87"/>
      <c r="IP163" s="87"/>
      <c r="IQ163" s="87"/>
      <c r="IR163" s="87"/>
      <c r="IS163" s="87"/>
      <c r="IT163" s="87"/>
      <c r="IU163" s="87"/>
      <c r="IV163" s="87"/>
      <c r="IW163" s="87"/>
    </row>
    <row r="164" customFormat="false" ht="12.75" hidden="false" customHeight="false" outlineLevel="0" collapsed="false">
      <c r="A164" s="87"/>
      <c r="B164" s="30"/>
      <c r="C164" s="30"/>
      <c r="D164" s="31"/>
      <c r="E164" s="31"/>
      <c r="F164" s="32"/>
      <c r="G164" s="33"/>
      <c r="H164" s="33"/>
      <c r="I164" s="30"/>
      <c r="J164" s="30"/>
      <c r="K164" s="31"/>
      <c r="L164" s="35"/>
      <c r="M164" s="36"/>
      <c r="N164" s="36"/>
      <c r="O164" s="36"/>
      <c r="P164" s="36"/>
      <c r="Q164" s="36"/>
      <c r="R164" s="36"/>
      <c r="S164" s="102"/>
      <c r="T164" s="32"/>
      <c r="U164" s="30"/>
      <c r="V164" s="16"/>
      <c r="W164" s="16"/>
      <c r="X164" s="16"/>
      <c r="Y164" s="18"/>
      <c r="Z164" s="18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7"/>
      <c r="BT164" s="87"/>
      <c r="BU164" s="87"/>
      <c r="BV164" s="87"/>
      <c r="BW164" s="87"/>
      <c r="BX164" s="87"/>
      <c r="BY164" s="87"/>
      <c r="BZ164" s="87"/>
      <c r="CA164" s="87"/>
      <c r="CB164" s="87"/>
      <c r="CC164" s="87"/>
      <c r="CD164" s="87"/>
      <c r="CE164" s="87"/>
      <c r="CF164" s="87"/>
      <c r="CG164" s="87"/>
      <c r="CH164" s="87"/>
      <c r="CI164" s="87"/>
      <c r="CJ164" s="87"/>
      <c r="CK164" s="87"/>
      <c r="CL164" s="87"/>
      <c r="CM164" s="87"/>
      <c r="CN164" s="87"/>
      <c r="CO164" s="87"/>
      <c r="CP164" s="87"/>
      <c r="CQ164" s="87"/>
      <c r="CR164" s="87"/>
      <c r="CS164" s="87"/>
      <c r="CT164" s="87"/>
      <c r="CU164" s="87"/>
      <c r="CV164" s="87"/>
      <c r="CW164" s="87"/>
      <c r="CX164" s="87"/>
      <c r="CY164" s="87"/>
      <c r="CZ164" s="87"/>
      <c r="DA164" s="87"/>
      <c r="DB164" s="87"/>
      <c r="DC164" s="87"/>
      <c r="DD164" s="87"/>
      <c r="DE164" s="87"/>
      <c r="DF164" s="87"/>
      <c r="DG164" s="87"/>
      <c r="DH164" s="87"/>
      <c r="DI164" s="87"/>
      <c r="DJ164" s="87"/>
      <c r="DK164" s="87"/>
      <c r="DL164" s="87"/>
      <c r="DM164" s="87"/>
      <c r="DN164" s="87"/>
      <c r="DO164" s="87"/>
      <c r="DP164" s="87"/>
      <c r="DQ164" s="87"/>
      <c r="DR164" s="87"/>
      <c r="DS164" s="87"/>
      <c r="DT164" s="87"/>
      <c r="DU164" s="87"/>
      <c r="DV164" s="87"/>
      <c r="DW164" s="87"/>
      <c r="DX164" s="87"/>
      <c r="DY164" s="87"/>
      <c r="DZ164" s="87"/>
      <c r="EA164" s="87"/>
      <c r="EB164" s="87"/>
      <c r="EC164" s="87"/>
      <c r="ED164" s="87"/>
      <c r="EE164" s="87"/>
      <c r="EF164" s="87"/>
      <c r="EG164" s="87"/>
      <c r="EH164" s="87"/>
      <c r="EI164" s="87"/>
      <c r="EJ164" s="87"/>
      <c r="EK164" s="87"/>
      <c r="EL164" s="87"/>
      <c r="EM164" s="87"/>
      <c r="EN164" s="87"/>
      <c r="EO164" s="87"/>
      <c r="EP164" s="87"/>
      <c r="EQ164" s="87"/>
      <c r="ER164" s="87"/>
      <c r="ES164" s="87"/>
      <c r="ET164" s="87"/>
      <c r="EU164" s="87"/>
      <c r="EV164" s="87"/>
      <c r="EW164" s="87"/>
      <c r="EX164" s="87"/>
      <c r="EY164" s="87"/>
      <c r="EZ164" s="87"/>
      <c r="FA164" s="87"/>
      <c r="FB164" s="87"/>
      <c r="FC164" s="87"/>
      <c r="FD164" s="87"/>
      <c r="FE164" s="87"/>
      <c r="FF164" s="87"/>
      <c r="FG164" s="87"/>
      <c r="FH164" s="87"/>
      <c r="FI164" s="87"/>
      <c r="FJ164" s="87"/>
      <c r="FK164" s="87"/>
      <c r="FL164" s="87"/>
      <c r="FM164" s="87"/>
      <c r="FN164" s="87"/>
      <c r="FO164" s="87"/>
      <c r="FP164" s="87"/>
      <c r="FQ164" s="87"/>
      <c r="FR164" s="87"/>
      <c r="FS164" s="87"/>
      <c r="FT164" s="87"/>
      <c r="FU164" s="87"/>
      <c r="FV164" s="87"/>
      <c r="FW164" s="87"/>
      <c r="FX164" s="87"/>
      <c r="FY164" s="87"/>
      <c r="FZ164" s="87"/>
      <c r="GA164" s="87"/>
      <c r="GB164" s="87"/>
      <c r="GC164" s="87"/>
      <c r="GD164" s="87"/>
      <c r="GE164" s="87"/>
      <c r="GF164" s="87"/>
      <c r="GG164" s="87"/>
      <c r="GH164" s="87"/>
      <c r="GI164" s="87"/>
      <c r="GJ164" s="87"/>
      <c r="GK164" s="87"/>
      <c r="GL164" s="87"/>
      <c r="GM164" s="87"/>
      <c r="GN164" s="87"/>
      <c r="GO164" s="87"/>
      <c r="GP164" s="87"/>
      <c r="GQ164" s="87"/>
      <c r="GR164" s="87"/>
      <c r="GS164" s="87"/>
      <c r="GT164" s="87"/>
      <c r="GU164" s="87"/>
      <c r="GV164" s="87"/>
      <c r="GW164" s="87"/>
      <c r="GX164" s="87"/>
      <c r="GY164" s="87"/>
      <c r="GZ164" s="87"/>
      <c r="HA164" s="87"/>
      <c r="HB164" s="87"/>
      <c r="HC164" s="87"/>
      <c r="HD164" s="87"/>
      <c r="HE164" s="87"/>
      <c r="HF164" s="87"/>
      <c r="HG164" s="87"/>
      <c r="HH164" s="87"/>
      <c r="HI164" s="87"/>
      <c r="HJ164" s="87"/>
      <c r="HK164" s="87"/>
      <c r="HL164" s="87"/>
      <c r="HM164" s="87"/>
      <c r="HN164" s="87"/>
      <c r="HO164" s="87"/>
      <c r="HP164" s="87"/>
      <c r="HQ164" s="87"/>
      <c r="HR164" s="87"/>
      <c r="HS164" s="87"/>
      <c r="HT164" s="87"/>
      <c r="HU164" s="87"/>
      <c r="HV164" s="87"/>
      <c r="HW164" s="87"/>
      <c r="HX164" s="87"/>
      <c r="HY164" s="87"/>
      <c r="HZ164" s="87"/>
      <c r="IA164" s="87"/>
      <c r="IB164" s="87"/>
      <c r="IC164" s="87"/>
      <c r="ID164" s="87"/>
      <c r="IE164" s="87"/>
      <c r="IF164" s="87"/>
      <c r="IG164" s="87"/>
      <c r="IH164" s="87"/>
      <c r="II164" s="87"/>
      <c r="IJ164" s="87"/>
      <c r="IK164" s="87"/>
      <c r="IL164" s="87"/>
      <c r="IM164" s="87"/>
      <c r="IN164" s="87"/>
      <c r="IO164" s="87"/>
      <c r="IP164" s="87"/>
      <c r="IQ164" s="87"/>
      <c r="IR164" s="87"/>
      <c r="IS164" s="87"/>
      <c r="IT164" s="87"/>
      <c r="IU164" s="87"/>
      <c r="IV164" s="87"/>
      <c r="IW164" s="87"/>
    </row>
    <row r="165" customFormat="false" ht="12.75" hidden="false" customHeight="false" outlineLevel="0" collapsed="false">
      <c r="A165" s="87"/>
      <c r="B165" s="30"/>
      <c r="C165" s="30"/>
      <c r="D165" s="31"/>
      <c r="E165" s="31"/>
      <c r="F165" s="32"/>
      <c r="G165" s="33"/>
      <c r="H165" s="33"/>
      <c r="I165" s="30"/>
      <c r="J165" s="30"/>
      <c r="K165" s="31"/>
      <c r="L165" s="35"/>
      <c r="M165" s="36"/>
      <c r="N165" s="36"/>
      <c r="O165" s="36"/>
      <c r="P165" s="36"/>
      <c r="Q165" s="36"/>
      <c r="R165" s="36"/>
      <c r="S165" s="102"/>
      <c r="T165" s="32"/>
      <c r="U165" s="30"/>
      <c r="V165" s="16"/>
      <c r="W165" s="16"/>
      <c r="X165" s="16"/>
      <c r="Y165" s="18"/>
      <c r="Z165" s="18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  <c r="CB165" s="87"/>
      <c r="CC165" s="87"/>
      <c r="CD165" s="87"/>
      <c r="CE165" s="87"/>
      <c r="CF165" s="87"/>
      <c r="CG165" s="87"/>
      <c r="CH165" s="87"/>
      <c r="CI165" s="87"/>
      <c r="CJ165" s="87"/>
      <c r="CK165" s="87"/>
      <c r="CL165" s="87"/>
      <c r="CM165" s="87"/>
      <c r="CN165" s="87"/>
      <c r="CO165" s="87"/>
      <c r="CP165" s="87"/>
      <c r="CQ165" s="87"/>
      <c r="CR165" s="87"/>
      <c r="CS165" s="87"/>
      <c r="CT165" s="87"/>
      <c r="CU165" s="87"/>
      <c r="CV165" s="87"/>
      <c r="CW165" s="87"/>
      <c r="CX165" s="87"/>
      <c r="CY165" s="87"/>
      <c r="CZ165" s="87"/>
      <c r="DA165" s="87"/>
      <c r="DB165" s="87"/>
      <c r="DC165" s="87"/>
      <c r="DD165" s="87"/>
      <c r="DE165" s="87"/>
      <c r="DF165" s="87"/>
      <c r="DG165" s="87"/>
      <c r="DH165" s="87"/>
      <c r="DI165" s="87"/>
      <c r="DJ165" s="87"/>
      <c r="DK165" s="87"/>
      <c r="DL165" s="87"/>
      <c r="DM165" s="87"/>
      <c r="DN165" s="87"/>
      <c r="DO165" s="87"/>
      <c r="DP165" s="87"/>
      <c r="DQ165" s="87"/>
      <c r="DR165" s="87"/>
      <c r="DS165" s="87"/>
      <c r="DT165" s="87"/>
      <c r="DU165" s="87"/>
      <c r="DV165" s="87"/>
      <c r="DW165" s="87"/>
      <c r="DX165" s="87"/>
      <c r="DY165" s="87"/>
      <c r="DZ165" s="87"/>
      <c r="EA165" s="87"/>
      <c r="EB165" s="87"/>
      <c r="EC165" s="87"/>
      <c r="ED165" s="87"/>
      <c r="EE165" s="87"/>
      <c r="EF165" s="87"/>
      <c r="EG165" s="87"/>
      <c r="EH165" s="87"/>
      <c r="EI165" s="87"/>
      <c r="EJ165" s="87"/>
      <c r="EK165" s="87"/>
      <c r="EL165" s="87"/>
      <c r="EM165" s="87"/>
      <c r="EN165" s="87"/>
      <c r="EO165" s="87"/>
      <c r="EP165" s="87"/>
      <c r="EQ165" s="87"/>
      <c r="ER165" s="87"/>
      <c r="ES165" s="87"/>
      <c r="ET165" s="87"/>
      <c r="EU165" s="87"/>
      <c r="EV165" s="87"/>
      <c r="EW165" s="87"/>
      <c r="EX165" s="87"/>
      <c r="EY165" s="87"/>
      <c r="EZ165" s="87"/>
      <c r="FA165" s="87"/>
      <c r="FB165" s="87"/>
      <c r="FC165" s="87"/>
      <c r="FD165" s="87"/>
      <c r="FE165" s="87"/>
      <c r="FF165" s="87"/>
      <c r="FG165" s="87"/>
      <c r="FH165" s="87"/>
      <c r="FI165" s="87"/>
      <c r="FJ165" s="87"/>
      <c r="FK165" s="87"/>
      <c r="FL165" s="87"/>
      <c r="FM165" s="87"/>
      <c r="FN165" s="87"/>
      <c r="FO165" s="87"/>
      <c r="FP165" s="87"/>
      <c r="FQ165" s="87"/>
      <c r="FR165" s="87"/>
      <c r="FS165" s="87"/>
      <c r="FT165" s="87"/>
      <c r="FU165" s="87"/>
      <c r="FV165" s="87"/>
      <c r="FW165" s="87"/>
      <c r="FX165" s="87"/>
      <c r="FY165" s="87"/>
      <c r="FZ165" s="87"/>
      <c r="GA165" s="87"/>
      <c r="GB165" s="87"/>
      <c r="GC165" s="87"/>
      <c r="GD165" s="87"/>
      <c r="GE165" s="87"/>
      <c r="GF165" s="87"/>
      <c r="GG165" s="87"/>
      <c r="GH165" s="87"/>
      <c r="GI165" s="87"/>
      <c r="GJ165" s="87"/>
      <c r="GK165" s="87"/>
      <c r="GL165" s="87"/>
      <c r="GM165" s="87"/>
      <c r="GN165" s="87"/>
      <c r="GO165" s="87"/>
      <c r="GP165" s="87"/>
      <c r="GQ165" s="87"/>
      <c r="GR165" s="87"/>
      <c r="GS165" s="87"/>
      <c r="GT165" s="87"/>
      <c r="GU165" s="87"/>
      <c r="GV165" s="87"/>
      <c r="GW165" s="87"/>
      <c r="GX165" s="87"/>
      <c r="GY165" s="87"/>
      <c r="GZ165" s="87"/>
      <c r="HA165" s="87"/>
      <c r="HB165" s="87"/>
      <c r="HC165" s="87"/>
      <c r="HD165" s="87"/>
      <c r="HE165" s="87"/>
      <c r="HF165" s="87"/>
      <c r="HG165" s="87"/>
      <c r="HH165" s="87"/>
      <c r="HI165" s="87"/>
      <c r="HJ165" s="87"/>
      <c r="HK165" s="87"/>
      <c r="HL165" s="87"/>
      <c r="HM165" s="87"/>
      <c r="HN165" s="87"/>
      <c r="HO165" s="87"/>
      <c r="HP165" s="87"/>
      <c r="HQ165" s="87"/>
      <c r="HR165" s="87"/>
      <c r="HS165" s="87"/>
      <c r="HT165" s="87"/>
      <c r="HU165" s="87"/>
      <c r="HV165" s="87"/>
      <c r="HW165" s="87"/>
      <c r="HX165" s="87"/>
      <c r="HY165" s="87"/>
      <c r="HZ165" s="87"/>
      <c r="IA165" s="87"/>
      <c r="IB165" s="87"/>
      <c r="IC165" s="87"/>
      <c r="ID165" s="87"/>
      <c r="IE165" s="87"/>
      <c r="IF165" s="87"/>
      <c r="IG165" s="87"/>
      <c r="IH165" s="87"/>
      <c r="II165" s="87"/>
      <c r="IJ165" s="87"/>
      <c r="IK165" s="87"/>
      <c r="IL165" s="87"/>
      <c r="IM165" s="87"/>
      <c r="IN165" s="87"/>
      <c r="IO165" s="87"/>
      <c r="IP165" s="87"/>
      <c r="IQ165" s="87"/>
      <c r="IR165" s="87"/>
      <c r="IS165" s="87"/>
      <c r="IT165" s="87"/>
      <c r="IU165" s="87"/>
      <c r="IV165" s="87"/>
      <c r="IW165" s="87"/>
    </row>
    <row r="166" customFormat="false" ht="12.75" hidden="false" customHeight="false" outlineLevel="0" collapsed="false">
      <c r="A166" s="87"/>
      <c r="B166" s="30"/>
      <c r="C166" s="30"/>
      <c r="D166" s="31"/>
      <c r="E166" s="31"/>
      <c r="F166" s="32"/>
      <c r="G166" s="33"/>
      <c r="H166" s="33"/>
      <c r="I166" s="30"/>
      <c r="J166" s="30"/>
      <c r="K166" s="31"/>
      <c r="L166" s="35"/>
      <c r="M166" s="36"/>
      <c r="N166" s="36"/>
      <c r="O166" s="36"/>
      <c r="P166" s="36"/>
      <c r="Q166" s="36"/>
      <c r="R166" s="36"/>
      <c r="S166" s="102"/>
      <c r="T166" s="32"/>
      <c r="U166" s="30"/>
      <c r="V166" s="16"/>
      <c r="W166" s="16"/>
      <c r="X166" s="16"/>
      <c r="Y166" s="18"/>
      <c r="Z166" s="18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  <c r="CB166" s="87"/>
      <c r="CC166" s="87"/>
      <c r="CD166" s="87"/>
      <c r="CE166" s="87"/>
      <c r="CF166" s="87"/>
      <c r="CG166" s="87"/>
      <c r="CH166" s="87"/>
      <c r="CI166" s="87"/>
      <c r="CJ166" s="87"/>
      <c r="CK166" s="87"/>
      <c r="CL166" s="87"/>
      <c r="CM166" s="87"/>
      <c r="CN166" s="87"/>
      <c r="CO166" s="87"/>
      <c r="CP166" s="87"/>
      <c r="CQ166" s="87"/>
      <c r="CR166" s="87"/>
      <c r="CS166" s="87"/>
      <c r="CT166" s="87"/>
      <c r="CU166" s="87"/>
      <c r="CV166" s="87"/>
      <c r="CW166" s="87"/>
      <c r="CX166" s="87"/>
      <c r="CY166" s="87"/>
      <c r="CZ166" s="87"/>
      <c r="DA166" s="87"/>
      <c r="DB166" s="87"/>
      <c r="DC166" s="87"/>
      <c r="DD166" s="87"/>
      <c r="DE166" s="87"/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V166" s="87"/>
      <c r="DW166" s="87"/>
      <c r="DX166" s="87"/>
      <c r="DY166" s="87"/>
      <c r="DZ166" s="87"/>
      <c r="EA166" s="87"/>
      <c r="EB166" s="87"/>
      <c r="EC166" s="87"/>
      <c r="ED166" s="87"/>
      <c r="EE166" s="87"/>
      <c r="EF166" s="87"/>
      <c r="EG166" s="87"/>
      <c r="EH166" s="87"/>
      <c r="EI166" s="87"/>
      <c r="EJ166" s="87"/>
      <c r="EK166" s="87"/>
      <c r="EL166" s="87"/>
      <c r="EM166" s="87"/>
      <c r="EN166" s="87"/>
      <c r="EO166" s="87"/>
      <c r="EP166" s="87"/>
      <c r="EQ166" s="87"/>
      <c r="ER166" s="87"/>
      <c r="ES166" s="87"/>
      <c r="ET166" s="87"/>
      <c r="EU166" s="87"/>
      <c r="EV166" s="87"/>
      <c r="EW166" s="87"/>
      <c r="EX166" s="87"/>
      <c r="EY166" s="87"/>
      <c r="EZ166" s="87"/>
      <c r="FA166" s="87"/>
      <c r="FB166" s="87"/>
      <c r="FC166" s="87"/>
      <c r="FD166" s="87"/>
      <c r="FE166" s="87"/>
      <c r="FF166" s="87"/>
      <c r="FG166" s="87"/>
      <c r="FH166" s="87"/>
      <c r="FI166" s="87"/>
      <c r="FJ166" s="87"/>
      <c r="FK166" s="87"/>
      <c r="FL166" s="87"/>
      <c r="FM166" s="87"/>
      <c r="FN166" s="87"/>
      <c r="FO166" s="87"/>
      <c r="FP166" s="87"/>
      <c r="FQ166" s="87"/>
      <c r="FR166" s="87"/>
      <c r="FS166" s="87"/>
      <c r="FT166" s="87"/>
      <c r="FU166" s="87"/>
      <c r="FV166" s="87"/>
      <c r="FW166" s="87"/>
      <c r="FX166" s="87"/>
      <c r="FY166" s="87"/>
      <c r="FZ166" s="87"/>
      <c r="GA166" s="87"/>
      <c r="GB166" s="87"/>
      <c r="GC166" s="87"/>
      <c r="GD166" s="87"/>
      <c r="GE166" s="87"/>
      <c r="GF166" s="87"/>
      <c r="GG166" s="87"/>
      <c r="GH166" s="87"/>
      <c r="GI166" s="87"/>
      <c r="GJ166" s="87"/>
      <c r="GK166" s="87"/>
      <c r="GL166" s="87"/>
      <c r="GM166" s="87"/>
      <c r="GN166" s="87"/>
      <c r="GO166" s="87"/>
      <c r="GP166" s="87"/>
      <c r="GQ166" s="87"/>
      <c r="GR166" s="87"/>
      <c r="GS166" s="87"/>
      <c r="GT166" s="87"/>
      <c r="GU166" s="87"/>
      <c r="GV166" s="87"/>
      <c r="GW166" s="87"/>
      <c r="GX166" s="87"/>
      <c r="GY166" s="87"/>
      <c r="GZ166" s="87"/>
      <c r="HA166" s="87"/>
      <c r="HB166" s="87"/>
      <c r="HC166" s="87"/>
      <c r="HD166" s="87"/>
      <c r="HE166" s="87"/>
      <c r="HF166" s="87"/>
      <c r="HG166" s="87"/>
      <c r="HH166" s="87"/>
      <c r="HI166" s="87"/>
      <c r="HJ166" s="87"/>
      <c r="HK166" s="87"/>
      <c r="HL166" s="87"/>
      <c r="HM166" s="87"/>
      <c r="HN166" s="87"/>
      <c r="HO166" s="87"/>
      <c r="HP166" s="87"/>
      <c r="HQ166" s="87"/>
      <c r="HR166" s="87"/>
      <c r="HS166" s="87"/>
      <c r="HT166" s="87"/>
      <c r="HU166" s="87"/>
      <c r="HV166" s="87"/>
      <c r="HW166" s="87"/>
      <c r="HX166" s="87"/>
      <c r="HY166" s="87"/>
      <c r="HZ166" s="87"/>
      <c r="IA166" s="87"/>
      <c r="IB166" s="87"/>
      <c r="IC166" s="87"/>
      <c r="ID166" s="87"/>
      <c r="IE166" s="87"/>
      <c r="IF166" s="87"/>
      <c r="IG166" s="87"/>
      <c r="IH166" s="87"/>
      <c r="II166" s="87"/>
      <c r="IJ166" s="87"/>
      <c r="IK166" s="87"/>
      <c r="IL166" s="87"/>
      <c r="IM166" s="87"/>
      <c r="IN166" s="87"/>
      <c r="IO166" s="87"/>
      <c r="IP166" s="87"/>
      <c r="IQ166" s="87"/>
      <c r="IR166" s="87"/>
      <c r="IS166" s="87"/>
      <c r="IT166" s="87"/>
      <c r="IU166" s="87"/>
      <c r="IV166" s="87"/>
      <c r="IW166" s="87"/>
    </row>
    <row r="167" customFormat="false" ht="12.75" hidden="false" customHeight="false" outlineLevel="0" collapsed="false">
      <c r="A167" s="87"/>
      <c r="B167" s="30"/>
      <c r="C167" s="30"/>
      <c r="D167" s="31"/>
      <c r="E167" s="31"/>
      <c r="F167" s="32"/>
      <c r="G167" s="33"/>
      <c r="H167" s="33"/>
      <c r="I167" s="30"/>
      <c r="J167" s="30"/>
      <c r="K167" s="31"/>
      <c r="L167" s="35"/>
      <c r="M167" s="36"/>
      <c r="N167" s="36"/>
      <c r="O167" s="36"/>
      <c r="P167" s="36"/>
      <c r="Q167" s="36"/>
      <c r="R167" s="36"/>
      <c r="S167" s="102"/>
      <c r="T167" s="32"/>
      <c r="U167" s="30"/>
      <c r="V167" s="16"/>
      <c r="W167" s="16"/>
      <c r="X167" s="16"/>
      <c r="Y167" s="18"/>
      <c r="Z167" s="18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  <c r="CB167" s="87"/>
      <c r="CC167" s="87"/>
      <c r="CD167" s="87"/>
      <c r="CE167" s="87"/>
      <c r="CF167" s="87"/>
      <c r="CG167" s="87"/>
      <c r="CH167" s="87"/>
      <c r="CI167" s="87"/>
      <c r="CJ167" s="87"/>
      <c r="CK167" s="87"/>
      <c r="CL167" s="87"/>
      <c r="CM167" s="87"/>
      <c r="CN167" s="87"/>
      <c r="CO167" s="87"/>
      <c r="CP167" s="87"/>
      <c r="CQ167" s="87"/>
      <c r="CR167" s="87"/>
      <c r="CS167" s="87"/>
      <c r="CT167" s="87"/>
      <c r="CU167" s="87"/>
      <c r="CV167" s="87"/>
      <c r="CW167" s="87"/>
      <c r="CX167" s="87"/>
      <c r="CY167" s="87"/>
      <c r="CZ167" s="87"/>
      <c r="DA167" s="87"/>
      <c r="DB167" s="87"/>
      <c r="DC167" s="87"/>
      <c r="DD167" s="87"/>
      <c r="DE167" s="87"/>
      <c r="DF167" s="87"/>
      <c r="DG167" s="87"/>
      <c r="DH167" s="87"/>
      <c r="DI167" s="87"/>
      <c r="DJ167" s="87"/>
      <c r="DK167" s="87"/>
      <c r="DL167" s="87"/>
      <c r="DM167" s="87"/>
      <c r="DN167" s="87"/>
      <c r="DO167" s="87"/>
      <c r="DP167" s="87"/>
      <c r="DQ167" s="87"/>
      <c r="DR167" s="87"/>
      <c r="DS167" s="87"/>
      <c r="DT167" s="87"/>
      <c r="DU167" s="87"/>
      <c r="DV167" s="87"/>
      <c r="DW167" s="87"/>
      <c r="DX167" s="87"/>
      <c r="DY167" s="87"/>
      <c r="DZ167" s="87"/>
      <c r="EA167" s="87"/>
      <c r="EB167" s="87"/>
      <c r="EC167" s="87"/>
      <c r="ED167" s="87"/>
      <c r="EE167" s="87"/>
      <c r="EF167" s="87"/>
      <c r="EG167" s="87"/>
      <c r="EH167" s="87"/>
      <c r="EI167" s="87"/>
      <c r="EJ167" s="87"/>
      <c r="EK167" s="87"/>
      <c r="EL167" s="87"/>
      <c r="EM167" s="87"/>
      <c r="EN167" s="87"/>
      <c r="EO167" s="87"/>
      <c r="EP167" s="87"/>
      <c r="EQ167" s="87"/>
      <c r="ER167" s="87"/>
      <c r="ES167" s="87"/>
      <c r="ET167" s="87"/>
      <c r="EU167" s="87"/>
      <c r="EV167" s="87"/>
      <c r="EW167" s="87"/>
      <c r="EX167" s="87"/>
      <c r="EY167" s="87"/>
      <c r="EZ167" s="87"/>
      <c r="FA167" s="87"/>
      <c r="FB167" s="87"/>
      <c r="FC167" s="87"/>
      <c r="FD167" s="87"/>
      <c r="FE167" s="87"/>
      <c r="FF167" s="87"/>
      <c r="FG167" s="87"/>
      <c r="FH167" s="87"/>
      <c r="FI167" s="87"/>
      <c r="FJ167" s="87"/>
      <c r="FK167" s="87"/>
      <c r="FL167" s="87"/>
      <c r="FM167" s="87"/>
      <c r="FN167" s="87"/>
      <c r="FO167" s="87"/>
      <c r="FP167" s="87"/>
      <c r="FQ167" s="87"/>
      <c r="FR167" s="87"/>
      <c r="FS167" s="87"/>
      <c r="FT167" s="87"/>
      <c r="FU167" s="87"/>
      <c r="FV167" s="87"/>
      <c r="FW167" s="87"/>
      <c r="FX167" s="87"/>
      <c r="FY167" s="87"/>
      <c r="FZ167" s="87"/>
      <c r="GA167" s="87"/>
      <c r="GB167" s="87"/>
      <c r="GC167" s="87"/>
      <c r="GD167" s="87"/>
      <c r="GE167" s="87"/>
      <c r="GF167" s="87"/>
      <c r="GG167" s="87"/>
      <c r="GH167" s="87"/>
      <c r="GI167" s="87"/>
      <c r="GJ167" s="87"/>
      <c r="GK167" s="87"/>
      <c r="GL167" s="87"/>
      <c r="GM167" s="87"/>
      <c r="GN167" s="87"/>
      <c r="GO167" s="87"/>
      <c r="GP167" s="87"/>
      <c r="GQ167" s="87"/>
      <c r="GR167" s="87"/>
      <c r="GS167" s="87"/>
      <c r="GT167" s="87"/>
      <c r="GU167" s="87"/>
      <c r="GV167" s="87"/>
      <c r="GW167" s="87"/>
      <c r="GX167" s="87"/>
      <c r="GY167" s="87"/>
      <c r="GZ167" s="87"/>
      <c r="HA167" s="87"/>
      <c r="HB167" s="87"/>
      <c r="HC167" s="87"/>
      <c r="HD167" s="87"/>
      <c r="HE167" s="87"/>
      <c r="HF167" s="87"/>
      <c r="HG167" s="87"/>
      <c r="HH167" s="87"/>
      <c r="HI167" s="87"/>
      <c r="HJ167" s="87"/>
      <c r="HK167" s="87"/>
      <c r="HL167" s="87"/>
      <c r="HM167" s="87"/>
      <c r="HN167" s="87"/>
      <c r="HO167" s="87"/>
      <c r="HP167" s="87"/>
      <c r="HQ167" s="87"/>
      <c r="HR167" s="87"/>
      <c r="HS167" s="87"/>
      <c r="HT167" s="87"/>
      <c r="HU167" s="87"/>
      <c r="HV167" s="87"/>
      <c r="HW167" s="87"/>
      <c r="HX167" s="87"/>
      <c r="HY167" s="87"/>
      <c r="HZ167" s="87"/>
      <c r="IA167" s="87"/>
      <c r="IB167" s="87"/>
      <c r="IC167" s="87"/>
      <c r="ID167" s="87"/>
      <c r="IE167" s="87"/>
      <c r="IF167" s="87"/>
      <c r="IG167" s="87"/>
      <c r="IH167" s="87"/>
      <c r="II167" s="87"/>
      <c r="IJ167" s="87"/>
      <c r="IK167" s="87"/>
      <c r="IL167" s="87"/>
      <c r="IM167" s="87"/>
      <c r="IN167" s="87"/>
      <c r="IO167" s="87"/>
      <c r="IP167" s="87"/>
      <c r="IQ167" s="87"/>
      <c r="IR167" s="87"/>
      <c r="IS167" s="87"/>
      <c r="IT167" s="87"/>
      <c r="IU167" s="87"/>
      <c r="IV167" s="87"/>
      <c r="IW167" s="87"/>
    </row>
    <row r="168" customFormat="false" ht="12.75" hidden="false" customHeight="false" outlineLevel="0" collapsed="false">
      <c r="A168" s="87"/>
      <c r="B168" s="30"/>
      <c r="C168" s="30"/>
      <c r="D168" s="31"/>
      <c r="E168" s="31"/>
      <c r="F168" s="32"/>
      <c r="G168" s="33"/>
      <c r="H168" s="33"/>
      <c r="I168" s="30"/>
      <c r="J168" s="30"/>
      <c r="K168" s="31"/>
      <c r="L168" s="35"/>
      <c r="M168" s="36"/>
      <c r="N168" s="36"/>
      <c r="O168" s="36"/>
      <c r="P168" s="36"/>
      <c r="Q168" s="36"/>
      <c r="R168" s="36"/>
      <c r="S168" s="102"/>
      <c r="T168" s="32"/>
      <c r="U168" s="30"/>
      <c r="V168" s="16"/>
      <c r="W168" s="16"/>
      <c r="X168" s="16"/>
      <c r="Y168" s="18"/>
      <c r="Z168" s="18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7"/>
      <c r="BT168" s="87"/>
      <c r="BU168" s="87"/>
      <c r="BV168" s="87"/>
      <c r="BW168" s="87"/>
      <c r="BX168" s="87"/>
      <c r="BY168" s="87"/>
      <c r="BZ168" s="87"/>
      <c r="CA168" s="87"/>
      <c r="CB168" s="87"/>
      <c r="CC168" s="87"/>
      <c r="CD168" s="87"/>
      <c r="CE168" s="87"/>
      <c r="CF168" s="87"/>
      <c r="CG168" s="87"/>
      <c r="CH168" s="87"/>
      <c r="CI168" s="87"/>
      <c r="CJ168" s="87"/>
      <c r="CK168" s="87"/>
      <c r="CL168" s="87"/>
      <c r="CM168" s="87"/>
      <c r="CN168" s="87"/>
      <c r="CO168" s="87"/>
      <c r="CP168" s="87"/>
      <c r="CQ168" s="87"/>
      <c r="CR168" s="87"/>
      <c r="CS168" s="87"/>
      <c r="CT168" s="87"/>
      <c r="CU168" s="87"/>
      <c r="CV168" s="87"/>
      <c r="CW168" s="87"/>
      <c r="CX168" s="87"/>
      <c r="CY168" s="87"/>
      <c r="CZ168" s="87"/>
      <c r="DA168" s="87"/>
      <c r="DB168" s="87"/>
      <c r="DC168" s="87"/>
      <c r="DD168" s="87"/>
      <c r="DE168" s="87"/>
      <c r="DF168" s="87"/>
      <c r="DG168" s="87"/>
      <c r="DH168" s="87"/>
      <c r="DI168" s="87"/>
      <c r="DJ168" s="87"/>
      <c r="DK168" s="87"/>
      <c r="DL168" s="87"/>
      <c r="DM168" s="87"/>
      <c r="DN168" s="87"/>
      <c r="DO168" s="87"/>
      <c r="DP168" s="87"/>
      <c r="DQ168" s="87"/>
      <c r="DR168" s="87"/>
      <c r="DS168" s="87"/>
      <c r="DT168" s="87"/>
      <c r="DU168" s="87"/>
      <c r="DV168" s="87"/>
      <c r="DW168" s="87"/>
      <c r="DX168" s="87"/>
      <c r="DY168" s="87"/>
      <c r="DZ168" s="87"/>
      <c r="EA168" s="87"/>
      <c r="EB168" s="87"/>
      <c r="EC168" s="87"/>
      <c r="ED168" s="87"/>
      <c r="EE168" s="87"/>
      <c r="EF168" s="87"/>
      <c r="EG168" s="87"/>
      <c r="EH168" s="87"/>
      <c r="EI168" s="87"/>
      <c r="EJ168" s="87"/>
      <c r="EK168" s="87"/>
      <c r="EL168" s="87"/>
      <c r="EM168" s="87"/>
      <c r="EN168" s="87"/>
      <c r="EO168" s="87"/>
      <c r="EP168" s="87"/>
      <c r="EQ168" s="87"/>
      <c r="ER168" s="87"/>
      <c r="ES168" s="87"/>
      <c r="ET168" s="87"/>
      <c r="EU168" s="87"/>
      <c r="EV168" s="87"/>
      <c r="EW168" s="87"/>
      <c r="EX168" s="87"/>
      <c r="EY168" s="87"/>
      <c r="EZ168" s="87"/>
      <c r="FA168" s="87"/>
      <c r="FB168" s="87"/>
      <c r="FC168" s="87"/>
      <c r="FD168" s="87"/>
      <c r="FE168" s="87"/>
      <c r="FF168" s="87"/>
      <c r="FG168" s="87"/>
      <c r="FH168" s="87"/>
      <c r="FI168" s="87"/>
      <c r="FJ168" s="87"/>
      <c r="FK168" s="87"/>
      <c r="FL168" s="87"/>
      <c r="FM168" s="87"/>
      <c r="FN168" s="87"/>
      <c r="FO168" s="87"/>
      <c r="FP168" s="87"/>
      <c r="FQ168" s="87"/>
      <c r="FR168" s="87"/>
      <c r="FS168" s="87"/>
      <c r="FT168" s="87"/>
      <c r="FU168" s="87"/>
      <c r="FV168" s="87"/>
      <c r="FW168" s="87"/>
      <c r="FX168" s="87"/>
      <c r="FY168" s="87"/>
      <c r="FZ168" s="87"/>
      <c r="GA168" s="87"/>
      <c r="GB168" s="87"/>
      <c r="GC168" s="87"/>
      <c r="GD168" s="87"/>
      <c r="GE168" s="87"/>
      <c r="GF168" s="87"/>
      <c r="GG168" s="87"/>
      <c r="GH168" s="87"/>
      <c r="GI168" s="87"/>
      <c r="GJ168" s="87"/>
      <c r="GK168" s="87"/>
      <c r="GL168" s="87"/>
      <c r="GM168" s="87"/>
      <c r="GN168" s="87"/>
      <c r="GO168" s="87"/>
      <c r="GP168" s="87"/>
      <c r="GQ168" s="87"/>
      <c r="GR168" s="87"/>
      <c r="GS168" s="87"/>
      <c r="GT168" s="87"/>
      <c r="GU168" s="87"/>
      <c r="GV168" s="87"/>
      <c r="GW168" s="87"/>
      <c r="GX168" s="87"/>
      <c r="GY168" s="87"/>
      <c r="GZ168" s="87"/>
      <c r="HA168" s="87"/>
      <c r="HB168" s="87"/>
      <c r="HC168" s="87"/>
      <c r="HD168" s="87"/>
      <c r="HE168" s="87"/>
      <c r="HF168" s="87"/>
      <c r="HG168" s="87"/>
      <c r="HH168" s="87"/>
      <c r="HI168" s="87"/>
      <c r="HJ168" s="87"/>
      <c r="HK168" s="87"/>
      <c r="HL168" s="87"/>
      <c r="HM168" s="87"/>
      <c r="HN168" s="87"/>
      <c r="HO168" s="87"/>
      <c r="HP168" s="87"/>
      <c r="HQ168" s="87"/>
      <c r="HR168" s="87"/>
      <c r="HS168" s="87"/>
      <c r="HT168" s="87"/>
      <c r="HU168" s="87"/>
      <c r="HV168" s="87"/>
      <c r="HW168" s="87"/>
      <c r="HX168" s="87"/>
      <c r="HY168" s="87"/>
      <c r="HZ168" s="87"/>
      <c r="IA168" s="87"/>
      <c r="IB168" s="87"/>
      <c r="IC168" s="87"/>
      <c r="ID168" s="87"/>
      <c r="IE168" s="87"/>
      <c r="IF168" s="87"/>
      <c r="IG168" s="87"/>
      <c r="IH168" s="87"/>
      <c r="II168" s="87"/>
      <c r="IJ168" s="87"/>
      <c r="IK168" s="87"/>
      <c r="IL168" s="87"/>
      <c r="IM168" s="87"/>
      <c r="IN168" s="87"/>
      <c r="IO168" s="87"/>
      <c r="IP168" s="87"/>
      <c r="IQ168" s="87"/>
      <c r="IR168" s="87"/>
      <c r="IS168" s="87"/>
      <c r="IT168" s="87"/>
      <c r="IU168" s="87"/>
      <c r="IV168" s="87"/>
      <c r="IW168" s="87"/>
    </row>
    <row r="169" customFormat="false" ht="12.75" hidden="false" customHeight="false" outlineLevel="0" collapsed="false">
      <c r="A169" s="87"/>
      <c r="B169" s="30"/>
      <c r="C169" s="30"/>
      <c r="D169" s="31"/>
      <c r="E169" s="31"/>
      <c r="F169" s="32"/>
      <c r="G169" s="33"/>
      <c r="H169" s="33"/>
      <c r="I169" s="30"/>
      <c r="J169" s="30"/>
      <c r="K169" s="31"/>
      <c r="L169" s="35"/>
      <c r="M169" s="36"/>
      <c r="N169" s="36"/>
      <c r="O169" s="36"/>
      <c r="P169" s="36"/>
      <c r="Q169" s="36"/>
      <c r="R169" s="36"/>
      <c r="S169" s="102"/>
      <c r="T169" s="32"/>
      <c r="U169" s="30"/>
      <c r="V169" s="16"/>
      <c r="W169" s="16"/>
      <c r="X169" s="16"/>
      <c r="Y169" s="18"/>
      <c r="Z169" s="18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  <c r="CC169" s="87"/>
      <c r="CD169" s="87"/>
      <c r="CE169" s="87"/>
      <c r="CF169" s="87"/>
      <c r="CG169" s="87"/>
      <c r="CH169" s="87"/>
      <c r="CI169" s="87"/>
      <c r="CJ169" s="87"/>
      <c r="CK169" s="87"/>
      <c r="CL169" s="87"/>
      <c r="CM169" s="87"/>
      <c r="CN169" s="87"/>
      <c r="CO169" s="87"/>
      <c r="CP169" s="87"/>
      <c r="CQ169" s="87"/>
      <c r="CR169" s="87"/>
      <c r="CS169" s="87"/>
      <c r="CT169" s="87"/>
      <c r="CU169" s="87"/>
      <c r="CV169" s="87"/>
      <c r="CW169" s="87"/>
      <c r="CX169" s="87"/>
      <c r="CY169" s="87"/>
      <c r="CZ169" s="87"/>
      <c r="DA169" s="87"/>
      <c r="DB169" s="87"/>
      <c r="DC169" s="87"/>
      <c r="DD169" s="87"/>
      <c r="DE169" s="87"/>
      <c r="DF169" s="87"/>
      <c r="DG169" s="87"/>
      <c r="DH169" s="87"/>
      <c r="DI169" s="87"/>
      <c r="DJ169" s="87"/>
      <c r="DK169" s="87"/>
      <c r="DL169" s="87"/>
      <c r="DM169" s="87"/>
      <c r="DN169" s="87"/>
      <c r="DO169" s="87"/>
      <c r="DP169" s="87"/>
      <c r="DQ169" s="87"/>
      <c r="DR169" s="87"/>
      <c r="DS169" s="87"/>
      <c r="DT169" s="87"/>
      <c r="DU169" s="87"/>
      <c r="DV169" s="87"/>
      <c r="DW169" s="87"/>
      <c r="DX169" s="87"/>
      <c r="DY169" s="87"/>
      <c r="DZ169" s="87"/>
      <c r="EA169" s="87"/>
      <c r="EB169" s="87"/>
      <c r="EC169" s="87"/>
      <c r="ED169" s="87"/>
      <c r="EE169" s="87"/>
      <c r="EF169" s="87"/>
      <c r="EG169" s="87"/>
      <c r="EH169" s="87"/>
      <c r="EI169" s="87"/>
      <c r="EJ169" s="87"/>
      <c r="EK169" s="87"/>
      <c r="EL169" s="87"/>
      <c r="EM169" s="87"/>
      <c r="EN169" s="87"/>
      <c r="EO169" s="87"/>
      <c r="EP169" s="87"/>
      <c r="EQ169" s="87"/>
      <c r="ER169" s="87"/>
      <c r="ES169" s="87"/>
      <c r="ET169" s="87"/>
      <c r="EU169" s="87"/>
      <c r="EV169" s="87"/>
      <c r="EW169" s="87"/>
      <c r="EX169" s="87"/>
      <c r="EY169" s="87"/>
      <c r="EZ169" s="87"/>
      <c r="FA169" s="87"/>
      <c r="FB169" s="87"/>
      <c r="FC169" s="87"/>
      <c r="FD169" s="87"/>
      <c r="FE169" s="87"/>
      <c r="FF169" s="87"/>
      <c r="FG169" s="87"/>
      <c r="FH169" s="87"/>
      <c r="FI169" s="87"/>
      <c r="FJ169" s="87"/>
      <c r="FK169" s="87"/>
      <c r="FL169" s="87"/>
      <c r="FM169" s="87"/>
      <c r="FN169" s="87"/>
      <c r="FO169" s="87"/>
      <c r="FP169" s="87"/>
      <c r="FQ169" s="87"/>
      <c r="FR169" s="87"/>
      <c r="FS169" s="87"/>
      <c r="FT169" s="87"/>
      <c r="FU169" s="87"/>
      <c r="FV169" s="87"/>
      <c r="FW169" s="87"/>
      <c r="FX169" s="87"/>
      <c r="FY169" s="87"/>
      <c r="FZ169" s="87"/>
      <c r="GA169" s="87"/>
      <c r="GB169" s="87"/>
      <c r="GC169" s="87"/>
      <c r="GD169" s="87"/>
      <c r="GE169" s="87"/>
      <c r="GF169" s="87"/>
      <c r="GG169" s="87"/>
      <c r="GH169" s="87"/>
      <c r="GI169" s="87"/>
      <c r="GJ169" s="87"/>
      <c r="GK169" s="87"/>
      <c r="GL169" s="87"/>
      <c r="GM169" s="87"/>
      <c r="GN169" s="87"/>
      <c r="GO169" s="87"/>
      <c r="GP169" s="87"/>
      <c r="GQ169" s="87"/>
      <c r="GR169" s="87"/>
      <c r="GS169" s="87"/>
      <c r="GT169" s="87"/>
      <c r="GU169" s="87"/>
      <c r="GV169" s="87"/>
      <c r="GW169" s="87"/>
      <c r="GX169" s="87"/>
      <c r="GY169" s="87"/>
      <c r="GZ169" s="87"/>
      <c r="HA169" s="87"/>
      <c r="HB169" s="87"/>
      <c r="HC169" s="87"/>
      <c r="HD169" s="87"/>
      <c r="HE169" s="87"/>
      <c r="HF169" s="87"/>
      <c r="HG169" s="87"/>
      <c r="HH169" s="87"/>
      <c r="HI169" s="87"/>
      <c r="HJ169" s="87"/>
      <c r="HK169" s="87"/>
      <c r="HL169" s="87"/>
      <c r="HM169" s="87"/>
      <c r="HN169" s="87"/>
      <c r="HO169" s="87"/>
      <c r="HP169" s="87"/>
      <c r="HQ169" s="87"/>
      <c r="HR169" s="87"/>
      <c r="HS169" s="87"/>
      <c r="HT169" s="87"/>
      <c r="HU169" s="87"/>
      <c r="HV169" s="87"/>
      <c r="HW169" s="87"/>
      <c r="HX169" s="87"/>
      <c r="HY169" s="87"/>
      <c r="HZ169" s="87"/>
      <c r="IA169" s="87"/>
      <c r="IB169" s="87"/>
      <c r="IC169" s="87"/>
      <c r="ID169" s="87"/>
      <c r="IE169" s="87"/>
      <c r="IF169" s="87"/>
      <c r="IG169" s="87"/>
      <c r="IH169" s="87"/>
      <c r="II169" s="87"/>
      <c r="IJ169" s="87"/>
      <c r="IK169" s="87"/>
      <c r="IL169" s="87"/>
      <c r="IM169" s="87"/>
      <c r="IN169" s="87"/>
      <c r="IO169" s="87"/>
      <c r="IP169" s="87"/>
      <c r="IQ169" s="87"/>
      <c r="IR169" s="87"/>
      <c r="IS169" s="87"/>
      <c r="IT169" s="87"/>
      <c r="IU169" s="87"/>
      <c r="IV169" s="87"/>
      <c r="IW169" s="87"/>
    </row>
    <row r="170" customFormat="false" ht="12.75" hidden="false" customHeight="false" outlineLevel="0" collapsed="false">
      <c r="A170" s="87"/>
      <c r="B170" s="30"/>
      <c r="C170" s="30"/>
      <c r="D170" s="31"/>
      <c r="E170" s="31"/>
      <c r="F170" s="32"/>
      <c r="G170" s="33"/>
      <c r="H170" s="33"/>
      <c r="I170" s="30"/>
      <c r="J170" s="30"/>
      <c r="K170" s="31"/>
      <c r="L170" s="35"/>
      <c r="M170" s="36"/>
      <c r="N170" s="36"/>
      <c r="O170" s="36"/>
      <c r="P170" s="36"/>
      <c r="Q170" s="36"/>
      <c r="R170" s="36"/>
      <c r="S170" s="102"/>
      <c r="T170" s="32"/>
      <c r="U170" s="30"/>
      <c r="V170" s="16"/>
      <c r="W170" s="16"/>
      <c r="X170" s="16"/>
      <c r="Y170" s="18"/>
      <c r="Z170" s="18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  <c r="CB170" s="87"/>
      <c r="CC170" s="87"/>
      <c r="CD170" s="87"/>
      <c r="CE170" s="87"/>
      <c r="CF170" s="87"/>
      <c r="CG170" s="87"/>
      <c r="CH170" s="87"/>
      <c r="CI170" s="87"/>
      <c r="CJ170" s="87"/>
      <c r="CK170" s="87"/>
      <c r="CL170" s="87"/>
      <c r="CM170" s="87"/>
      <c r="CN170" s="87"/>
      <c r="CO170" s="87"/>
      <c r="CP170" s="87"/>
      <c r="CQ170" s="87"/>
      <c r="CR170" s="87"/>
      <c r="CS170" s="87"/>
      <c r="CT170" s="87"/>
      <c r="CU170" s="87"/>
      <c r="CV170" s="87"/>
      <c r="CW170" s="87"/>
      <c r="CX170" s="87"/>
      <c r="CY170" s="87"/>
      <c r="CZ170" s="87"/>
      <c r="DA170" s="87"/>
      <c r="DB170" s="87"/>
      <c r="DC170" s="87"/>
      <c r="DD170" s="87"/>
      <c r="DE170" s="87"/>
      <c r="DF170" s="87"/>
      <c r="DG170" s="87"/>
      <c r="DH170" s="87"/>
      <c r="DI170" s="87"/>
      <c r="DJ170" s="87"/>
      <c r="DK170" s="87"/>
      <c r="DL170" s="87"/>
      <c r="DM170" s="87"/>
      <c r="DN170" s="87"/>
      <c r="DO170" s="87"/>
      <c r="DP170" s="87"/>
      <c r="DQ170" s="87"/>
      <c r="DR170" s="87"/>
      <c r="DS170" s="87"/>
      <c r="DT170" s="87"/>
      <c r="DU170" s="87"/>
      <c r="DV170" s="87"/>
      <c r="DW170" s="87"/>
      <c r="DX170" s="87"/>
      <c r="DY170" s="87"/>
      <c r="DZ170" s="87"/>
      <c r="EA170" s="87"/>
      <c r="EB170" s="87"/>
      <c r="EC170" s="87"/>
      <c r="ED170" s="87"/>
      <c r="EE170" s="87"/>
      <c r="EF170" s="87"/>
      <c r="EG170" s="87"/>
      <c r="EH170" s="87"/>
      <c r="EI170" s="87"/>
      <c r="EJ170" s="87"/>
      <c r="EK170" s="87"/>
      <c r="EL170" s="87"/>
      <c r="EM170" s="87"/>
      <c r="EN170" s="87"/>
      <c r="EO170" s="87"/>
      <c r="EP170" s="87"/>
      <c r="EQ170" s="87"/>
      <c r="ER170" s="87"/>
      <c r="ES170" s="87"/>
      <c r="ET170" s="87"/>
      <c r="EU170" s="87"/>
      <c r="EV170" s="87"/>
      <c r="EW170" s="87"/>
      <c r="EX170" s="87"/>
      <c r="EY170" s="87"/>
      <c r="EZ170" s="87"/>
      <c r="FA170" s="87"/>
      <c r="FB170" s="87"/>
      <c r="FC170" s="87"/>
      <c r="FD170" s="87"/>
      <c r="FE170" s="87"/>
      <c r="FF170" s="87"/>
      <c r="FG170" s="87"/>
      <c r="FH170" s="87"/>
      <c r="FI170" s="87"/>
      <c r="FJ170" s="87"/>
      <c r="FK170" s="87"/>
      <c r="FL170" s="87"/>
      <c r="FM170" s="87"/>
      <c r="FN170" s="87"/>
      <c r="FO170" s="87"/>
      <c r="FP170" s="87"/>
      <c r="FQ170" s="87"/>
      <c r="FR170" s="87"/>
      <c r="FS170" s="87"/>
      <c r="FT170" s="87"/>
      <c r="FU170" s="87"/>
      <c r="FV170" s="87"/>
      <c r="FW170" s="87"/>
      <c r="FX170" s="87"/>
      <c r="FY170" s="87"/>
      <c r="FZ170" s="87"/>
      <c r="GA170" s="87"/>
      <c r="GB170" s="87"/>
      <c r="GC170" s="87"/>
      <c r="GD170" s="87"/>
      <c r="GE170" s="87"/>
      <c r="GF170" s="87"/>
      <c r="GG170" s="87"/>
      <c r="GH170" s="87"/>
      <c r="GI170" s="87"/>
      <c r="GJ170" s="87"/>
      <c r="GK170" s="87"/>
      <c r="GL170" s="87"/>
      <c r="GM170" s="87"/>
      <c r="GN170" s="87"/>
      <c r="GO170" s="87"/>
      <c r="GP170" s="87"/>
      <c r="GQ170" s="87"/>
      <c r="GR170" s="87"/>
      <c r="GS170" s="87"/>
      <c r="GT170" s="87"/>
      <c r="GU170" s="87"/>
      <c r="GV170" s="87"/>
      <c r="GW170" s="87"/>
      <c r="GX170" s="87"/>
      <c r="GY170" s="87"/>
      <c r="GZ170" s="87"/>
      <c r="HA170" s="87"/>
      <c r="HB170" s="87"/>
      <c r="HC170" s="87"/>
      <c r="HD170" s="87"/>
      <c r="HE170" s="87"/>
      <c r="HF170" s="87"/>
      <c r="HG170" s="87"/>
      <c r="HH170" s="87"/>
      <c r="HI170" s="87"/>
      <c r="HJ170" s="87"/>
      <c r="HK170" s="87"/>
      <c r="HL170" s="87"/>
      <c r="HM170" s="87"/>
      <c r="HN170" s="87"/>
      <c r="HO170" s="87"/>
      <c r="HP170" s="87"/>
      <c r="HQ170" s="87"/>
      <c r="HR170" s="87"/>
      <c r="HS170" s="87"/>
      <c r="HT170" s="87"/>
      <c r="HU170" s="87"/>
      <c r="HV170" s="87"/>
      <c r="HW170" s="87"/>
      <c r="HX170" s="87"/>
      <c r="HY170" s="87"/>
      <c r="HZ170" s="87"/>
      <c r="IA170" s="87"/>
      <c r="IB170" s="87"/>
      <c r="IC170" s="87"/>
      <c r="ID170" s="87"/>
      <c r="IE170" s="87"/>
      <c r="IF170" s="87"/>
      <c r="IG170" s="87"/>
      <c r="IH170" s="87"/>
      <c r="II170" s="87"/>
      <c r="IJ170" s="87"/>
      <c r="IK170" s="87"/>
      <c r="IL170" s="87"/>
      <c r="IM170" s="87"/>
      <c r="IN170" s="87"/>
      <c r="IO170" s="87"/>
      <c r="IP170" s="87"/>
      <c r="IQ170" s="87"/>
      <c r="IR170" s="87"/>
      <c r="IS170" s="87"/>
      <c r="IT170" s="87"/>
      <c r="IU170" s="87"/>
      <c r="IV170" s="87"/>
      <c r="IW170" s="87"/>
    </row>
    <row r="171" customFormat="false" ht="12.75" hidden="false" customHeight="false" outlineLevel="0" collapsed="false">
      <c r="A171" s="87"/>
      <c r="B171" s="30"/>
      <c r="C171" s="30"/>
      <c r="D171" s="31"/>
      <c r="E171" s="31"/>
      <c r="F171" s="32"/>
      <c r="G171" s="33"/>
      <c r="H171" s="33"/>
      <c r="I171" s="30"/>
      <c r="J171" s="30"/>
      <c r="K171" s="31"/>
      <c r="L171" s="35"/>
      <c r="M171" s="36"/>
      <c r="N171" s="36"/>
      <c r="O171" s="36"/>
      <c r="P171" s="36"/>
      <c r="Q171" s="36"/>
      <c r="R171" s="36"/>
      <c r="S171" s="102"/>
      <c r="T171" s="32"/>
      <c r="U171" s="30"/>
      <c r="V171" s="16"/>
      <c r="W171" s="16"/>
      <c r="X171" s="16"/>
      <c r="Y171" s="18"/>
      <c r="Z171" s="18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  <c r="CC171" s="87"/>
      <c r="CD171" s="87"/>
      <c r="CE171" s="87"/>
      <c r="CF171" s="87"/>
      <c r="CG171" s="87"/>
      <c r="CH171" s="87"/>
      <c r="CI171" s="87"/>
      <c r="CJ171" s="87"/>
      <c r="CK171" s="87"/>
      <c r="CL171" s="87"/>
      <c r="CM171" s="87"/>
      <c r="CN171" s="87"/>
      <c r="CO171" s="87"/>
      <c r="CP171" s="87"/>
      <c r="CQ171" s="87"/>
      <c r="CR171" s="87"/>
      <c r="CS171" s="87"/>
      <c r="CT171" s="87"/>
      <c r="CU171" s="87"/>
      <c r="CV171" s="87"/>
      <c r="CW171" s="87"/>
      <c r="CX171" s="87"/>
      <c r="CY171" s="87"/>
      <c r="CZ171" s="87"/>
      <c r="DA171" s="87"/>
      <c r="DB171" s="87"/>
      <c r="DC171" s="87"/>
      <c r="DD171" s="87"/>
      <c r="DE171" s="87"/>
      <c r="DF171" s="87"/>
      <c r="DG171" s="87"/>
      <c r="DH171" s="87"/>
      <c r="DI171" s="87"/>
      <c r="DJ171" s="87"/>
      <c r="DK171" s="87"/>
      <c r="DL171" s="87"/>
      <c r="DM171" s="87"/>
      <c r="DN171" s="87"/>
      <c r="DO171" s="87"/>
      <c r="DP171" s="87"/>
      <c r="DQ171" s="87"/>
      <c r="DR171" s="87"/>
      <c r="DS171" s="87"/>
      <c r="DT171" s="87"/>
      <c r="DU171" s="87"/>
      <c r="DV171" s="87"/>
      <c r="DW171" s="87"/>
      <c r="DX171" s="87"/>
      <c r="DY171" s="87"/>
      <c r="DZ171" s="87"/>
      <c r="EA171" s="87"/>
      <c r="EB171" s="87"/>
      <c r="EC171" s="87"/>
      <c r="ED171" s="87"/>
      <c r="EE171" s="87"/>
      <c r="EF171" s="87"/>
      <c r="EG171" s="87"/>
      <c r="EH171" s="87"/>
      <c r="EI171" s="87"/>
      <c r="EJ171" s="87"/>
      <c r="EK171" s="87"/>
      <c r="EL171" s="87"/>
      <c r="EM171" s="87"/>
      <c r="EN171" s="87"/>
      <c r="EO171" s="87"/>
      <c r="EP171" s="87"/>
      <c r="EQ171" s="87"/>
      <c r="ER171" s="87"/>
      <c r="ES171" s="87"/>
      <c r="ET171" s="87"/>
      <c r="EU171" s="87"/>
      <c r="EV171" s="87"/>
      <c r="EW171" s="87"/>
      <c r="EX171" s="87"/>
      <c r="EY171" s="87"/>
      <c r="EZ171" s="87"/>
      <c r="FA171" s="87"/>
      <c r="FB171" s="87"/>
      <c r="FC171" s="87"/>
      <c r="FD171" s="87"/>
      <c r="FE171" s="87"/>
      <c r="FF171" s="87"/>
      <c r="FG171" s="87"/>
      <c r="FH171" s="87"/>
      <c r="FI171" s="87"/>
      <c r="FJ171" s="87"/>
      <c r="FK171" s="87"/>
      <c r="FL171" s="87"/>
      <c r="FM171" s="87"/>
      <c r="FN171" s="87"/>
      <c r="FO171" s="87"/>
      <c r="FP171" s="87"/>
      <c r="FQ171" s="87"/>
      <c r="FR171" s="87"/>
      <c r="FS171" s="87"/>
      <c r="FT171" s="87"/>
      <c r="FU171" s="87"/>
      <c r="FV171" s="87"/>
      <c r="FW171" s="87"/>
      <c r="FX171" s="87"/>
      <c r="FY171" s="87"/>
      <c r="FZ171" s="87"/>
      <c r="GA171" s="87"/>
      <c r="GB171" s="87"/>
      <c r="GC171" s="87"/>
      <c r="GD171" s="87"/>
      <c r="GE171" s="87"/>
      <c r="GF171" s="87"/>
      <c r="GG171" s="87"/>
      <c r="GH171" s="87"/>
      <c r="GI171" s="87"/>
      <c r="GJ171" s="87"/>
      <c r="GK171" s="87"/>
      <c r="GL171" s="87"/>
      <c r="GM171" s="87"/>
      <c r="GN171" s="87"/>
      <c r="GO171" s="87"/>
      <c r="GP171" s="87"/>
      <c r="GQ171" s="87"/>
      <c r="GR171" s="87"/>
      <c r="GS171" s="87"/>
      <c r="GT171" s="87"/>
      <c r="GU171" s="87"/>
      <c r="GV171" s="87"/>
      <c r="GW171" s="87"/>
      <c r="GX171" s="87"/>
      <c r="GY171" s="87"/>
      <c r="GZ171" s="87"/>
      <c r="HA171" s="87"/>
      <c r="HB171" s="87"/>
      <c r="HC171" s="87"/>
      <c r="HD171" s="87"/>
      <c r="HE171" s="87"/>
      <c r="HF171" s="87"/>
      <c r="HG171" s="87"/>
      <c r="HH171" s="87"/>
      <c r="HI171" s="87"/>
      <c r="HJ171" s="87"/>
      <c r="HK171" s="87"/>
      <c r="HL171" s="87"/>
      <c r="HM171" s="87"/>
      <c r="HN171" s="87"/>
      <c r="HO171" s="87"/>
      <c r="HP171" s="87"/>
      <c r="HQ171" s="87"/>
      <c r="HR171" s="87"/>
      <c r="HS171" s="87"/>
      <c r="HT171" s="87"/>
      <c r="HU171" s="87"/>
      <c r="HV171" s="87"/>
      <c r="HW171" s="87"/>
      <c r="HX171" s="87"/>
      <c r="HY171" s="87"/>
      <c r="HZ171" s="87"/>
      <c r="IA171" s="87"/>
      <c r="IB171" s="87"/>
      <c r="IC171" s="87"/>
      <c r="ID171" s="87"/>
      <c r="IE171" s="87"/>
      <c r="IF171" s="87"/>
      <c r="IG171" s="87"/>
      <c r="IH171" s="87"/>
      <c r="II171" s="87"/>
      <c r="IJ171" s="87"/>
      <c r="IK171" s="87"/>
      <c r="IL171" s="87"/>
      <c r="IM171" s="87"/>
      <c r="IN171" s="87"/>
      <c r="IO171" s="87"/>
      <c r="IP171" s="87"/>
      <c r="IQ171" s="87"/>
      <c r="IR171" s="87"/>
      <c r="IS171" s="87"/>
      <c r="IT171" s="87"/>
      <c r="IU171" s="87"/>
      <c r="IV171" s="87"/>
      <c r="IW171" s="87"/>
    </row>
    <row r="172" customFormat="false" ht="12.75" hidden="false" customHeight="false" outlineLevel="0" collapsed="false">
      <c r="A172" s="87"/>
      <c r="B172" s="30"/>
      <c r="C172" s="30"/>
      <c r="D172" s="31"/>
      <c r="E172" s="31"/>
      <c r="F172" s="32"/>
      <c r="G172" s="33"/>
      <c r="H172" s="33"/>
      <c r="I172" s="30"/>
      <c r="J172" s="30"/>
      <c r="K172" s="31"/>
      <c r="L172" s="35"/>
      <c r="M172" s="36"/>
      <c r="N172" s="36"/>
      <c r="O172" s="36"/>
      <c r="P172" s="36"/>
      <c r="Q172" s="36"/>
      <c r="R172" s="36"/>
      <c r="S172" s="102"/>
      <c r="T172" s="32"/>
      <c r="U172" s="30"/>
      <c r="V172" s="16"/>
      <c r="W172" s="16"/>
      <c r="X172" s="16"/>
      <c r="Y172" s="18"/>
      <c r="Z172" s="18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7"/>
      <c r="BT172" s="87"/>
      <c r="BU172" s="87"/>
      <c r="BV172" s="87"/>
      <c r="BW172" s="87"/>
      <c r="BX172" s="87"/>
      <c r="BY172" s="87"/>
      <c r="BZ172" s="87"/>
      <c r="CA172" s="87"/>
      <c r="CB172" s="87"/>
      <c r="CC172" s="87"/>
      <c r="CD172" s="87"/>
      <c r="CE172" s="87"/>
      <c r="CF172" s="87"/>
      <c r="CG172" s="87"/>
      <c r="CH172" s="87"/>
      <c r="CI172" s="87"/>
      <c r="CJ172" s="87"/>
      <c r="CK172" s="87"/>
      <c r="CL172" s="87"/>
      <c r="CM172" s="87"/>
      <c r="CN172" s="87"/>
      <c r="CO172" s="87"/>
      <c r="CP172" s="87"/>
      <c r="CQ172" s="87"/>
      <c r="CR172" s="87"/>
      <c r="CS172" s="87"/>
      <c r="CT172" s="87"/>
      <c r="CU172" s="87"/>
      <c r="CV172" s="87"/>
      <c r="CW172" s="87"/>
      <c r="CX172" s="87"/>
      <c r="CY172" s="87"/>
      <c r="CZ172" s="87"/>
      <c r="DA172" s="87"/>
      <c r="DB172" s="87"/>
      <c r="DC172" s="87"/>
      <c r="DD172" s="87"/>
      <c r="DE172" s="87"/>
      <c r="DF172" s="87"/>
      <c r="DG172" s="87"/>
      <c r="DH172" s="87"/>
      <c r="DI172" s="87"/>
      <c r="DJ172" s="87"/>
      <c r="DK172" s="87"/>
      <c r="DL172" s="87"/>
      <c r="DM172" s="87"/>
      <c r="DN172" s="87"/>
      <c r="DO172" s="87"/>
      <c r="DP172" s="87"/>
      <c r="DQ172" s="87"/>
      <c r="DR172" s="87"/>
      <c r="DS172" s="87"/>
      <c r="DT172" s="87"/>
      <c r="DU172" s="87"/>
      <c r="DV172" s="87"/>
      <c r="DW172" s="87"/>
      <c r="DX172" s="87"/>
      <c r="DY172" s="87"/>
      <c r="DZ172" s="87"/>
      <c r="EA172" s="87"/>
      <c r="EB172" s="87"/>
      <c r="EC172" s="87"/>
      <c r="ED172" s="87"/>
      <c r="EE172" s="87"/>
      <c r="EF172" s="87"/>
      <c r="EG172" s="87"/>
      <c r="EH172" s="87"/>
      <c r="EI172" s="87"/>
      <c r="EJ172" s="87"/>
      <c r="EK172" s="87"/>
      <c r="EL172" s="87"/>
      <c r="EM172" s="87"/>
      <c r="EN172" s="87"/>
      <c r="EO172" s="87"/>
      <c r="EP172" s="87"/>
      <c r="EQ172" s="87"/>
      <c r="ER172" s="87"/>
      <c r="ES172" s="87"/>
      <c r="ET172" s="87"/>
      <c r="EU172" s="87"/>
      <c r="EV172" s="87"/>
      <c r="EW172" s="87"/>
      <c r="EX172" s="87"/>
      <c r="EY172" s="87"/>
      <c r="EZ172" s="87"/>
      <c r="FA172" s="87"/>
      <c r="FB172" s="87"/>
      <c r="FC172" s="87"/>
      <c r="FD172" s="87"/>
      <c r="FE172" s="87"/>
      <c r="FF172" s="87"/>
      <c r="FG172" s="87"/>
      <c r="FH172" s="87"/>
      <c r="FI172" s="87"/>
      <c r="FJ172" s="87"/>
      <c r="FK172" s="87"/>
      <c r="FL172" s="87"/>
      <c r="FM172" s="87"/>
      <c r="FN172" s="87"/>
      <c r="FO172" s="87"/>
      <c r="FP172" s="87"/>
      <c r="FQ172" s="87"/>
      <c r="FR172" s="87"/>
      <c r="FS172" s="87"/>
      <c r="FT172" s="87"/>
      <c r="FU172" s="87"/>
      <c r="FV172" s="87"/>
      <c r="FW172" s="87"/>
      <c r="FX172" s="87"/>
      <c r="FY172" s="87"/>
      <c r="FZ172" s="87"/>
      <c r="GA172" s="87"/>
      <c r="GB172" s="87"/>
      <c r="GC172" s="87"/>
      <c r="GD172" s="87"/>
      <c r="GE172" s="87"/>
      <c r="GF172" s="87"/>
      <c r="GG172" s="87"/>
      <c r="GH172" s="87"/>
      <c r="GI172" s="87"/>
      <c r="GJ172" s="87"/>
      <c r="GK172" s="87"/>
      <c r="GL172" s="87"/>
      <c r="GM172" s="87"/>
      <c r="GN172" s="87"/>
      <c r="GO172" s="87"/>
      <c r="GP172" s="87"/>
      <c r="GQ172" s="87"/>
      <c r="GR172" s="87"/>
      <c r="GS172" s="87"/>
      <c r="GT172" s="87"/>
      <c r="GU172" s="87"/>
      <c r="GV172" s="87"/>
      <c r="GW172" s="87"/>
      <c r="GX172" s="87"/>
      <c r="GY172" s="87"/>
      <c r="GZ172" s="87"/>
      <c r="HA172" s="87"/>
      <c r="HB172" s="87"/>
      <c r="HC172" s="87"/>
      <c r="HD172" s="87"/>
      <c r="HE172" s="87"/>
      <c r="HF172" s="87"/>
      <c r="HG172" s="87"/>
      <c r="HH172" s="87"/>
      <c r="HI172" s="87"/>
      <c r="HJ172" s="87"/>
      <c r="HK172" s="87"/>
      <c r="HL172" s="87"/>
      <c r="HM172" s="87"/>
      <c r="HN172" s="87"/>
      <c r="HO172" s="87"/>
      <c r="HP172" s="87"/>
      <c r="HQ172" s="87"/>
      <c r="HR172" s="87"/>
      <c r="HS172" s="87"/>
      <c r="HT172" s="87"/>
      <c r="HU172" s="87"/>
      <c r="HV172" s="87"/>
      <c r="HW172" s="87"/>
      <c r="HX172" s="87"/>
      <c r="HY172" s="87"/>
      <c r="HZ172" s="87"/>
      <c r="IA172" s="87"/>
      <c r="IB172" s="87"/>
      <c r="IC172" s="87"/>
      <c r="ID172" s="87"/>
      <c r="IE172" s="87"/>
      <c r="IF172" s="87"/>
      <c r="IG172" s="87"/>
      <c r="IH172" s="87"/>
      <c r="II172" s="87"/>
      <c r="IJ172" s="87"/>
      <c r="IK172" s="87"/>
      <c r="IL172" s="87"/>
      <c r="IM172" s="87"/>
      <c r="IN172" s="87"/>
      <c r="IO172" s="87"/>
      <c r="IP172" s="87"/>
      <c r="IQ172" s="87"/>
      <c r="IR172" s="87"/>
      <c r="IS172" s="87"/>
      <c r="IT172" s="87"/>
      <c r="IU172" s="87"/>
      <c r="IV172" s="87"/>
      <c r="IW172" s="87"/>
    </row>
    <row r="173" customFormat="false" ht="12.75" hidden="false" customHeight="false" outlineLevel="0" collapsed="false">
      <c r="A173" s="87"/>
      <c r="B173" s="30"/>
      <c r="C173" s="30"/>
      <c r="D173" s="31"/>
      <c r="E173" s="31"/>
      <c r="F173" s="32"/>
      <c r="G173" s="33"/>
      <c r="H173" s="33"/>
      <c r="I173" s="30"/>
      <c r="J173" s="30"/>
      <c r="K173" s="31"/>
      <c r="L173" s="18"/>
      <c r="M173" s="36"/>
      <c r="N173" s="36"/>
      <c r="O173" s="36"/>
      <c r="P173" s="36"/>
      <c r="Q173" s="36"/>
      <c r="R173" s="36"/>
      <c r="S173" s="102"/>
      <c r="T173" s="32"/>
      <c r="U173" s="30"/>
      <c r="V173" s="16"/>
      <c r="W173" s="16"/>
      <c r="X173" s="16"/>
      <c r="Y173" s="18"/>
      <c r="Z173" s="18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  <c r="CC173" s="87"/>
      <c r="CD173" s="87"/>
      <c r="CE173" s="87"/>
      <c r="CF173" s="87"/>
      <c r="CG173" s="87"/>
      <c r="CH173" s="87"/>
      <c r="CI173" s="87"/>
      <c r="CJ173" s="87"/>
      <c r="CK173" s="87"/>
      <c r="CL173" s="87"/>
      <c r="CM173" s="87"/>
      <c r="CN173" s="87"/>
      <c r="CO173" s="87"/>
      <c r="CP173" s="87"/>
      <c r="CQ173" s="87"/>
      <c r="CR173" s="87"/>
      <c r="CS173" s="87"/>
      <c r="CT173" s="87"/>
      <c r="CU173" s="87"/>
      <c r="CV173" s="87"/>
      <c r="CW173" s="87"/>
      <c r="CX173" s="87"/>
      <c r="CY173" s="87"/>
      <c r="CZ173" s="87"/>
      <c r="DA173" s="87"/>
      <c r="DB173" s="87"/>
      <c r="DC173" s="87"/>
      <c r="DD173" s="87"/>
      <c r="DE173" s="87"/>
      <c r="DF173" s="87"/>
      <c r="DG173" s="87"/>
      <c r="DH173" s="87"/>
      <c r="DI173" s="87"/>
      <c r="DJ173" s="87"/>
      <c r="DK173" s="87"/>
      <c r="DL173" s="87"/>
      <c r="DM173" s="87"/>
      <c r="DN173" s="87"/>
      <c r="DO173" s="87"/>
      <c r="DP173" s="87"/>
      <c r="DQ173" s="87"/>
      <c r="DR173" s="87"/>
      <c r="DS173" s="87"/>
      <c r="DT173" s="87"/>
      <c r="DU173" s="87"/>
      <c r="DV173" s="87"/>
      <c r="DW173" s="87"/>
      <c r="DX173" s="87"/>
      <c r="DY173" s="87"/>
      <c r="DZ173" s="87"/>
      <c r="EA173" s="87"/>
      <c r="EB173" s="87"/>
      <c r="EC173" s="87"/>
      <c r="ED173" s="87"/>
      <c r="EE173" s="87"/>
      <c r="EF173" s="87"/>
      <c r="EG173" s="87"/>
      <c r="EH173" s="87"/>
      <c r="EI173" s="87"/>
      <c r="EJ173" s="87"/>
      <c r="EK173" s="87"/>
      <c r="EL173" s="87"/>
      <c r="EM173" s="87"/>
      <c r="EN173" s="87"/>
      <c r="EO173" s="87"/>
      <c r="EP173" s="87"/>
      <c r="EQ173" s="87"/>
      <c r="ER173" s="87"/>
      <c r="ES173" s="87"/>
      <c r="ET173" s="87"/>
      <c r="EU173" s="87"/>
      <c r="EV173" s="87"/>
      <c r="EW173" s="87"/>
      <c r="EX173" s="87"/>
      <c r="EY173" s="87"/>
      <c r="EZ173" s="87"/>
      <c r="FA173" s="87"/>
      <c r="FB173" s="87"/>
      <c r="FC173" s="87"/>
      <c r="FD173" s="87"/>
      <c r="FE173" s="87"/>
      <c r="FF173" s="87"/>
      <c r="FG173" s="87"/>
      <c r="FH173" s="87"/>
      <c r="FI173" s="87"/>
      <c r="FJ173" s="87"/>
      <c r="FK173" s="87"/>
      <c r="FL173" s="87"/>
      <c r="FM173" s="87"/>
      <c r="FN173" s="87"/>
      <c r="FO173" s="87"/>
      <c r="FP173" s="87"/>
      <c r="FQ173" s="87"/>
      <c r="FR173" s="87"/>
      <c r="FS173" s="87"/>
      <c r="FT173" s="87"/>
      <c r="FU173" s="87"/>
      <c r="FV173" s="87"/>
      <c r="FW173" s="87"/>
      <c r="FX173" s="87"/>
      <c r="FY173" s="87"/>
      <c r="FZ173" s="87"/>
      <c r="GA173" s="87"/>
      <c r="GB173" s="87"/>
      <c r="GC173" s="87"/>
      <c r="GD173" s="87"/>
      <c r="GE173" s="87"/>
      <c r="GF173" s="87"/>
      <c r="GG173" s="87"/>
      <c r="GH173" s="87"/>
      <c r="GI173" s="87"/>
      <c r="GJ173" s="87"/>
      <c r="GK173" s="87"/>
      <c r="GL173" s="87"/>
      <c r="GM173" s="87"/>
      <c r="GN173" s="87"/>
      <c r="GO173" s="87"/>
      <c r="GP173" s="87"/>
      <c r="GQ173" s="87"/>
      <c r="GR173" s="87"/>
      <c r="GS173" s="87"/>
      <c r="GT173" s="87"/>
      <c r="GU173" s="87"/>
      <c r="GV173" s="87"/>
      <c r="GW173" s="87"/>
      <c r="GX173" s="87"/>
      <c r="GY173" s="87"/>
      <c r="GZ173" s="87"/>
      <c r="HA173" s="87"/>
      <c r="HB173" s="87"/>
      <c r="HC173" s="87"/>
      <c r="HD173" s="87"/>
      <c r="HE173" s="87"/>
      <c r="HF173" s="87"/>
      <c r="HG173" s="87"/>
      <c r="HH173" s="87"/>
      <c r="HI173" s="87"/>
      <c r="HJ173" s="87"/>
      <c r="HK173" s="87"/>
      <c r="HL173" s="87"/>
      <c r="HM173" s="87"/>
      <c r="HN173" s="87"/>
      <c r="HO173" s="87"/>
      <c r="HP173" s="87"/>
      <c r="HQ173" s="87"/>
      <c r="HR173" s="87"/>
      <c r="HS173" s="87"/>
      <c r="HT173" s="87"/>
      <c r="HU173" s="87"/>
      <c r="HV173" s="87"/>
      <c r="HW173" s="87"/>
      <c r="HX173" s="87"/>
      <c r="HY173" s="87"/>
      <c r="HZ173" s="87"/>
      <c r="IA173" s="87"/>
      <c r="IB173" s="87"/>
      <c r="IC173" s="87"/>
      <c r="ID173" s="87"/>
      <c r="IE173" s="87"/>
      <c r="IF173" s="87"/>
      <c r="IG173" s="87"/>
      <c r="IH173" s="87"/>
      <c r="II173" s="87"/>
      <c r="IJ173" s="87"/>
      <c r="IK173" s="87"/>
      <c r="IL173" s="87"/>
      <c r="IM173" s="87"/>
      <c r="IN173" s="87"/>
      <c r="IO173" s="87"/>
      <c r="IP173" s="87"/>
      <c r="IQ173" s="87"/>
      <c r="IR173" s="87"/>
      <c r="IS173" s="87"/>
      <c r="IT173" s="87"/>
      <c r="IU173" s="87"/>
      <c r="IV173" s="87"/>
      <c r="IW173" s="87"/>
    </row>
    <row r="174" customFormat="false" ht="12.75" hidden="false" customHeight="false" outlineLevel="0" collapsed="false">
      <c r="A174" s="87"/>
      <c r="B174" s="30"/>
      <c r="C174" s="30"/>
      <c r="D174" s="31"/>
      <c r="E174" s="31"/>
      <c r="F174" s="32"/>
      <c r="G174" s="33"/>
      <c r="H174" s="33"/>
      <c r="I174" s="30"/>
      <c r="J174" s="30"/>
      <c r="K174" s="31"/>
      <c r="L174" s="35"/>
      <c r="M174" s="36"/>
      <c r="N174" s="36"/>
      <c r="O174" s="36"/>
      <c r="P174" s="36"/>
      <c r="Q174" s="36"/>
      <c r="R174" s="36"/>
      <c r="S174" s="102"/>
      <c r="T174" s="32"/>
      <c r="U174" s="30"/>
      <c r="V174" s="16"/>
      <c r="W174" s="16"/>
      <c r="X174" s="16"/>
      <c r="Y174" s="18"/>
      <c r="Z174" s="18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87"/>
      <c r="BT174" s="87"/>
      <c r="BU174" s="87"/>
      <c r="BV174" s="87"/>
      <c r="BW174" s="87"/>
      <c r="BX174" s="87"/>
      <c r="BY174" s="87"/>
      <c r="BZ174" s="87"/>
      <c r="CA174" s="87"/>
      <c r="CB174" s="87"/>
      <c r="CC174" s="87"/>
      <c r="CD174" s="87"/>
      <c r="CE174" s="87"/>
      <c r="CF174" s="87"/>
      <c r="CG174" s="87"/>
      <c r="CH174" s="87"/>
      <c r="CI174" s="87"/>
      <c r="CJ174" s="87"/>
      <c r="CK174" s="87"/>
      <c r="CL174" s="87"/>
      <c r="CM174" s="87"/>
      <c r="CN174" s="87"/>
      <c r="CO174" s="87"/>
      <c r="CP174" s="87"/>
      <c r="CQ174" s="87"/>
      <c r="CR174" s="87"/>
      <c r="CS174" s="87"/>
      <c r="CT174" s="87"/>
      <c r="CU174" s="87"/>
      <c r="CV174" s="87"/>
      <c r="CW174" s="87"/>
      <c r="CX174" s="87"/>
      <c r="CY174" s="87"/>
      <c r="CZ174" s="87"/>
      <c r="DA174" s="87"/>
      <c r="DB174" s="87"/>
      <c r="DC174" s="87"/>
      <c r="DD174" s="87"/>
      <c r="DE174" s="87"/>
      <c r="DF174" s="87"/>
      <c r="DG174" s="87"/>
      <c r="DH174" s="87"/>
      <c r="DI174" s="87"/>
      <c r="DJ174" s="87"/>
      <c r="DK174" s="87"/>
      <c r="DL174" s="87"/>
      <c r="DM174" s="87"/>
      <c r="DN174" s="87"/>
      <c r="DO174" s="87"/>
      <c r="DP174" s="87"/>
      <c r="DQ174" s="87"/>
      <c r="DR174" s="87"/>
      <c r="DS174" s="87"/>
      <c r="DT174" s="87"/>
      <c r="DU174" s="87"/>
      <c r="DV174" s="87"/>
      <c r="DW174" s="87"/>
      <c r="DX174" s="87"/>
      <c r="DY174" s="87"/>
      <c r="DZ174" s="87"/>
      <c r="EA174" s="87"/>
      <c r="EB174" s="87"/>
      <c r="EC174" s="87"/>
      <c r="ED174" s="87"/>
      <c r="EE174" s="87"/>
      <c r="EF174" s="87"/>
      <c r="EG174" s="87"/>
      <c r="EH174" s="87"/>
      <c r="EI174" s="87"/>
      <c r="EJ174" s="87"/>
      <c r="EK174" s="87"/>
      <c r="EL174" s="87"/>
      <c r="EM174" s="87"/>
      <c r="EN174" s="87"/>
      <c r="EO174" s="87"/>
      <c r="EP174" s="87"/>
      <c r="EQ174" s="87"/>
      <c r="ER174" s="87"/>
      <c r="ES174" s="87"/>
      <c r="ET174" s="87"/>
      <c r="EU174" s="87"/>
      <c r="EV174" s="87"/>
      <c r="EW174" s="87"/>
      <c r="EX174" s="87"/>
      <c r="EY174" s="87"/>
      <c r="EZ174" s="87"/>
      <c r="FA174" s="87"/>
      <c r="FB174" s="87"/>
      <c r="FC174" s="87"/>
      <c r="FD174" s="87"/>
      <c r="FE174" s="87"/>
      <c r="FF174" s="87"/>
      <c r="FG174" s="87"/>
      <c r="FH174" s="87"/>
      <c r="FI174" s="87"/>
      <c r="FJ174" s="87"/>
      <c r="FK174" s="87"/>
      <c r="FL174" s="87"/>
      <c r="FM174" s="87"/>
      <c r="FN174" s="87"/>
      <c r="FO174" s="87"/>
      <c r="FP174" s="87"/>
      <c r="FQ174" s="87"/>
      <c r="FR174" s="87"/>
      <c r="FS174" s="87"/>
      <c r="FT174" s="87"/>
      <c r="FU174" s="87"/>
      <c r="FV174" s="87"/>
      <c r="FW174" s="87"/>
      <c r="FX174" s="87"/>
      <c r="FY174" s="87"/>
      <c r="FZ174" s="87"/>
      <c r="GA174" s="87"/>
      <c r="GB174" s="87"/>
      <c r="GC174" s="87"/>
      <c r="GD174" s="87"/>
      <c r="GE174" s="87"/>
      <c r="GF174" s="87"/>
      <c r="GG174" s="87"/>
      <c r="GH174" s="87"/>
      <c r="GI174" s="87"/>
      <c r="GJ174" s="87"/>
      <c r="GK174" s="87"/>
      <c r="GL174" s="87"/>
      <c r="GM174" s="87"/>
      <c r="GN174" s="87"/>
      <c r="GO174" s="87"/>
      <c r="GP174" s="87"/>
      <c r="GQ174" s="87"/>
      <c r="GR174" s="87"/>
      <c r="GS174" s="87"/>
      <c r="GT174" s="87"/>
      <c r="GU174" s="87"/>
      <c r="GV174" s="87"/>
      <c r="GW174" s="87"/>
      <c r="GX174" s="87"/>
      <c r="GY174" s="87"/>
      <c r="GZ174" s="87"/>
      <c r="HA174" s="87"/>
      <c r="HB174" s="87"/>
      <c r="HC174" s="87"/>
      <c r="HD174" s="87"/>
      <c r="HE174" s="87"/>
      <c r="HF174" s="87"/>
      <c r="HG174" s="87"/>
      <c r="HH174" s="87"/>
      <c r="HI174" s="87"/>
      <c r="HJ174" s="87"/>
      <c r="HK174" s="87"/>
      <c r="HL174" s="87"/>
      <c r="HM174" s="87"/>
      <c r="HN174" s="87"/>
      <c r="HO174" s="87"/>
      <c r="HP174" s="87"/>
      <c r="HQ174" s="87"/>
      <c r="HR174" s="87"/>
      <c r="HS174" s="87"/>
      <c r="HT174" s="87"/>
      <c r="HU174" s="87"/>
      <c r="HV174" s="87"/>
      <c r="HW174" s="87"/>
      <c r="HX174" s="87"/>
      <c r="HY174" s="87"/>
      <c r="HZ174" s="87"/>
      <c r="IA174" s="87"/>
      <c r="IB174" s="87"/>
      <c r="IC174" s="87"/>
      <c r="ID174" s="87"/>
      <c r="IE174" s="87"/>
      <c r="IF174" s="87"/>
      <c r="IG174" s="87"/>
      <c r="IH174" s="87"/>
      <c r="II174" s="87"/>
      <c r="IJ174" s="87"/>
      <c r="IK174" s="87"/>
      <c r="IL174" s="87"/>
      <c r="IM174" s="87"/>
      <c r="IN174" s="87"/>
      <c r="IO174" s="87"/>
      <c r="IP174" s="87"/>
      <c r="IQ174" s="87"/>
      <c r="IR174" s="87"/>
      <c r="IS174" s="87"/>
      <c r="IT174" s="87"/>
      <c r="IU174" s="87"/>
      <c r="IV174" s="87"/>
      <c r="IW174" s="87"/>
    </row>
    <row r="175" customFormat="false" ht="12.75" hidden="false" customHeight="false" outlineLevel="0" collapsed="false">
      <c r="A175" s="87"/>
      <c r="B175" s="30"/>
      <c r="C175" s="30"/>
      <c r="D175" s="31"/>
      <c r="E175" s="31"/>
      <c r="F175" s="32"/>
      <c r="G175" s="33"/>
      <c r="H175" s="33"/>
      <c r="I175" s="30"/>
      <c r="J175" s="30"/>
      <c r="K175" s="31"/>
      <c r="L175" s="35"/>
      <c r="M175" s="36"/>
      <c r="N175" s="36"/>
      <c r="O175" s="36"/>
      <c r="P175" s="36"/>
      <c r="Q175" s="36"/>
      <c r="R175" s="36"/>
      <c r="S175" s="102"/>
      <c r="T175" s="32"/>
      <c r="U175" s="30"/>
      <c r="V175" s="16"/>
      <c r="W175" s="16"/>
      <c r="X175" s="16"/>
      <c r="Y175" s="18"/>
      <c r="Z175" s="18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  <c r="CB175" s="87"/>
      <c r="CC175" s="87"/>
      <c r="CD175" s="87"/>
      <c r="CE175" s="87"/>
      <c r="CF175" s="87"/>
      <c r="CG175" s="87"/>
      <c r="CH175" s="87"/>
      <c r="CI175" s="87"/>
      <c r="CJ175" s="87"/>
      <c r="CK175" s="87"/>
      <c r="CL175" s="87"/>
      <c r="CM175" s="87"/>
      <c r="CN175" s="87"/>
      <c r="CO175" s="87"/>
      <c r="CP175" s="87"/>
      <c r="CQ175" s="87"/>
      <c r="CR175" s="87"/>
      <c r="CS175" s="87"/>
      <c r="CT175" s="87"/>
      <c r="CU175" s="87"/>
      <c r="CV175" s="87"/>
      <c r="CW175" s="87"/>
      <c r="CX175" s="87"/>
      <c r="CY175" s="87"/>
      <c r="CZ175" s="87"/>
      <c r="DA175" s="87"/>
      <c r="DB175" s="87"/>
      <c r="DC175" s="87"/>
      <c r="DD175" s="87"/>
      <c r="DE175" s="87"/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V175" s="87"/>
      <c r="DW175" s="87"/>
      <c r="DX175" s="87"/>
      <c r="DY175" s="87"/>
      <c r="DZ175" s="87"/>
      <c r="EA175" s="87"/>
      <c r="EB175" s="87"/>
      <c r="EC175" s="87"/>
      <c r="ED175" s="87"/>
      <c r="EE175" s="87"/>
      <c r="EF175" s="87"/>
      <c r="EG175" s="87"/>
      <c r="EH175" s="87"/>
      <c r="EI175" s="87"/>
      <c r="EJ175" s="87"/>
      <c r="EK175" s="87"/>
      <c r="EL175" s="87"/>
      <c r="EM175" s="87"/>
      <c r="EN175" s="87"/>
      <c r="EO175" s="87"/>
      <c r="EP175" s="87"/>
      <c r="EQ175" s="87"/>
      <c r="ER175" s="87"/>
      <c r="ES175" s="87"/>
      <c r="ET175" s="87"/>
      <c r="EU175" s="87"/>
      <c r="EV175" s="87"/>
      <c r="EW175" s="87"/>
      <c r="EX175" s="87"/>
      <c r="EY175" s="87"/>
      <c r="EZ175" s="87"/>
      <c r="FA175" s="87"/>
      <c r="FB175" s="87"/>
      <c r="FC175" s="87"/>
      <c r="FD175" s="87"/>
      <c r="FE175" s="87"/>
      <c r="FF175" s="87"/>
      <c r="FG175" s="87"/>
      <c r="FH175" s="87"/>
      <c r="FI175" s="87"/>
      <c r="FJ175" s="87"/>
      <c r="FK175" s="87"/>
      <c r="FL175" s="87"/>
      <c r="FM175" s="87"/>
      <c r="FN175" s="87"/>
      <c r="FO175" s="87"/>
      <c r="FP175" s="87"/>
      <c r="FQ175" s="87"/>
      <c r="FR175" s="87"/>
      <c r="FS175" s="87"/>
      <c r="FT175" s="87"/>
      <c r="FU175" s="87"/>
      <c r="FV175" s="87"/>
      <c r="FW175" s="87"/>
      <c r="FX175" s="87"/>
      <c r="FY175" s="87"/>
      <c r="FZ175" s="87"/>
      <c r="GA175" s="87"/>
      <c r="GB175" s="87"/>
      <c r="GC175" s="87"/>
      <c r="GD175" s="87"/>
      <c r="GE175" s="87"/>
      <c r="GF175" s="87"/>
      <c r="GG175" s="87"/>
      <c r="GH175" s="87"/>
      <c r="GI175" s="87"/>
      <c r="GJ175" s="87"/>
      <c r="GK175" s="87"/>
      <c r="GL175" s="87"/>
      <c r="GM175" s="87"/>
      <c r="GN175" s="87"/>
      <c r="GO175" s="87"/>
      <c r="GP175" s="87"/>
      <c r="GQ175" s="87"/>
      <c r="GR175" s="87"/>
      <c r="GS175" s="87"/>
      <c r="GT175" s="87"/>
      <c r="GU175" s="87"/>
      <c r="GV175" s="87"/>
      <c r="GW175" s="87"/>
      <c r="GX175" s="87"/>
      <c r="GY175" s="87"/>
      <c r="GZ175" s="87"/>
      <c r="HA175" s="87"/>
      <c r="HB175" s="87"/>
      <c r="HC175" s="87"/>
      <c r="HD175" s="87"/>
      <c r="HE175" s="87"/>
      <c r="HF175" s="87"/>
      <c r="HG175" s="87"/>
      <c r="HH175" s="87"/>
      <c r="HI175" s="87"/>
      <c r="HJ175" s="87"/>
      <c r="HK175" s="87"/>
      <c r="HL175" s="87"/>
      <c r="HM175" s="87"/>
      <c r="HN175" s="87"/>
      <c r="HO175" s="87"/>
      <c r="HP175" s="87"/>
      <c r="HQ175" s="87"/>
      <c r="HR175" s="87"/>
      <c r="HS175" s="87"/>
      <c r="HT175" s="87"/>
      <c r="HU175" s="87"/>
      <c r="HV175" s="87"/>
      <c r="HW175" s="87"/>
      <c r="HX175" s="87"/>
      <c r="HY175" s="87"/>
      <c r="HZ175" s="87"/>
      <c r="IA175" s="87"/>
      <c r="IB175" s="87"/>
      <c r="IC175" s="87"/>
      <c r="ID175" s="87"/>
      <c r="IE175" s="87"/>
      <c r="IF175" s="87"/>
      <c r="IG175" s="87"/>
      <c r="IH175" s="87"/>
      <c r="II175" s="87"/>
      <c r="IJ175" s="87"/>
      <c r="IK175" s="87"/>
      <c r="IL175" s="87"/>
      <c r="IM175" s="87"/>
      <c r="IN175" s="87"/>
      <c r="IO175" s="87"/>
      <c r="IP175" s="87"/>
      <c r="IQ175" s="87"/>
      <c r="IR175" s="87"/>
      <c r="IS175" s="87"/>
      <c r="IT175" s="87"/>
      <c r="IU175" s="87"/>
      <c r="IV175" s="87"/>
      <c r="IW175" s="87"/>
    </row>
    <row r="176" customFormat="false" ht="12.75" hidden="false" customHeight="false" outlineLevel="0" collapsed="false">
      <c r="A176" s="87"/>
      <c r="B176" s="30"/>
      <c r="C176" s="30"/>
      <c r="D176" s="31"/>
      <c r="E176" s="31"/>
      <c r="F176" s="32"/>
      <c r="G176" s="33"/>
      <c r="H176" s="33"/>
      <c r="I176" s="30"/>
      <c r="J176" s="30"/>
      <c r="K176" s="31"/>
      <c r="L176" s="35"/>
      <c r="M176" s="36"/>
      <c r="N176" s="36"/>
      <c r="O176" s="36"/>
      <c r="P176" s="36"/>
      <c r="Q176" s="36"/>
      <c r="R176" s="36"/>
      <c r="S176" s="102"/>
      <c r="T176" s="32"/>
      <c r="U176" s="30"/>
      <c r="V176" s="16"/>
      <c r="W176" s="16"/>
      <c r="X176" s="16"/>
      <c r="Y176" s="18"/>
      <c r="Z176" s="18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87"/>
      <c r="BT176" s="87"/>
      <c r="BU176" s="87"/>
      <c r="BV176" s="87"/>
      <c r="BW176" s="87"/>
      <c r="BX176" s="87"/>
      <c r="BY176" s="87"/>
      <c r="BZ176" s="87"/>
      <c r="CA176" s="87"/>
      <c r="CB176" s="87"/>
      <c r="CC176" s="87"/>
      <c r="CD176" s="87"/>
      <c r="CE176" s="87"/>
      <c r="CF176" s="87"/>
      <c r="CG176" s="87"/>
      <c r="CH176" s="87"/>
      <c r="CI176" s="87"/>
      <c r="CJ176" s="87"/>
      <c r="CK176" s="87"/>
      <c r="CL176" s="87"/>
      <c r="CM176" s="87"/>
      <c r="CN176" s="87"/>
      <c r="CO176" s="87"/>
      <c r="CP176" s="87"/>
      <c r="CQ176" s="87"/>
      <c r="CR176" s="87"/>
      <c r="CS176" s="87"/>
      <c r="CT176" s="87"/>
      <c r="CU176" s="87"/>
      <c r="CV176" s="87"/>
      <c r="CW176" s="87"/>
      <c r="CX176" s="87"/>
      <c r="CY176" s="87"/>
      <c r="CZ176" s="87"/>
      <c r="DA176" s="87"/>
      <c r="DB176" s="87"/>
      <c r="DC176" s="87"/>
      <c r="DD176" s="87"/>
      <c r="DE176" s="87"/>
      <c r="DF176" s="87"/>
      <c r="DG176" s="87"/>
      <c r="DH176" s="87"/>
      <c r="DI176" s="87"/>
      <c r="DJ176" s="87"/>
      <c r="DK176" s="87"/>
      <c r="DL176" s="87"/>
      <c r="DM176" s="87"/>
      <c r="DN176" s="87"/>
      <c r="DO176" s="87"/>
      <c r="DP176" s="87"/>
      <c r="DQ176" s="87"/>
      <c r="DR176" s="87"/>
      <c r="DS176" s="87"/>
      <c r="DT176" s="87"/>
      <c r="DU176" s="87"/>
      <c r="DV176" s="87"/>
      <c r="DW176" s="87"/>
      <c r="DX176" s="87"/>
      <c r="DY176" s="87"/>
      <c r="DZ176" s="87"/>
      <c r="EA176" s="87"/>
      <c r="EB176" s="87"/>
      <c r="EC176" s="87"/>
      <c r="ED176" s="87"/>
      <c r="EE176" s="87"/>
      <c r="EF176" s="87"/>
      <c r="EG176" s="87"/>
      <c r="EH176" s="87"/>
      <c r="EI176" s="87"/>
      <c r="EJ176" s="87"/>
      <c r="EK176" s="87"/>
      <c r="EL176" s="87"/>
      <c r="EM176" s="87"/>
      <c r="EN176" s="87"/>
      <c r="EO176" s="87"/>
      <c r="EP176" s="87"/>
      <c r="EQ176" s="87"/>
      <c r="ER176" s="87"/>
      <c r="ES176" s="87"/>
      <c r="ET176" s="87"/>
      <c r="EU176" s="87"/>
      <c r="EV176" s="87"/>
      <c r="EW176" s="87"/>
      <c r="EX176" s="87"/>
      <c r="EY176" s="87"/>
      <c r="EZ176" s="87"/>
      <c r="FA176" s="87"/>
      <c r="FB176" s="87"/>
      <c r="FC176" s="87"/>
      <c r="FD176" s="87"/>
      <c r="FE176" s="87"/>
      <c r="FF176" s="87"/>
      <c r="FG176" s="87"/>
      <c r="FH176" s="87"/>
      <c r="FI176" s="87"/>
      <c r="FJ176" s="87"/>
      <c r="FK176" s="87"/>
      <c r="FL176" s="87"/>
      <c r="FM176" s="87"/>
      <c r="FN176" s="87"/>
      <c r="FO176" s="87"/>
      <c r="FP176" s="87"/>
      <c r="FQ176" s="87"/>
      <c r="FR176" s="87"/>
      <c r="FS176" s="87"/>
      <c r="FT176" s="87"/>
      <c r="FU176" s="87"/>
      <c r="FV176" s="87"/>
      <c r="FW176" s="87"/>
      <c r="FX176" s="87"/>
      <c r="FY176" s="87"/>
      <c r="FZ176" s="87"/>
      <c r="GA176" s="87"/>
      <c r="GB176" s="87"/>
      <c r="GC176" s="87"/>
      <c r="GD176" s="87"/>
      <c r="GE176" s="87"/>
      <c r="GF176" s="87"/>
      <c r="GG176" s="87"/>
      <c r="GH176" s="87"/>
      <c r="GI176" s="87"/>
      <c r="GJ176" s="87"/>
      <c r="GK176" s="87"/>
      <c r="GL176" s="87"/>
      <c r="GM176" s="87"/>
      <c r="GN176" s="87"/>
      <c r="GO176" s="87"/>
      <c r="GP176" s="87"/>
      <c r="GQ176" s="87"/>
      <c r="GR176" s="87"/>
      <c r="GS176" s="87"/>
      <c r="GT176" s="87"/>
      <c r="GU176" s="87"/>
      <c r="GV176" s="87"/>
      <c r="GW176" s="87"/>
      <c r="GX176" s="87"/>
      <c r="GY176" s="87"/>
      <c r="GZ176" s="87"/>
      <c r="HA176" s="87"/>
      <c r="HB176" s="87"/>
      <c r="HC176" s="87"/>
      <c r="HD176" s="87"/>
      <c r="HE176" s="87"/>
      <c r="HF176" s="87"/>
      <c r="HG176" s="87"/>
      <c r="HH176" s="87"/>
      <c r="HI176" s="87"/>
      <c r="HJ176" s="87"/>
      <c r="HK176" s="87"/>
      <c r="HL176" s="87"/>
      <c r="HM176" s="87"/>
      <c r="HN176" s="87"/>
      <c r="HO176" s="87"/>
      <c r="HP176" s="87"/>
      <c r="HQ176" s="87"/>
      <c r="HR176" s="87"/>
      <c r="HS176" s="87"/>
      <c r="HT176" s="87"/>
      <c r="HU176" s="87"/>
      <c r="HV176" s="87"/>
      <c r="HW176" s="87"/>
      <c r="HX176" s="87"/>
      <c r="HY176" s="87"/>
      <c r="HZ176" s="87"/>
      <c r="IA176" s="87"/>
      <c r="IB176" s="87"/>
      <c r="IC176" s="87"/>
      <c r="ID176" s="87"/>
      <c r="IE176" s="87"/>
      <c r="IF176" s="87"/>
      <c r="IG176" s="87"/>
      <c r="IH176" s="87"/>
      <c r="II176" s="87"/>
      <c r="IJ176" s="87"/>
      <c r="IK176" s="87"/>
      <c r="IL176" s="87"/>
      <c r="IM176" s="87"/>
      <c r="IN176" s="87"/>
      <c r="IO176" s="87"/>
      <c r="IP176" s="87"/>
      <c r="IQ176" s="87"/>
      <c r="IR176" s="87"/>
      <c r="IS176" s="87"/>
      <c r="IT176" s="87"/>
      <c r="IU176" s="87"/>
      <c r="IV176" s="87"/>
      <c r="IW176" s="87"/>
    </row>
    <row r="177" customFormat="false" ht="12.75" hidden="false" customHeight="false" outlineLevel="0" collapsed="false">
      <c r="A177" s="87"/>
      <c r="B177" s="30"/>
      <c r="C177" s="30"/>
      <c r="D177" s="31"/>
      <c r="E177" s="31"/>
      <c r="F177" s="32"/>
      <c r="G177" s="33"/>
      <c r="H177" s="33"/>
      <c r="I177" s="30"/>
      <c r="J177" s="30"/>
      <c r="K177" s="31"/>
      <c r="L177" s="35"/>
      <c r="M177" s="36"/>
      <c r="N177" s="36"/>
      <c r="O177" s="36"/>
      <c r="P177" s="36"/>
      <c r="Q177" s="36"/>
      <c r="R177" s="36"/>
      <c r="S177" s="102"/>
      <c r="T177" s="32"/>
      <c r="U177" s="30"/>
      <c r="V177" s="16"/>
      <c r="W177" s="16"/>
      <c r="X177" s="16"/>
      <c r="Y177" s="18"/>
      <c r="Z177" s="18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  <c r="CC177" s="87"/>
      <c r="CD177" s="87"/>
      <c r="CE177" s="87"/>
      <c r="CF177" s="87"/>
      <c r="CG177" s="87"/>
      <c r="CH177" s="87"/>
      <c r="CI177" s="87"/>
      <c r="CJ177" s="87"/>
      <c r="CK177" s="87"/>
      <c r="CL177" s="87"/>
      <c r="CM177" s="87"/>
      <c r="CN177" s="87"/>
      <c r="CO177" s="87"/>
      <c r="CP177" s="87"/>
      <c r="CQ177" s="87"/>
      <c r="CR177" s="87"/>
      <c r="CS177" s="87"/>
      <c r="CT177" s="87"/>
      <c r="CU177" s="87"/>
      <c r="CV177" s="87"/>
      <c r="CW177" s="87"/>
      <c r="CX177" s="87"/>
      <c r="CY177" s="87"/>
      <c r="CZ177" s="87"/>
      <c r="DA177" s="87"/>
      <c r="DB177" s="87"/>
      <c r="DC177" s="87"/>
      <c r="DD177" s="87"/>
      <c r="DE177" s="87"/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/>
      <c r="DS177" s="87"/>
      <c r="DT177" s="87"/>
      <c r="DU177" s="87"/>
      <c r="DV177" s="87"/>
      <c r="DW177" s="87"/>
      <c r="DX177" s="87"/>
      <c r="DY177" s="87"/>
      <c r="DZ177" s="87"/>
      <c r="EA177" s="87"/>
      <c r="EB177" s="87"/>
      <c r="EC177" s="87"/>
      <c r="ED177" s="87"/>
      <c r="EE177" s="87"/>
      <c r="EF177" s="87"/>
      <c r="EG177" s="87"/>
      <c r="EH177" s="87"/>
      <c r="EI177" s="87"/>
      <c r="EJ177" s="87"/>
      <c r="EK177" s="87"/>
      <c r="EL177" s="87"/>
      <c r="EM177" s="87"/>
      <c r="EN177" s="87"/>
      <c r="EO177" s="87"/>
      <c r="EP177" s="87"/>
      <c r="EQ177" s="87"/>
      <c r="ER177" s="87"/>
      <c r="ES177" s="87"/>
      <c r="ET177" s="87"/>
      <c r="EU177" s="87"/>
      <c r="EV177" s="87"/>
      <c r="EW177" s="87"/>
      <c r="EX177" s="87"/>
      <c r="EY177" s="87"/>
      <c r="EZ177" s="87"/>
      <c r="FA177" s="87"/>
      <c r="FB177" s="87"/>
      <c r="FC177" s="87"/>
      <c r="FD177" s="87"/>
      <c r="FE177" s="87"/>
      <c r="FF177" s="87"/>
      <c r="FG177" s="87"/>
      <c r="FH177" s="87"/>
      <c r="FI177" s="87"/>
      <c r="FJ177" s="87"/>
      <c r="FK177" s="87"/>
      <c r="FL177" s="87"/>
      <c r="FM177" s="87"/>
      <c r="FN177" s="87"/>
      <c r="FO177" s="87"/>
      <c r="FP177" s="87"/>
      <c r="FQ177" s="87"/>
      <c r="FR177" s="87"/>
      <c r="FS177" s="87"/>
      <c r="FT177" s="87"/>
      <c r="FU177" s="87"/>
      <c r="FV177" s="87"/>
      <c r="FW177" s="87"/>
      <c r="FX177" s="87"/>
      <c r="FY177" s="87"/>
      <c r="FZ177" s="87"/>
      <c r="GA177" s="87"/>
      <c r="GB177" s="87"/>
      <c r="GC177" s="87"/>
      <c r="GD177" s="87"/>
      <c r="GE177" s="87"/>
      <c r="GF177" s="87"/>
      <c r="GG177" s="87"/>
      <c r="GH177" s="87"/>
      <c r="GI177" s="87"/>
      <c r="GJ177" s="87"/>
      <c r="GK177" s="87"/>
      <c r="GL177" s="87"/>
      <c r="GM177" s="87"/>
      <c r="GN177" s="87"/>
      <c r="GO177" s="87"/>
      <c r="GP177" s="87"/>
      <c r="GQ177" s="87"/>
      <c r="GR177" s="87"/>
      <c r="GS177" s="87"/>
      <c r="GT177" s="87"/>
      <c r="GU177" s="87"/>
      <c r="GV177" s="87"/>
      <c r="GW177" s="87"/>
      <c r="GX177" s="87"/>
      <c r="GY177" s="87"/>
      <c r="GZ177" s="87"/>
      <c r="HA177" s="87"/>
      <c r="HB177" s="87"/>
      <c r="HC177" s="87"/>
      <c r="HD177" s="87"/>
      <c r="HE177" s="87"/>
      <c r="HF177" s="87"/>
      <c r="HG177" s="87"/>
      <c r="HH177" s="87"/>
      <c r="HI177" s="87"/>
      <c r="HJ177" s="87"/>
      <c r="HK177" s="87"/>
      <c r="HL177" s="87"/>
      <c r="HM177" s="87"/>
      <c r="HN177" s="87"/>
      <c r="HO177" s="87"/>
      <c r="HP177" s="87"/>
      <c r="HQ177" s="87"/>
      <c r="HR177" s="87"/>
      <c r="HS177" s="87"/>
      <c r="HT177" s="87"/>
      <c r="HU177" s="87"/>
      <c r="HV177" s="87"/>
      <c r="HW177" s="87"/>
      <c r="HX177" s="87"/>
      <c r="HY177" s="87"/>
      <c r="HZ177" s="87"/>
      <c r="IA177" s="87"/>
      <c r="IB177" s="87"/>
      <c r="IC177" s="87"/>
      <c r="ID177" s="87"/>
      <c r="IE177" s="87"/>
      <c r="IF177" s="87"/>
      <c r="IG177" s="87"/>
      <c r="IH177" s="87"/>
      <c r="II177" s="87"/>
      <c r="IJ177" s="87"/>
      <c r="IK177" s="87"/>
      <c r="IL177" s="87"/>
      <c r="IM177" s="87"/>
      <c r="IN177" s="87"/>
      <c r="IO177" s="87"/>
      <c r="IP177" s="87"/>
      <c r="IQ177" s="87"/>
      <c r="IR177" s="87"/>
      <c r="IS177" s="87"/>
      <c r="IT177" s="87"/>
      <c r="IU177" s="87"/>
      <c r="IV177" s="87"/>
      <c r="IW177" s="87"/>
    </row>
    <row r="178" customFormat="false" ht="12.75" hidden="false" customHeight="false" outlineLevel="0" collapsed="false">
      <c r="A178" s="87"/>
      <c r="B178" s="30"/>
      <c r="C178" s="30"/>
      <c r="D178" s="31"/>
      <c r="E178" s="31"/>
      <c r="F178" s="32"/>
      <c r="G178" s="33"/>
      <c r="H178" s="33"/>
      <c r="I178" s="30"/>
      <c r="J178" s="30"/>
      <c r="K178" s="31"/>
      <c r="L178" s="35"/>
      <c r="M178" s="36"/>
      <c r="N178" s="36"/>
      <c r="O178" s="36"/>
      <c r="P178" s="36"/>
      <c r="Q178" s="36"/>
      <c r="R178" s="36"/>
      <c r="S178" s="102"/>
      <c r="T178" s="32"/>
      <c r="U178" s="30"/>
      <c r="V178" s="16"/>
      <c r="W178" s="16"/>
      <c r="X178" s="16"/>
      <c r="Y178" s="18"/>
      <c r="Z178" s="18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  <c r="BV178" s="87"/>
      <c r="BW178" s="87"/>
      <c r="BX178" s="87"/>
      <c r="BY178" s="87"/>
      <c r="BZ178" s="87"/>
      <c r="CA178" s="87"/>
      <c r="CB178" s="87"/>
      <c r="CC178" s="87"/>
      <c r="CD178" s="87"/>
      <c r="CE178" s="87"/>
      <c r="CF178" s="87"/>
      <c r="CG178" s="87"/>
      <c r="CH178" s="87"/>
      <c r="CI178" s="87"/>
      <c r="CJ178" s="87"/>
      <c r="CK178" s="87"/>
      <c r="CL178" s="87"/>
      <c r="CM178" s="87"/>
      <c r="CN178" s="87"/>
      <c r="CO178" s="87"/>
      <c r="CP178" s="87"/>
      <c r="CQ178" s="87"/>
      <c r="CR178" s="87"/>
      <c r="CS178" s="87"/>
      <c r="CT178" s="87"/>
      <c r="CU178" s="87"/>
      <c r="CV178" s="87"/>
      <c r="CW178" s="87"/>
      <c r="CX178" s="87"/>
      <c r="CY178" s="87"/>
      <c r="CZ178" s="87"/>
      <c r="DA178" s="87"/>
      <c r="DB178" s="87"/>
      <c r="DC178" s="87"/>
      <c r="DD178" s="87"/>
      <c r="DE178" s="87"/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V178" s="87"/>
      <c r="DW178" s="87"/>
      <c r="DX178" s="87"/>
      <c r="DY178" s="87"/>
      <c r="DZ178" s="87"/>
      <c r="EA178" s="87"/>
      <c r="EB178" s="87"/>
      <c r="EC178" s="87"/>
      <c r="ED178" s="87"/>
      <c r="EE178" s="87"/>
      <c r="EF178" s="87"/>
      <c r="EG178" s="87"/>
      <c r="EH178" s="87"/>
      <c r="EI178" s="87"/>
      <c r="EJ178" s="87"/>
      <c r="EK178" s="87"/>
      <c r="EL178" s="87"/>
      <c r="EM178" s="87"/>
      <c r="EN178" s="87"/>
      <c r="EO178" s="87"/>
      <c r="EP178" s="87"/>
      <c r="EQ178" s="87"/>
      <c r="ER178" s="87"/>
      <c r="ES178" s="87"/>
      <c r="ET178" s="87"/>
      <c r="EU178" s="87"/>
      <c r="EV178" s="87"/>
      <c r="EW178" s="87"/>
      <c r="EX178" s="87"/>
      <c r="EY178" s="87"/>
      <c r="EZ178" s="87"/>
      <c r="FA178" s="87"/>
      <c r="FB178" s="87"/>
      <c r="FC178" s="87"/>
      <c r="FD178" s="87"/>
      <c r="FE178" s="87"/>
      <c r="FF178" s="87"/>
      <c r="FG178" s="87"/>
      <c r="FH178" s="87"/>
      <c r="FI178" s="87"/>
      <c r="FJ178" s="87"/>
      <c r="FK178" s="87"/>
      <c r="FL178" s="87"/>
      <c r="FM178" s="87"/>
      <c r="FN178" s="87"/>
      <c r="FO178" s="87"/>
      <c r="FP178" s="87"/>
      <c r="FQ178" s="87"/>
      <c r="FR178" s="87"/>
      <c r="FS178" s="87"/>
      <c r="FT178" s="87"/>
      <c r="FU178" s="87"/>
      <c r="FV178" s="87"/>
      <c r="FW178" s="87"/>
      <c r="FX178" s="87"/>
      <c r="FY178" s="87"/>
      <c r="FZ178" s="87"/>
      <c r="GA178" s="87"/>
      <c r="GB178" s="87"/>
      <c r="GC178" s="87"/>
      <c r="GD178" s="87"/>
      <c r="GE178" s="87"/>
      <c r="GF178" s="87"/>
      <c r="GG178" s="87"/>
      <c r="GH178" s="87"/>
      <c r="GI178" s="87"/>
      <c r="GJ178" s="87"/>
      <c r="GK178" s="87"/>
      <c r="GL178" s="87"/>
      <c r="GM178" s="87"/>
      <c r="GN178" s="87"/>
      <c r="GO178" s="87"/>
      <c r="GP178" s="87"/>
      <c r="GQ178" s="87"/>
      <c r="GR178" s="87"/>
      <c r="GS178" s="87"/>
      <c r="GT178" s="87"/>
      <c r="GU178" s="87"/>
      <c r="GV178" s="87"/>
      <c r="GW178" s="87"/>
      <c r="GX178" s="87"/>
      <c r="GY178" s="87"/>
      <c r="GZ178" s="87"/>
      <c r="HA178" s="87"/>
      <c r="HB178" s="87"/>
      <c r="HC178" s="87"/>
      <c r="HD178" s="87"/>
      <c r="HE178" s="87"/>
      <c r="HF178" s="87"/>
      <c r="HG178" s="87"/>
      <c r="HH178" s="87"/>
      <c r="HI178" s="87"/>
      <c r="HJ178" s="87"/>
      <c r="HK178" s="87"/>
      <c r="HL178" s="87"/>
      <c r="HM178" s="87"/>
      <c r="HN178" s="87"/>
      <c r="HO178" s="87"/>
      <c r="HP178" s="87"/>
      <c r="HQ178" s="87"/>
      <c r="HR178" s="87"/>
      <c r="HS178" s="87"/>
      <c r="HT178" s="87"/>
      <c r="HU178" s="87"/>
      <c r="HV178" s="87"/>
      <c r="HW178" s="87"/>
      <c r="HX178" s="87"/>
      <c r="HY178" s="87"/>
      <c r="HZ178" s="87"/>
      <c r="IA178" s="87"/>
      <c r="IB178" s="87"/>
      <c r="IC178" s="87"/>
      <c r="ID178" s="87"/>
      <c r="IE178" s="87"/>
      <c r="IF178" s="87"/>
      <c r="IG178" s="87"/>
      <c r="IH178" s="87"/>
      <c r="II178" s="87"/>
      <c r="IJ178" s="87"/>
      <c r="IK178" s="87"/>
      <c r="IL178" s="87"/>
      <c r="IM178" s="87"/>
      <c r="IN178" s="87"/>
      <c r="IO178" s="87"/>
      <c r="IP178" s="87"/>
      <c r="IQ178" s="87"/>
      <c r="IR178" s="87"/>
      <c r="IS178" s="87"/>
      <c r="IT178" s="87"/>
      <c r="IU178" s="87"/>
      <c r="IV178" s="87"/>
      <c r="IW178" s="87"/>
    </row>
    <row r="179" customFormat="false" ht="12.75" hidden="false" customHeight="false" outlineLevel="0" collapsed="false">
      <c r="A179" s="87"/>
      <c r="B179" s="30"/>
      <c r="C179" s="30"/>
      <c r="D179" s="31"/>
      <c r="E179" s="31"/>
      <c r="F179" s="32"/>
      <c r="G179" s="33"/>
      <c r="H179" s="33"/>
      <c r="I179" s="30"/>
      <c r="J179" s="30"/>
      <c r="K179" s="31"/>
      <c r="L179" s="35"/>
      <c r="M179" s="36"/>
      <c r="N179" s="36"/>
      <c r="O179" s="36"/>
      <c r="P179" s="36"/>
      <c r="Q179" s="36"/>
      <c r="R179" s="36"/>
      <c r="S179" s="102"/>
      <c r="T179" s="32"/>
      <c r="U179" s="30"/>
      <c r="V179" s="16"/>
      <c r="W179" s="16"/>
      <c r="X179" s="16"/>
      <c r="Y179" s="18"/>
      <c r="Z179" s="18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87"/>
      <c r="BX179" s="87"/>
      <c r="BY179" s="87"/>
      <c r="BZ179" s="87"/>
      <c r="CA179" s="87"/>
      <c r="CB179" s="87"/>
      <c r="CC179" s="87"/>
      <c r="CD179" s="87"/>
      <c r="CE179" s="87"/>
      <c r="CF179" s="87"/>
      <c r="CG179" s="87"/>
      <c r="CH179" s="87"/>
      <c r="CI179" s="87"/>
      <c r="CJ179" s="87"/>
      <c r="CK179" s="87"/>
      <c r="CL179" s="87"/>
      <c r="CM179" s="87"/>
      <c r="CN179" s="87"/>
      <c r="CO179" s="87"/>
      <c r="CP179" s="87"/>
      <c r="CQ179" s="87"/>
      <c r="CR179" s="87"/>
      <c r="CS179" s="87"/>
      <c r="CT179" s="87"/>
      <c r="CU179" s="87"/>
      <c r="CV179" s="87"/>
      <c r="CW179" s="87"/>
      <c r="CX179" s="87"/>
      <c r="CY179" s="87"/>
      <c r="CZ179" s="87"/>
      <c r="DA179" s="87"/>
      <c r="DB179" s="87"/>
      <c r="DC179" s="87"/>
      <c r="DD179" s="87"/>
      <c r="DE179" s="87"/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V179" s="87"/>
      <c r="DW179" s="87"/>
      <c r="DX179" s="87"/>
      <c r="DY179" s="87"/>
      <c r="DZ179" s="87"/>
      <c r="EA179" s="87"/>
      <c r="EB179" s="87"/>
      <c r="EC179" s="87"/>
      <c r="ED179" s="87"/>
      <c r="EE179" s="87"/>
      <c r="EF179" s="87"/>
      <c r="EG179" s="87"/>
      <c r="EH179" s="87"/>
      <c r="EI179" s="87"/>
      <c r="EJ179" s="87"/>
      <c r="EK179" s="87"/>
      <c r="EL179" s="87"/>
      <c r="EM179" s="87"/>
      <c r="EN179" s="87"/>
      <c r="EO179" s="87"/>
      <c r="EP179" s="87"/>
      <c r="EQ179" s="87"/>
      <c r="ER179" s="87"/>
      <c r="ES179" s="87"/>
      <c r="ET179" s="87"/>
      <c r="EU179" s="87"/>
      <c r="EV179" s="87"/>
      <c r="EW179" s="87"/>
      <c r="EX179" s="87"/>
      <c r="EY179" s="87"/>
      <c r="EZ179" s="87"/>
      <c r="FA179" s="87"/>
      <c r="FB179" s="87"/>
      <c r="FC179" s="87"/>
      <c r="FD179" s="87"/>
      <c r="FE179" s="87"/>
      <c r="FF179" s="87"/>
      <c r="FG179" s="87"/>
      <c r="FH179" s="87"/>
      <c r="FI179" s="87"/>
      <c r="FJ179" s="87"/>
      <c r="FK179" s="87"/>
      <c r="FL179" s="87"/>
      <c r="FM179" s="87"/>
      <c r="FN179" s="87"/>
      <c r="FO179" s="87"/>
      <c r="FP179" s="87"/>
      <c r="FQ179" s="87"/>
      <c r="FR179" s="87"/>
      <c r="FS179" s="87"/>
      <c r="FT179" s="87"/>
      <c r="FU179" s="87"/>
      <c r="FV179" s="87"/>
      <c r="FW179" s="87"/>
      <c r="FX179" s="87"/>
      <c r="FY179" s="87"/>
      <c r="FZ179" s="87"/>
      <c r="GA179" s="87"/>
      <c r="GB179" s="87"/>
      <c r="GC179" s="87"/>
      <c r="GD179" s="87"/>
      <c r="GE179" s="87"/>
      <c r="GF179" s="87"/>
      <c r="GG179" s="87"/>
      <c r="GH179" s="87"/>
      <c r="GI179" s="87"/>
      <c r="GJ179" s="87"/>
      <c r="GK179" s="87"/>
      <c r="GL179" s="87"/>
      <c r="GM179" s="87"/>
      <c r="GN179" s="87"/>
      <c r="GO179" s="87"/>
      <c r="GP179" s="87"/>
      <c r="GQ179" s="87"/>
      <c r="GR179" s="87"/>
      <c r="GS179" s="87"/>
      <c r="GT179" s="87"/>
      <c r="GU179" s="87"/>
      <c r="GV179" s="87"/>
      <c r="GW179" s="87"/>
      <c r="GX179" s="87"/>
      <c r="GY179" s="87"/>
      <c r="GZ179" s="87"/>
      <c r="HA179" s="87"/>
      <c r="HB179" s="87"/>
      <c r="HC179" s="87"/>
      <c r="HD179" s="87"/>
      <c r="HE179" s="87"/>
      <c r="HF179" s="87"/>
      <c r="HG179" s="87"/>
      <c r="HH179" s="87"/>
      <c r="HI179" s="87"/>
      <c r="HJ179" s="87"/>
      <c r="HK179" s="87"/>
      <c r="HL179" s="87"/>
      <c r="HM179" s="87"/>
      <c r="HN179" s="87"/>
      <c r="HO179" s="87"/>
      <c r="HP179" s="87"/>
      <c r="HQ179" s="87"/>
      <c r="HR179" s="87"/>
      <c r="HS179" s="87"/>
      <c r="HT179" s="87"/>
      <c r="HU179" s="87"/>
      <c r="HV179" s="87"/>
      <c r="HW179" s="87"/>
      <c r="HX179" s="87"/>
      <c r="HY179" s="87"/>
      <c r="HZ179" s="87"/>
      <c r="IA179" s="87"/>
      <c r="IB179" s="87"/>
      <c r="IC179" s="87"/>
      <c r="ID179" s="87"/>
      <c r="IE179" s="87"/>
      <c r="IF179" s="87"/>
      <c r="IG179" s="87"/>
      <c r="IH179" s="87"/>
      <c r="II179" s="87"/>
      <c r="IJ179" s="87"/>
      <c r="IK179" s="87"/>
      <c r="IL179" s="87"/>
      <c r="IM179" s="87"/>
      <c r="IN179" s="87"/>
      <c r="IO179" s="87"/>
      <c r="IP179" s="87"/>
      <c r="IQ179" s="87"/>
      <c r="IR179" s="87"/>
      <c r="IS179" s="87"/>
      <c r="IT179" s="87"/>
      <c r="IU179" s="87"/>
      <c r="IV179" s="87"/>
      <c r="IW179" s="87"/>
    </row>
    <row r="180" customFormat="false" ht="12.75" hidden="false" customHeight="false" outlineLevel="0" collapsed="false">
      <c r="A180" s="87"/>
      <c r="B180" s="30"/>
      <c r="C180" s="30"/>
      <c r="D180" s="31"/>
      <c r="E180" s="31"/>
      <c r="F180" s="32"/>
      <c r="G180" s="33"/>
      <c r="H180" s="33"/>
      <c r="I180" s="30"/>
      <c r="J180" s="30"/>
      <c r="K180" s="31"/>
      <c r="L180" s="35"/>
      <c r="M180" s="36"/>
      <c r="N180" s="36"/>
      <c r="O180" s="36"/>
      <c r="P180" s="36"/>
      <c r="Q180" s="36"/>
      <c r="R180" s="36"/>
      <c r="S180" s="102"/>
      <c r="T180" s="32"/>
      <c r="U180" s="30"/>
      <c r="V180" s="16"/>
      <c r="W180" s="16"/>
      <c r="X180" s="16"/>
      <c r="Y180" s="18"/>
      <c r="Z180" s="18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87"/>
      <c r="BX180" s="87"/>
      <c r="BY180" s="87"/>
      <c r="BZ180" s="87"/>
      <c r="CA180" s="87"/>
      <c r="CB180" s="87"/>
      <c r="CC180" s="87"/>
      <c r="CD180" s="87"/>
      <c r="CE180" s="87"/>
      <c r="CF180" s="87"/>
      <c r="CG180" s="87"/>
      <c r="CH180" s="87"/>
      <c r="CI180" s="87"/>
      <c r="CJ180" s="87"/>
      <c r="CK180" s="87"/>
      <c r="CL180" s="87"/>
      <c r="CM180" s="87"/>
      <c r="CN180" s="87"/>
      <c r="CO180" s="87"/>
      <c r="CP180" s="87"/>
      <c r="CQ180" s="87"/>
      <c r="CR180" s="87"/>
      <c r="CS180" s="87"/>
      <c r="CT180" s="87"/>
      <c r="CU180" s="87"/>
      <c r="CV180" s="87"/>
      <c r="CW180" s="87"/>
      <c r="CX180" s="87"/>
      <c r="CY180" s="87"/>
      <c r="CZ180" s="87"/>
      <c r="DA180" s="87"/>
      <c r="DB180" s="87"/>
      <c r="DC180" s="87"/>
      <c r="DD180" s="87"/>
      <c r="DE180" s="87"/>
      <c r="DF180" s="87"/>
      <c r="DG180" s="87"/>
      <c r="DH180" s="87"/>
      <c r="DI180" s="87"/>
      <c r="DJ180" s="87"/>
      <c r="DK180" s="87"/>
      <c r="DL180" s="87"/>
      <c r="DM180" s="87"/>
      <c r="DN180" s="87"/>
      <c r="DO180" s="87"/>
      <c r="DP180" s="87"/>
      <c r="DQ180" s="87"/>
      <c r="DR180" s="87"/>
      <c r="DS180" s="87"/>
      <c r="DT180" s="87"/>
      <c r="DU180" s="87"/>
      <c r="DV180" s="87"/>
      <c r="DW180" s="87"/>
      <c r="DX180" s="87"/>
      <c r="DY180" s="87"/>
      <c r="DZ180" s="87"/>
      <c r="EA180" s="87"/>
      <c r="EB180" s="87"/>
      <c r="EC180" s="87"/>
      <c r="ED180" s="87"/>
      <c r="EE180" s="87"/>
      <c r="EF180" s="87"/>
      <c r="EG180" s="87"/>
      <c r="EH180" s="87"/>
      <c r="EI180" s="87"/>
      <c r="EJ180" s="87"/>
      <c r="EK180" s="87"/>
      <c r="EL180" s="87"/>
      <c r="EM180" s="87"/>
      <c r="EN180" s="87"/>
      <c r="EO180" s="87"/>
      <c r="EP180" s="87"/>
      <c r="EQ180" s="87"/>
      <c r="ER180" s="87"/>
      <c r="ES180" s="87"/>
      <c r="ET180" s="87"/>
      <c r="EU180" s="87"/>
      <c r="EV180" s="87"/>
      <c r="EW180" s="87"/>
      <c r="EX180" s="87"/>
      <c r="EY180" s="87"/>
      <c r="EZ180" s="87"/>
      <c r="FA180" s="87"/>
      <c r="FB180" s="87"/>
      <c r="FC180" s="87"/>
      <c r="FD180" s="87"/>
      <c r="FE180" s="87"/>
      <c r="FF180" s="87"/>
      <c r="FG180" s="87"/>
      <c r="FH180" s="87"/>
      <c r="FI180" s="87"/>
      <c r="FJ180" s="87"/>
      <c r="FK180" s="87"/>
      <c r="FL180" s="87"/>
      <c r="FM180" s="87"/>
      <c r="FN180" s="87"/>
      <c r="FO180" s="87"/>
      <c r="FP180" s="87"/>
      <c r="FQ180" s="87"/>
      <c r="FR180" s="87"/>
      <c r="FS180" s="87"/>
      <c r="FT180" s="87"/>
      <c r="FU180" s="87"/>
      <c r="FV180" s="87"/>
      <c r="FW180" s="87"/>
      <c r="FX180" s="87"/>
      <c r="FY180" s="87"/>
      <c r="FZ180" s="87"/>
      <c r="GA180" s="87"/>
      <c r="GB180" s="87"/>
      <c r="GC180" s="87"/>
      <c r="GD180" s="87"/>
      <c r="GE180" s="87"/>
      <c r="GF180" s="87"/>
      <c r="GG180" s="87"/>
      <c r="GH180" s="87"/>
      <c r="GI180" s="87"/>
      <c r="GJ180" s="87"/>
      <c r="GK180" s="87"/>
      <c r="GL180" s="87"/>
      <c r="GM180" s="87"/>
      <c r="GN180" s="87"/>
      <c r="GO180" s="87"/>
      <c r="GP180" s="87"/>
      <c r="GQ180" s="87"/>
      <c r="GR180" s="87"/>
      <c r="GS180" s="87"/>
      <c r="GT180" s="87"/>
      <c r="GU180" s="87"/>
      <c r="GV180" s="87"/>
      <c r="GW180" s="87"/>
      <c r="GX180" s="87"/>
      <c r="GY180" s="87"/>
      <c r="GZ180" s="87"/>
      <c r="HA180" s="87"/>
      <c r="HB180" s="87"/>
      <c r="HC180" s="87"/>
      <c r="HD180" s="87"/>
      <c r="HE180" s="87"/>
      <c r="HF180" s="87"/>
      <c r="HG180" s="87"/>
      <c r="HH180" s="87"/>
      <c r="HI180" s="87"/>
      <c r="HJ180" s="87"/>
      <c r="HK180" s="87"/>
      <c r="HL180" s="87"/>
      <c r="HM180" s="87"/>
      <c r="HN180" s="87"/>
      <c r="HO180" s="87"/>
      <c r="HP180" s="87"/>
      <c r="HQ180" s="87"/>
      <c r="HR180" s="87"/>
      <c r="HS180" s="87"/>
      <c r="HT180" s="87"/>
      <c r="HU180" s="87"/>
      <c r="HV180" s="87"/>
      <c r="HW180" s="87"/>
      <c r="HX180" s="87"/>
      <c r="HY180" s="87"/>
      <c r="HZ180" s="87"/>
      <c r="IA180" s="87"/>
      <c r="IB180" s="87"/>
      <c r="IC180" s="87"/>
      <c r="ID180" s="87"/>
      <c r="IE180" s="87"/>
      <c r="IF180" s="87"/>
      <c r="IG180" s="87"/>
      <c r="IH180" s="87"/>
      <c r="II180" s="87"/>
      <c r="IJ180" s="87"/>
      <c r="IK180" s="87"/>
      <c r="IL180" s="87"/>
      <c r="IM180" s="87"/>
      <c r="IN180" s="87"/>
      <c r="IO180" s="87"/>
      <c r="IP180" s="87"/>
      <c r="IQ180" s="87"/>
      <c r="IR180" s="87"/>
      <c r="IS180" s="87"/>
      <c r="IT180" s="87"/>
      <c r="IU180" s="87"/>
      <c r="IV180" s="87"/>
      <c r="IW180" s="87"/>
    </row>
    <row r="181" customFormat="false" ht="12.75" hidden="false" customHeight="false" outlineLevel="0" collapsed="false">
      <c r="A181" s="87"/>
      <c r="B181" s="30"/>
      <c r="C181" s="30"/>
      <c r="D181" s="31"/>
      <c r="E181" s="31"/>
      <c r="F181" s="32"/>
      <c r="G181" s="33"/>
      <c r="H181" s="33"/>
      <c r="I181" s="30"/>
      <c r="J181" s="30"/>
      <c r="K181" s="31"/>
      <c r="L181" s="35"/>
      <c r="M181" s="36"/>
      <c r="N181" s="36"/>
      <c r="O181" s="36"/>
      <c r="P181" s="36"/>
      <c r="Q181" s="36"/>
      <c r="R181" s="36"/>
      <c r="S181" s="102"/>
      <c r="T181" s="32"/>
      <c r="U181" s="30"/>
      <c r="V181" s="16"/>
      <c r="W181" s="16"/>
      <c r="X181" s="16"/>
      <c r="Y181" s="18"/>
      <c r="Z181" s="18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  <c r="BV181" s="87"/>
      <c r="BW181" s="87"/>
      <c r="BX181" s="87"/>
      <c r="BY181" s="87"/>
      <c r="BZ181" s="87"/>
      <c r="CA181" s="87"/>
      <c r="CB181" s="87"/>
      <c r="CC181" s="87"/>
      <c r="CD181" s="87"/>
      <c r="CE181" s="87"/>
      <c r="CF181" s="87"/>
      <c r="CG181" s="87"/>
      <c r="CH181" s="87"/>
      <c r="CI181" s="87"/>
      <c r="CJ181" s="87"/>
      <c r="CK181" s="87"/>
      <c r="CL181" s="87"/>
      <c r="CM181" s="87"/>
      <c r="CN181" s="87"/>
      <c r="CO181" s="87"/>
      <c r="CP181" s="87"/>
      <c r="CQ181" s="87"/>
      <c r="CR181" s="87"/>
      <c r="CS181" s="87"/>
      <c r="CT181" s="87"/>
      <c r="CU181" s="87"/>
      <c r="CV181" s="87"/>
      <c r="CW181" s="87"/>
      <c r="CX181" s="87"/>
      <c r="CY181" s="87"/>
      <c r="CZ181" s="87"/>
      <c r="DA181" s="87"/>
      <c r="DB181" s="87"/>
      <c r="DC181" s="87"/>
      <c r="DD181" s="87"/>
      <c r="DE181" s="87"/>
      <c r="DF181" s="87"/>
      <c r="DG181" s="87"/>
      <c r="DH181" s="87"/>
      <c r="DI181" s="87"/>
      <c r="DJ181" s="87"/>
      <c r="DK181" s="87"/>
      <c r="DL181" s="87"/>
      <c r="DM181" s="87"/>
      <c r="DN181" s="87"/>
      <c r="DO181" s="87"/>
      <c r="DP181" s="87"/>
      <c r="DQ181" s="87"/>
      <c r="DR181" s="87"/>
      <c r="DS181" s="87"/>
      <c r="DT181" s="87"/>
      <c r="DU181" s="87"/>
      <c r="DV181" s="87"/>
      <c r="DW181" s="87"/>
      <c r="DX181" s="87"/>
      <c r="DY181" s="87"/>
      <c r="DZ181" s="87"/>
      <c r="EA181" s="87"/>
      <c r="EB181" s="87"/>
      <c r="EC181" s="87"/>
      <c r="ED181" s="87"/>
      <c r="EE181" s="87"/>
      <c r="EF181" s="87"/>
      <c r="EG181" s="87"/>
      <c r="EH181" s="87"/>
      <c r="EI181" s="87"/>
      <c r="EJ181" s="87"/>
      <c r="EK181" s="87"/>
      <c r="EL181" s="87"/>
      <c r="EM181" s="87"/>
      <c r="EN181" s="87"/>
      <c r="EO181" s="87"/>
      <c r="EP181" s="87"/>
      <c r="EQ181" s="87"/>
      <c r="ER181" s="87"/>
      <c r="ES181" s="87"/>
      <c r="ET181" s="87"/>
      <c r="EU181" s="87"/>
      <c r="EV181" s="87"/>
      <c r="EW181" s="87"/>
      <c r="EX181" s="87"/>
      <c r="EY181" s="87"/>
      <c r="EZ181" s="87"/>
      <c r="FA181" s="87"/>
      <c r="FB181" s="87"/>
      <c r="FC181" s="87"/>
      <c r="FD181" s="87"/>
      <c r="FE181" s="87"/>
      <c r="FF181" s="87"/>
      <c r="FG181" s="87"/>
      <c r="FH181" s="87"/>
      <c r="FI181" s="87"/>
      <c r="FJ181" s="87"/>
      <c r="FK181" s="87"/>
      <c r="FL181" s="87"/>
      <c r="FM181" s="87"/>
      <c r="FN181" s="87"/>
      <c r="FO181" s="87"/>
      <c r="FP181" s="87"/>
      <c r="FQ181" s="87"/>
      <c r="FR181" s="87"/>
      <c r="FS181" s="87"/>
      <c r="FT181" s="87"/>
      <c r="FU181" s="87"/>
      <c r="FV181" s="87"/>
      <c r="FW181" s="87"/>
      <c r="FX181" s="87"/>
      <c r="FY181" s="87"/>
      <c r="FZ181" s="87"/>
      <c r="GA181" s="87"/>
      <c r="GB181" s="87"/>
      <c r="GC181" s="87"/>
      <c r="GD181" s="87"/>
      <c r="GE181" s="87"/>
      <c r="GF181" s="87"/>
      <c r="GG181" s="87"/>
      <c r="GH181" s="87"/>
      <c r="GI181" s="87"/>
      <c r="GJ181" s="87"/>
      <c r="GK181" s="87"/>
      <c r="GL181" s="87"/>
      <c r="GM181" s="87"/>
      <c r="GN181" s="87"/>
      <c r="GO181" s="87"/>
      <c r="GP181" s="87"/>
      <c r="GQ181" s="87"/>
      <c r="GR181" s="87"/>
      <c r="GS181" s="87"/>
      <c r="GT181" s="87"/>
      <c r="GU181" s="87"/>
      <c r="GV181" s="87"/>
      <c r="GW181" s="87"/>
      <c r="GX181" s="87"/>
      <c r="GY181" s="87"/>
      <c r="GZ181" s="87"/>
      <c r="HA181" s="87"/>
      <c r="HB181" s="87"/>
      <c r="HC181" s="87"/>
      <c r="HD181" s="87"/>
      <c r="HE181" s="87"/>
      <c r="HF181" s="87"/>
      <c r="HG181" s="87"/>
      <c r="HH181" s="87"/>
      <c r="HI181" s="87"/>
      <c r="HJ181" s="87"/>
      <c r="HK181" s="87"/>
      <c r="HL181" s="87"/>
      <c r="HM181" s="87"/>
      <c r="HN181" s="87"/>
      <c r="HO181" s="87"/>
      <c r="HP181" s="87"/>
      <c r="HQ181" s="87"/>
      <c r="HR181" s="87"/>
      <c r="HS181" s="87"/>
      <c r="HT181" s="87"/>
      <c r="HU181" s="87"/>
      <c r="HV181" s="87"/>
      <c r="HW181" s="87"/>
      <c r="HX181" s="87"/>
      <c r="HY181" s="87"/>
      <c r="HZ181" s="87"/>
      <c r="IA181" s="87"/>
      <c r="IB181" s="87"/>
      <c r="IC181" s="87"/>
      <c r="ID181" s="87"/>
      <c r="IE181" s="87"/>
      <c r="IF181" s="87"/>
      <c r="IG181" s="87"/>
      <c r="IH181" s="87"/>
      <c r="II181" s="87"/>
      <c r="IJ181" s="87"/>
      <c r="IK181" s="87"/>
      <c r="IL181" s="87"/>
      <c r="IM181" s="87"/>
      <c r="IN181" s="87"/>
      <c r="IO181" s="87"/>
      <c r="IP181" s="87"/>
      <c r="IQ181" s="87"/>
      <c r="IR181" s="87"/>
      <c r="IS181" s="87"/>
      <c r="IT181" s="87"/>
      <c r="IU181" s="87"/>
      <c r="IV181" s="87"/>
      <c r="IW181" s="87"/>
    </row>
    <row r="182" customFormat="false" ht="12.75" hidden="false" customHeight="false" outlineLevel="0" collapsed="false">
      <c r="A182" s="87"/>
      <c r="B182" s="30"/>
      <c r="C182" s="30"/>
      <c r="D182" s="31"/>
      <c r="E182" s="31"/>
      <c r="F182" s="32"/>
      <c r="G182" s="33"/>
      <c r="H182" s="33"/>
      <c r="I182" s="30"/>
      <c r="J182" s="30"/>
      <c r="K182" s="31"/>
      <c r="L182" s="35"/>
      <c r="M182" s="36"/>
      <c r="N182" s="36"/>
      <c r="O182" s="36"/>
      <c r="P182" s="36"/>
      <c r="Q182" s="36"/>
      <c r="R182" s="36"/>
      <c r="S182" s="102"/>
      <c r="T182" s="32"/>
      <c r="U182" s="30"/>
      <c r="V182" s="16"/>
      <c r="W182" s="16"/>
      <c r="X182" s="16"/>
      <c r="Y182" s="18"/>
      <c r="Z182" s="18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87"/>
      <c r="BU182" s="87"/>
      <c r="BV182" s="87"/>
      <c r="BW182" s="87"/>
      <c r="BX182" s="87"/>
      <c r="BY182" s="87"/>
      <c r="BZ182" s="87"/>
      <c r="CA182" s="87"/>
      <c r="CB182" s="87"/>
      <c r="CC182" s="87"/>
      <c r="CD182" s="87"/>
      <c r="CE182" s="87"/>
      <c r="CF182" s="87"/>
      <c r="CG182" s="87"/>
      <c r="CH182" s="87"/>
      <c r="CI182" s="87"/>
      <c r="CJ182" s="87"/>
      <c r="CK182" s="87"/>
      <c r="CL182" s="87"/>
      <c r="CM182" s="87"/>
      <c r="CN182" s="87"/>
      <c r="CO182" s="87"/>
      <c r="CP182" s="87"/>
      <c r="CQ182" s="87"/>
      <c r="CR182" s="87"/>
      <c r="CS182" s="87"/>
      <c r="CT182" s="87"/>
      <c r="CU182" s="87"/>
      <c r="CV182" s="87"/>
      <c r="CW182" s="87"/>
      <c r="CX182" s="87"/>
      <c r="CY182" s="87"/>
      <c r="CZ182" s="87"/>
      <c r="DA182" s="87"/>
      <c r="DB182" s="87"/>
      <c r="DC182" s="87"/>
      <c r="DD182" s="87"/>
      <c r="DE182" s="87"/>
      <c r="DF182" s="87"/>
      <c r="DG182" s="87"/>
      <c r="DH182" s="87"/>
      <c r="DI182" s="87"/>
      <c r="DJ182" s="87"/>
      <c r="DK182" s="87"/>
      <c r="DL182" s="87"/>
      <c r="DM182" s="87"/>
      <c r="DN182" s="87"/>
      <c r="DO182" s="87"/>
      <c r="DP182" s="87"/>
      <c r="DQ182" s="87"/>
      <c r="DR182" s="87"/>
      <c r="DS182" s="87"/>
      <c r="DT182" s="87"/>
      <c r="DU182" s="87"/>
      <c r="DV182" s="87"/>
      <c r="DW182" s="87"/>
      <c r="DX182" s="87"/>
      <c r="DY182" s="87"/>
      <c r="DZ182" s="87"/>
      <c r="EA182" s="87"/>
      <c r="EB182" s="87"/>
      <c r="EC182" s="87"/>
      <c r="ED182" s="87"/>
      <c r="EE182" s="87"/>
      <c r="EF182" s="87"/>
      <c r="EG182" s="87"/>
      <c r="EH182" s="87"/>
      <c r="EI182" s="87"/>
      <c r="EJ182" s="87"/>
      <c r="EK182" s="87"/>
      <c r="EL182" s="87"/>
      <c r="EM182" s="87"/>
      <c r="EN182" s="87"/>
      <c r="EO182" s="87"/>
      <c r="EP182" s="87"/>
      <c r="EQ182" s="87"/>
      <c r="ER182" s="87"/>
      <c r="ES182" s="87"/>
      <c r="ET182" s="87"/>
      <c r="EU182" s="87"/>
      <c r="EV182" s="87"/>
      <c r="EW182" s="87"/>
      <c r="EX182" s="87"/>
      <c r="EY182" s="87"/>
      <c r="EZ182" s="87"/>
      <c r="FA182" s="87"/>
      <c r="FB182" s="87"/>
      <c r="FC182" s="87"/>
      <c r="FD182" s="87"/>
      <c r="FE182" s="87"/>
      <c r="FF182" s="87"/>
      <c r="FG182" s="87"/>
      <c r="FH182" s="87"/>
      <c r="FI182" s="87"/>
      <c r="FJ182" s="87"/>
      <c r="FK182" s="87"/>
      <c r="FL182" s="87"/>
      <c r="FM182" s="87"/>
      <c r="FN182" s="87"/>
      <c r="FO182" s="87"/>
      <c r="FP182" s="87"/>
      <c r="FQ182" s="87"/>
      <c r="FR182" s="87"/>
      <c r="FS182" s="87"/>
      <c r="FT182" s="87"/>
      <c r="FU182" s="87"/>
      <c r="FV182" s="87"/>
      <c r="FW182" s="87"/>
      <c r="FX182" s="87"/>
      <c r="FY182" s="87"/>
      <c r="FZ182" s="87"/>
      <c r="GA182" s="87"/>
      <c r="GB182" s="87"/>
      <c r="GC182" s="87"/>
      <c r="GD182" s="87"/>
      <c r="GE182" s="87"/>
      <c r="GF182" s="87"/>
      <c r="GG182" s="87"/>
      <c r="GH182" s="87"/>
      <c r="GI182" s="87"/>
      <c r="GJ182" s="87"/>
      <c r="GK182" s="87"/>
      <c r="GL182" s="87"/>
      <c r="GM182" s="87"/>
      <c r="GN182" s="87"/>
      <c r="GO182" s="87"/>
      <c r="GP182" s="87"/>
      <c r="GQ182" s="87"/>
      <c r="GR182" s="87"/>
      <c r="GS182" s="87"/>
      <c r="GT182" s="87"/>
      <c r="GU182" s="87"/>
      <c r="GV182" s="87"/>
      <c r="GW182" s="87"/>
      <c r="GX182" s="87"/>
      <c r="GY182" s="87"/>
      <c r="GZ182" s="87"/>
      <c r="HA182" s="87"/>
      <c r="HB182" s="87"/>
      <c r="HC182" s="87"/>
      <c r="HD182" s="87"/>
      <c r="HE182" s="87"/>
      <c r="HF182" s="87"/>
      <c r="HG182" s="87"/>
      <c r="HH182" s="87"/>
      <c r="HI182" s="87"/>
      <c r="HJ182" s="87"/>
      <c r="HK182" s="87"/>
      <c r="HL182" s="87"/>
      <c r="HM182" s="87"/>
      <c r="HN182" s="87"/>
      <c r="HO182" s="87"/>
      <c r="HP182" s="87"/>
      <c r="HQ182" s="87"/>
      <c r="HR182" s="87"/>
      <c r="HS182" s="87"/>
      <c r="HT182" s="87"/>
      <c r="HU182" s="87"/>
      <c r="HV182" s="87"/>
      <c r="HW182" s="87"/>
      <c r="HX182" s="87"/>
      <c r="HY182" s="87"/>
      <c r="HZ182" s="87"/>
      <c r="IA182" s="87"/>
      <c r="IB182" s="87"/>
      <c r="IC182" s="87"/>
      <c r="ID182" s="87"/>
      <c r="IE182" s="87"/>
      <c r="IF182" s="87"/>
      <c r="IG182" s="87"/>
      <c r="IH182" s="87"/>
      <c r="II182" s="87"/>
      <c r="IJ182" s="87"/>
      <c r="IK182" s="87"/>
      <c r="IL182" s="87"/>
      <c r="IM182" s="87"/>
      <c r="IN182" s="87"/>
      <c r="IO182" s="87"/>
      <c r="IP182" s="87"/>
      <c r="IQ182" s="87"/>
      <c r="IR182" s="87"/>
      <c r="IS182" s="87"/>
      <c r="IT182" s="87"/>
      <c r="IU182" s="87"/>
      <c r="IV182" s="87"/>
      <c r="IW182" s="87"/>
    </row>
    <row r="183" customFormat="false" ht="12.75" hidden="false" customHeight="false" outlineLevel="0" collapsed="false">
      <c r="A183" s="87"/>
      <c r="B183" s="30"/>
      <c r="C183" s="30"/>
      <c r="D183" s="31"/>
      <c r="E183" s="31"/>
      <c r="F183" s="32"/>
      <c r="G183" s="33"/>
      <c r="H183" s="33"/>
      <c r="I183" s="30"/>
      <c r="J183" s="30"/>
      <c r="K183" s="31"/>
      <c r="L183" s="35"/>
      <c r="M183" s="36"/>
      <c r="N183" s="36"/>
      <c r="O183" s="36"/>
      <c r="P183" s="36"/>
      <c r="Q183" s="36"/>
      <c r="R183" s="36"/>
      <c r="S183" s="102"/>
      <c r="T183" s="32"/>
      <c r="U183" s="30"/>
      <c r="V183" s="16"/>
      <c r="W183" s="16"/>
      <c r="X183" s="16"/>
      <c r="Y183" s="18"/>
      <c r="Z183" s="18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87"/>
      <c r="BT183" s="87"/>
      <c r="BU183" s="87"/>
      <c r="BV183" s="87"/>
      <c r="BW183" s="87"/>
      <c r="BX183" s="87"/>
      <c r="BY183" s="87"/>
      <c r="BZ183" s="87"/>
      <c r="CA183" s="87"/>
      <c r="CB183" s="87"/>
      <c r="CC183" s="87"/>
      <c r="CD183" s="87"/>
      <c r="CE183" s="87"/>
      <c r="CF183" s="87"/>
      <c r="CG183" s="87"/>
      <c r="CH183" s="87"/>
      <c r="CI183" s="87"/>
      <c r="CJ183" s="87"/>
      <c r="CK183" s="87"/>
      <c r="CL183" s="87"/>
      <c r="CM183" s="87"/>
      <c r="CN183" s="87"/>
      <c r="CO183" s="87"/>
      <c r="CP183" s="87"/>
      <c r="CQ183" s="87"/>
      <c r="CR183" s="87"/>
      <c r="CS183" s="87"/>
      <c r="CT183" s="87"/>
      <c r="CU183" s="87"/>
      <c r="CV183" s="87"/>
      <c r="CW183" s="87"/>
      <c r="CX183" s="87"/>
      <c r="CY183" s="87"/>
      <c r="CZ183" s="87"/>
      <c r="DA183" s="87"/>
      <c r="DB183" s="87"/>
      <c r="DC183" s="87"/>
      <c r="DD183" s="87"/>
      <c r="DE183" s="87"/>
      <c r="DF183" s="87"/>
      <c r="DG183" s="87"/>
      <c r="DH183" s="87"/>
      <c r="DI183" s="87"/>
      <c r="DJ183" s="87"/>
      <c r="DK183" s="87"/>
      <c r="DL183" s="87"/>
      <c r="DM183" s="87"/>
      <c r="DN183" s="87"/>
      <c r="DO183" s="87"/>
      <c r="DP183" s="87"/>
      <c r="DQ183" s="87"/>
      <c r="DR183" s="87"/>
      <c r="DS183" s="87"/>
      <c r="DT183" s="87"/>
      <c r="DU183" s="87"/>
      <c r="DV183" s="87"/>
      <c r="DW183" s="87"/>
      <c r="DX183" s="87"/>
      <c r="DY183" s="87"/>
      <c r="DZ183" s="87"/>
      <c r="EA183" s="87"/>
      <c r="EB183" s="87"/>
      <c r="EC183" s="87"/>
      <c r="ED183" s="87"/>
      <c r="EE183" s="87"/>
      <c r="EF183" s="87"/>
      <c r="EG183" s="87"/>
      <c r="EH183" s="87"/>
      <c r="EI183" s="87"/>
      <c r="EJ183" s="87"/>
      <c r="EK183" s="87"/>
      <c r="EL183" s="87"/>
      <c r="EM183" s="87"/>
      <c r="EN183" s="87"/>
      <c r="EO183" s="87"/>
      <c r="EP183" s="87"/>
      <c r="EQ183" s="87"/>
      <c r="ER183" s="87"/>
      <c r="ES183" s="87"/>
      <c r="ET183" s="87"/>
      <c r="EU183" s="87"/>
      <c r="EV183" s="87"/>
      <c r="EW183" s="87"/>
      <c r="EX183" s="87"/>
      <c r="EY183" s="87"/>
      <c r="EZ183" s="87"/>
      <c r="FA183" s="87"/>
      <c r="FB183" s="87"/>
      <c r="FC183" s="87"/>
      <c r="FD183" s="87"/>
      <c r="FE183" s="87"/>
      <c r="FF183" s="87"/>
      <c r="FG183" s="87"/>
      <c r="FH183" s="87"/>
      <c r="FI183" s="87"/>
      <c r="FJ183" s="87"/>
      <c r="FK183" s="87"/>
      <c r="FL183" s="87"/>
      <c r="FM183" s="87"/>
      <c r="FN183" s="87"/>
      <c r="FO183" s="87"/>
      <c r="FP183" s="87"/>
      <c r="FQ183" s="87"/>
      <c r="FR183" s="87"/>
      <c r="FS183" s="87"/>
      <c r="FT183" s="87"/>
      <c r="FU183" s="87"/>
      <c r="FV183" s="87"/>
      <c r="FW183" s="87"/>
      <c r="FX183" s="87"/>
      <c r="FY183" s="87"/>
      <c r="FZ183" s="87"/>
      <c r="GA183" s="87"/>
      <c r="GB183" s="87"/>
      <c r="GC183" s="87"/>
      <c r="GD183" s="87"/>
      <c r="GE183" s="87"/>
      <c r="GF183" s="87"/>
      <c r="GG183" s="87"/>
      <c r="GH183" s="87"/>
      <c r="GI183" s="87"/>
      <c r="GJ183" s="87"/>
      <c r="GK183" s="87"/>
      <c r="GL183" s="87"/>
      <c r="GM183" s="87"/>
      <c r="GN183" s="87"/>
      <c r="GO183" s="87"/>
      <c r="GP183" s="87"/>
      <c r="GQ183" s="87"/>
      <c r="GR183" s="87"/>
      <c r="GS183" s="87"/>
      <c r="GT183" s="87"/>
      <c r="GU183" s="87"/>
      <c r="GV183" s="87"/>
      <c r="GW183" s="87"/>
      <c r="GX183" s="87"/>
      <c r="GY183" s="87"/>
      <c r="GZ183" s="87"/>
      <c r="HA183" s="87"/>
      <c r="HB183" s="87"/>
      <c r="HC183" s="87"/>
      <c r="HD183" s="87"/>
      <c r="HE183" s="87"/>
      <c r="HF183" s="87"/>
      <c r="HG183" s="87"/>
      <c r="HH183" s="87"/>
      <c r="HI183" s="87"/>
      <c r="HJ183" s="87"/>
      <c r="HK183" s="87"/>
      <c r="HL183" s="87"/>
      <c r="HM183" s="87"/>
      <c r="HN183" s="87"/>
      <c r="HO183" s="87"/>
      <c r="HP183" s="87"/>
      <c r="HQ183" s="87"/>
      <c r="HR183" s="87"/>
      <c r="HS183" s="87"/>
      <c r="HT183" s="87"/>
      <c r="HU183" s="87"/>
      <c r="HV183" s="87"/>
      <c r="HW183" s="87"/>
      <c r="HX183" s="87"/>
      <c r="HY183" s="87"/>
      <c r="HZ183" s="87"/>
      <c r="IA183" s="87"/>
      <c r="IB183" s="87"/>
      <c r="IC183" s="87"/>
      <c r="ID183" s="87"/>
      <c r="IE183" s="87"/>
      <c r="IF183" s="87"/>
      <c r="IG183" s="87"/>
      <c r="IH183" s="87"/>
      <c r="II183" s="87"/>
      <c r="IJ183" s="87"/>
      <c r="IK183" s="87"/>
      <c r="IL183" s="87"/>
      <c r="IM183" s="87"/>
      <c r="IN183" s="87"/>
      <c r="IO183" s="87"/>
      <c r="IP183" s="87"/>
      <c r="IQ183" s="87"/>
      <c r="IR183" s="87"/>
      <c r="IS183" s="87"/>
      <c r="IT183" s="87"/>
      <c r="IU183" s="87"/>
      <c r="IV183" s="87"/>
      <c r="IW183" s="87"/>
    </row>
    <row r="184" customFormat="false" ht="12.75" hidden="false" customHeight="false" outlineLevel="0" collapsed="false">
      <c r="A184" s="87"/>
      <c r="B184" s="30"/>
      <c r="C184" s="30"/>
      <c r="D184" s="31"/>
      <c r="E184" s="31"/>
      <c r="F184" s="32"/>
      <c r="G184" s="33"/>
      <c r="H184" s="33"/>
      <c r="I184" s="30"/>
      <c r="J184" s="30"/>
      <c r="K184" s="31"/>
      <c r="L184" s="35"/>
      <c r="M184" s="36"/>
      <c r="N184" s="36"/>
      <c r="O184" s="36"/>
      <c r="P184" s="36"/>
      <c r="Q184" s="36"/>
      <c r="R184" s="36"/>
      <c r="S184" s="102"/>
      <c r="T184" s="32"/>
      <c r="U184" s="30"/>
      <c r="V184" s="16"/>
      <c r="W184" s="16"/>
      <c r="X184" s="16"/>
      <c r="Y184" s="18"/>
      <c r="Z184" s="18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  <c r="BT184" s="87"/>
      <c r="BU184" s="87"/>
      <c r="BV184" s="87"/>
      <c r="BW184" s="87"/>
      <c r="BX184" s="87"/>
      <c r="BY184" s="87"/>
      <c r="BZ184" s="87"/>
      <c r="CA184" s="87"/>
      <c r="CB184" s="87"/>
      <c r="CC184" s="87"/>
      <c r="CD184" s="87"/>
      <c r="CE184" s="87"/>
      <c r="CF184" s="87"/>
      <c r="CG184" s="87"/>
      <c r="CH184" s="87"/>
      <c r="CI184" s="87"/>
      <c r="CJ184" s="87"/>
      <c r="CK184" s="87"/>
      <c r="CL184" s="87"/>
      <c r="CM184" s="87"/>
      <c r="CN184" s="87"/>
      <c r="CO184" s="87"/>
      <c r="CP184" s="87"/>
      <c r="CQ184" s="87"/>
      <c r="CR184" s="87"/>
      <c r="CS184" s="87"/>
      <c r="CT184" s="87"/>
      <c r="CU184" s="87"/>
      <c r="CV184" s="87"/>
      <c r="CW184" s="87"/>
      <c r="CX184" s="87"/>
      <c r="CY184" s="87"/>
      <c r="CZ184" s="87"/>
      <c r="DA184" s="87"/>
      <c r="DB184" s="87"/>
      <c r="DC184" s="87"/>
      <c r="DD184" s="87"/>
      <c r="DE184" s="87"/>
      <c r="DF184" s="87"/>
      <c r="DG184" s="87"/>
      <c r="DH184" s="87"/>
      <c r="DI184" s="87"/>
      <c r="DJ184" s="87"/>
      <c r="DK184" s="87"/>
      <c r="DL184" s="87"/>
      <c r="DM184" s="87"/>
      <c r="DN184" s="87"/>
      <c r="DO184" s="87"/>
      <c r="DP184" s="87"/>
      <c r="DQ184" s="87"/>
      <c r="DR184" s="87"/>
      <c r="DS184" s="87"/>
      <c r="DT184" s="87"/>
      <c r="DU184" s="87"/>
      <c r="DV184" s="87"/>
      <c r="DW184" s="87"/>
      <c r="DX184" s="87"/>
      <c r="DY184" s="87"/>
      <c r="DZ184" s="87"/>
      <c r="EA184" s="87"/>
      <c r="EB184" s="87"/>
      <c r="EC184" s="87"/>
      <c r="ED184" s="87"/>
      <c r="EE184" s="87"/>
      <c r="EF184" s="87"/>
      <c r="EG184" s="87"/>
      <c r="EH184" s="87"/>
      <c r="EI184" s="87"/>
      <c r="EJ184" s="87"/>
      <c r="EK184" s="87"/>
      <c r="EL184" s="87"/>
      <c r="EM184" s="87"/>
      <c r="EN184" s="87"/>
      <c r="EO184" s="87"/>
      <c r="EP184" s="87"/>
      <c r="EQ184" s="87"/>
      <c r="ER184" s="87"/>
      <c r="ES184" s="87"/>
      <c r="ET184" s="87"/>
      <c r="EU184" s="87"/>
      <c r="EV184" s="87"/>
      <c r="EW184" s="87"/>
      <c r="EX184" s="87"/>
      <c r="EY184" s="87"/>
      <c r="EZ184" s="87"/>
      <c r="FA184" s="87"/>
      <c r="FB184" s="87"/>
      <c r="FC184" s="87"/>
      <c r="FD184" s="87"/>
      <c r="FE184" s="87"/>
      <c r="FF184" s="87"/>
      <c r="FG184" s="87"/>
      <c r="FH184" s="87"/>
      <c r="FI184" s="87"/>
      <c r="FJ184" s="87"/>
      <c r="FK184" s="87"/>
      <c r="FL184" s="87"/>
      <c r="FM184" s="87"/>
      <c r="FN184" s="87"/>
      <c r="FO184" s="87"/>
      <c r="FP184" s="87"/>
      <c r="FQ184" s="87"/>
      <c r="FR184" s="87"/>
      <c r="FS184" s="87"/>
      <c r="FT184" s="87"/>
      <c r="FU184" s="87"/>
      <c r="FV184" s="87"/>
      <c r="FW184" s="87"/>
      <c r="FX184" s="87"/>
      <c r="FY184" s="87"/>
      <c r="FZ184" s="87"/>
      <c r="GA184" s="87"/>
      <c r="GB184" s="87"/>
      <c r="GC184" s="87"/>
      <c r="GD184" s="87"/>
      <c r="GE184" s="87"/>
      <c r="GF184" s="87"/>
      <c r="GG184" s="87"/>
      <c r="GH184" s="87"/>
      <c r="GI184" s="87"/>
      <c r="GJ184" s="87"/>
      <c r="GK184" s="87"/>
      <c r="GL184" s="87"/>
      <c r="GM184" s="87"/>
      <c r="GN184" s="87"/>
      <c r="GO184" s="87"/>
      <c r="GP184" s="87"/>
      <c r="GQ184" s="87"/>
      <c r="GR184" s="87"/>
      <c r="GS184" s="87"/>
      <c r="GT184" s="87"/>
      <c r="GU184" s="87"/>
      <c r="GV184" s="87"/>
      <c r="GW184" s="87"/>
      <c r="GX184" s="87"/>
      <c r="GY184" s="87"/>
      <c r="GZ184" s="87"/>
      <c r="HA184" s="87"/>
      <c r="HB184" s="87"/>
      <c r="HC184" s="87"/>
      <c r="HD184" s="87"/>
      <c r="HE184" s="87"/>
      <c r="HF184" s="87"/>
      <c r="HG184" s="87"/>
      <c r="HH184" s="87"/>
      <c r="HI184" s="87"/>
      <c r="HJ184" s="87"/>
      <c r="HK184" s="87"/>
      <c r="HL184" s="87"/>
      <c r="HM184" s="87"/>
      <c r="HN184" s="87"/>
      <c r="HO184" s="87"/>
      <c r="HP184" s="87"/>
      <c r="HQ184" s="87"/>
      <c r="HR184" s="87"/>
      <c r="HS184" s="87"/>
      <c r="HT184" s="87"/>
      <c r="HU184" s="87"/>
      <c r="HV184" s="87"/>
      <c r="HW184" s="87"/>
      <c r="HX184" s="87"/>
      <c r="HY184" s="87"/>
      <c r="HZ184" s="87"/>
      <c r="IA184" s="87"/>
      <c r="IB184" s="87"/>
      <c r="IC184" s="87"/>
      <c r="ID184" s="87"/>
      <c r="IE184" s="87"/>
      <c r="IF184" s="87"/>
      <c r="IG184" s="87"/>
      <c r="IH184" s="87"/>
      <c r="II184" s="87"/>
      <c r="IJ184" s="87"/>
      <c r="IK184" s="87"/>
      <c r="IL184" s="87"/>
      <c r="IM184" s="87"/>
      <c r="IN184" s="87"/>
      <c r="IO184" s="87"/>
      <c r="IP184" s="87"/>
      <c r="IQ184" s="87"/>
      <c r="IR184" s="87"/>
      <c r="IS184" s="87"/>
      <c r="IT184" s="87"/>
      <c r="IU184" s="87"/>
      <c r="IV184" s="87"/>
      <c r="IW184" s="87"/>
    </row>
    <row r="185" customFormat="false" ht="12.75" hidden="false" customHeight="false" outlineLevel="0" collapsed="false">
      <c r="A185" s="87"/>
      <c r="B185" s="30"/>
      <c r="C185" s="30"/>
      <c r="D185" s="31"/>
      <c r="E185" s="31"/>
      <c r="F185" s="32"/>
      <c r="G185" s="33"/>
      <c r="H185" s="33"/>
      <c r="I185" s="30"/>
      <c r="J185" s="30"/>
      <c r="K185" s="31"/>
      <c r="L185" s="35"/>
      <c r="M185" s="36"/>
      <c r="N185" s="36"/>
      <c r="O185" s="36"/>
      <c r="P185" s="36"/>
      <c r="Q185" s="36"/>
      <c r="R185" s="36"/>
      <c r="S185" s="102"/>
      <c r="T185" s="32"/>
      <c r="U185" s="30"/>
      <c r="V185" s="16"/>
      <c r="W185" s="16"/>
      <c r="X185" s="16"/>
      <c r="Y185" s="18"/>
      <c r="Z185" s="18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  <c r="CC185" s="87"/>
      <c r="CD185" s="87"/>
      <c r="CE185" s="87"/>
      <c r="CF185" s="87"/>
      <c r="CG185" s="87"/>
      <c r="CH185" s="87"/>
      <c r="CI185" s="87"/>
      <c r="CJ185" s="87"/>
      <c r="CK185" s="87"/>
      <c r="CL185" s="87"/>
      <c r="CM185" s="87"/>
      <c r="CN185" s="87"/>
      <c r="CO185" s="87"/>
      <c r="CP185" s="87"/>
      <c r="CQ185" s="87"/>
      <c r="CR185" s="87"/>
      <c r="CS185" s="87"/>
      <c r="CT185" s="87"/>
      <c r="CU185" s="87"/>
      <c r="CV185" s="87"/>
      <c r="CW185" s="87"/>
      <c r="CX185" s="87"/>
      <c r="CY185" s="87"/>
      <c r="CZ185" s="87"/>
      <c r="DA185" s="87"/>
      <c r="DB185" s="87"/>
      <c r="DC185" s="87"/>
      <c r="DD185" s="87"/>
      <c r="DE185" s="87"/>
      <c r="DF185" s="87"/>
      <c r="DG185" s="87"/>
      <c r="DH185" s="87"/>
      <c r="DI185" s="87"/>
      <c r="DJ185" s="87"/>
      <c r="DK185" s="87"/>
      <c r="DL185" s="87"/>
      <c r="DM185" s="87"/>
      <c r="DN185" s="87"/>
      <c r="DO185" s="87"/>
      <c r="DP185" s="87"/>
      <c r="DQ185" s="87"/>
      <c r="DR185" s="87"/>
      <c r="DS185" s="87"/>
      <c r="DT185" s="87"/>
      <c r="DU185" s="87"/>
      <c r="DV185" s="87"/>
      <c r="DW185" s="87"/>
      <c r="DX185" s="87"/>
      <c r="DY185" s="87"/>
      <c r="DZ185" s="87"/>
      <c r="EA185" s="87"/>
      <c r="EB185" s="87"/>
      <c r="EC185" s="87"/>
      <c r="ED185" s="87"/>
      <c r="EE185" s="87"/>
      <c r="EF185" s="87"/>
      <c r="EG185" s="87"/>
      <c r="EH185" s="87"/>
      <c r="EI185" s="87"/>
      <c r="EJ185" s="87"/>
      <c r="EK185" s="87"/>
      <c r="EL185" s="87"/>
      <c r="EM185" s="87"/>
      <c r="EN185" s="87"/>
      <c r="EO185" s="87"/>
      <c r="EP185" s="87"/>
      <c r="EQ185" s="87"/>
      <c r="ER185" s="87"/>
      <c r="ES185" s="87"/>
      <c r="ET185" s="87"/>
      <c r="EU185" s="87"/>
      <c r="EV185" s="87"/>
      <c r="EW185" s="87"/>
      <c r="EX185" s="87"/>
      <c r="EY185" s="87"/>
      <c r="EZ185" s="87"/>
      <c r="FA185" s="87"/>
      <c r="FB185" s="87"/>
      <c r="FC185" s="87"/>
      <c r="FD185" s="87"/>
      <c r="FE185" s="87"/>
      <c r="FF185" s="87"/>
      <c r="FG185" s="87"/>
      <c r="FH185" s="87"/>
      <c r="FI185" s="87"/>
      <c r="FJ185" s="87"/>
      <c r="FK185" s="87"/>
      <c r="FL185" s="87"/>
      <c r="FM185" s="87"/>
      <c r="FN185" s="87"/>
      <c r="FO185" s="87"/>
      <c r="FP185" s="87"/>
      <c r="FQ185" s="87"/>
      <c r="FR185" s="87"/>
      <c r="FS185" s="87"/>
      <c r="FT185" s="87"/>
      <c r="FU185" s="87"/>
      <c r="FV185" s="87"/>
      <c r="FW185" s="87"/>
      <c r="FX185" s="87"/>
      <c r="FY185" s="87"/>
      <c r="FZ185" s="87"/>
      <c r="GA185" s="87"/>
      <c r="GB185" s="87"/>
      <c r="GC185" s="87"/>
      <c r="GD185" s="87"/>
      <c r="GE185" s="87"/>
      <c r="GF185" s="87"/>
      <c r="GG185" s="87"/>
      <c r="GH185" s="87"/>
      <c r="GI185" s="87"/>
      <c r="GJ185" s="87"/>
      <c r="GK185" s="87"/>
      <c r="GL185" s="87"/>
      <c r="GM185" s="87"/>
      <c r="GN185" s="87"/>
      <c r="GO185" s="87"/>
      <c r="GP185" s="87"/>
      <c r="GQ185" s="87"/>
      <c r="GR185" s="87"/>
      <c r="GS185" s="87"/>
      <c r="GT185" s="87"/>
      <c r="GU185" s="87"/>
      <c r="GV185" s="87"/>
      <c r="GW185" s="87"/>
      <c r="GX185" s="87"/>
      <c r="GY185" s="87"/>
      <c r="GZ185" s="87"/>
      <c r="HA185" s="87"/>
      <c r="HB185" s="87"/>
      <c r="HC185" s="87"/>
      <c r="HD185" s="87"/>
      <c r="HE185" s="87"/>
      <c r="HF185" s="87"/>
      <c r="HG185" s="87"/>
      <c r="HH185" s="87"/>
      <c r="HI185" s="87"/>
      <c r="HJ185" s="87"/>
      <c r="HK185" s="87"/>
      <c r="HL185" s="87"/>
      <c r="HM185" s="87"/>
      <c r="HN185" s="87"/>
      <c r="HO185" s="87"/>
      <c r="HP185" s="87"/>
      <c r="HQ185" s="87"/>
      <c r="HR185" s="87"/>
      <c r="HS185" s="87"/>
      <c r="HT185" s="87"/>
      <c r="HU185" s="87"/>
      <c r="HV185" s="87"/>
      <c r="HW185" s="87"/>
      <c r="HX185" s="87"/>
      <c r="HY185" s="87"/>
      <c r="HZ185" s="87"/>
      <c r="IA185" s="87"/>
      <c r="IB185" s="87"/>
      <c r="IC185" s="87"/>
      <c r="ID185" s="87"/>
      <c r="IE185" s="87"/>
      <c r="IF185" s="87"/>
      <c r="IG185" s="87"/>
      <c r="IH185" s="87"/>
      <c r="II185" s="87"/>
      <c r="IJ185" s="87"/>
      <c r="IK185" s="87"/>
      <c r="IL185" s="87"/>
      <c r="IM185" s="87"/>
      <c r="IN185" s="87"/>
      <c r="IO185" s="87"/>
      <c r="IP185" s="87"/>
      <c r="IQ185" s="87"/>
      <c r="IR185" s="87"/>
      <c r="IS185" s="87"/>
      <c r="IT185" s="87"/>
      <c r="IU185" s="87"/>
      <c r="IV185" s="87"/>
      <c r="IW185" s="87"/>
    </row>
    <row r="186" customFormat="false" ht="12.75" hidden="false" customHeight="false" outlineLevel="0" collapsed="false">
      <c r="A186" s="87"/>
      <c r="B186" s="30"/>
      <c r="C186" s="30"/>
      <c r="D186" s="31"/>
      <c r="E186" s="31"/>
      <c r="F186" s="32"/>
      <c r="G186" s="33"/>
      <c r="H186" s="33"/>
      <c r="I186" s="30"/>
      <c r="J186" s="30"/>
      <c r="K186" s="31"/>
      <c r="L186" s="35"/>
      <c r="M186" s="36"/>
      <c r="N186" s="36"/>
      <c r="O186" s="36"/>
      <c r="P186" s="36"/>
      <c r="Q186" s="36"/>
      <c r="R186" s="36"/>
      <c r="S186" s="102"/>
      <c r="T186" s="32"/>
      <c r="U186" s="30"/>
      <c r="V186" s="16"/>
      <c r="W186" s="16"/>
      <c r="X186" s="16"/>
      <c r="Y186" s="18"/>
      <c r="Z186" s="18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  <c r="CB186" s="87"/>
      <c r="CC186" s="87"/>
      <c r="CD186" s="87"/>
      <c r="CE186" s="87"/>
      <c r="CF186" s="87"/>
      <c r="CG186" s="87"/>
      <c r="CH186" s="87"/>
      <c r="CI186" s="87"/>
      <c r="CJ186" s="87"/>
      <c r="CK186" s="87"/>
      <c r="CL186" s="87"/>
      <c r="CM186" s="87"/>
      <c r="CN186" s="87"/>
      <c r="CO186" s="87"/>
      <c r="CP186" s="87"/>
      <c r="CQ186" s="87"/>
      <c r="CR186" s="87"/>
      <c r="CS186" s="87"/>
      <c r="CT186" s="87"/>
      <c r="CU186" s="87"/>
      <c r="CV186" s="87"/>
      <c r="CW186" s="87"/>
      <c r="CX186" s="87"/>
      <c r="CY186" s="87"/>
      <c r="CZ186" s="87"/>
      <c r="DA186" s="87"/>
      <c r="DB186" s="87"/>
      <c r="DC186" s="87"/>
      <c r="DD186" s="87"/>
      <c r="DE186" s="87"/>
      <c r="DF186" s="87"/>
      <c r="DG186" s="87"/>
      <c r="DH186" s="87"/>
      <c r="DI186" s="87"/>
      <c r="DJ186" s="87"/>
      <c r="DK186" s="87"/>
      <c r="DL186" s="87"/>
      <c r="DM186" s="87"/>
      <c r="DN186" s="87"/>
      <c r="DO186" s="87"/>
      <c r="DP186" s="87"/>
      <c r="DQ186" s="87"/>
      <c r="DR186" s="87"/>
      <c r="DS186" s="87"/>
      <c r="DT186" s="87"/>
      <c r="DU186" s="87"/>
      <c r="DV186" s="87"/>
      <c r="DW186" s="87"/>
      <c r="DX186" s="87"/>
      <c r="DY186" s="87"/>
      <c r="DZ186" s="87"/>
      <c r="EA186" s="87"/>
      <c r="EB186" s="87"/>
      <c r="EC186" s="87"/>
      <c r="ED186" s="87"/>
      <c r="EE186" s="87"/>
      <c r="EF186" s="87"/>
      <c r="EG186" s="87"/>
      <c r="EH186" s="87"/>
      <c r="EI186" s="87"/>
      <c r="EJ186" s="87"/>
      <c r="EK186" s="87"/>
      <c r="EL186" s="87"/>
      <c r="EM186" s="87"/>
      <c r="EN186" s="87"/>
      <c r="EO186" s="87"/>
      <c r="EP186" s="87"/>
      <c r="EQ186" s="87"/>
      <c r="ER186" s="87"/>
      <c r="ES186" s="87"/>
      <c r="ET186" s="87"/>
      <c r="EU186" s="87"/>
      <c r="EV186" s="87"/>
      <c r="EW186" s="87"/>
      <c r="EX186" s="87"/>
      <c r="EY186" s="87"/>
      <c r="EZ186" s="87"/>
      <c r="FA186" s="87"/>
      <c r="FB186" s="87"/>
      <c r="FC186" s="87"/>
      <c r="FD186" s="87"/>
      <c r="FE186" s="87"/>
      <c r="FF186" s="87"/>
      <c r="FG186" s="87"/>
      <c r="FH186" s="87"/>
      <c r="FI186" s="87"/>
      <c r="FJ186" s="87"/>
      <c r="FK186" s="87"/>
      <c r="FL186" s="87"/>
      <c r="FM186" s="87"/>
      <c r="FN186" s="87"/>
      <c r="FO186" s="87"/>
      <c r="FP186" s="87"/>
      <c r="FQ186" s="87"/>
      <c r="FR186" s="87"/>
      <c r="FS186" s="87"/>
      <c r="FT186" s="87"/>
      <c r="FU186" s="87"/>
      <c r="FV186" s="87"/>
      <c r="FW186" s="87"/>
      <c r="FX186" s="87"/>
      <c r="FY186" s="87"/>
      <c r="FZ186" s="87"/>
      <c r="GA186" s="87"/>
      <c r="GB186" s="87"/>
      <c r="GC186" s="87"/>
      <c r="GD186" s="87"/>
      <c r="GE186" s="87"/>
      <c r="GF186" s="87"/>
      <c r="GG186" s="87"/>
      <c r="GH186" s="87"/>
      <c r="GI186" s="87"/>
      <c r="GJ186" s="87"/>
      <c r="GK186" s="87"/>
      <c r="GL186" s="87"/>
      <c r="GM186" s="87"/>
      <c r="GN186" s="87"/>
      <c r="GO186" s="87"/>
      <c r="GP186" s="87"/>
      <c r="GQ186" s="87"/>
      <c r="GR186" s="87"/>
      <c r="GS186" s="87"/>
      <c r="GT186" s="87"/>
      <c r="GU186" s="87"/>
      <c r="GV186" s="87"/>
      <c r="GW186" s="87"/>
      <c r="GX186" s="87"/>
      <c r="GY186" s="87"/>
      <c r="GZ186" s="87"/>
      <c r="HA186" s="87"/>
      <c r="HB186" s="87"/>
      <c r="HC186" s="87"/>
      <c r="HD186" s="87"/>
      <c r="HE186" s="87"/>
      <c r="HF186" s="87"/>
      <c r="HG186" s="87"/>
      <c r="HH186" s="87"/>
      <c r="HI186" s="87"/>
      <c r="HJ186" s="87"/>
      <c r="HK186" s="87"/>
      <c r="HL186" s="87"/>
      <c r="HM186" s="87"/>
      <c r="HN186" s="87"/>
      <c r="HO186" s="87"/>
      <c r="HP186" s="87"/>
      <c r="HQ186" s="87"/>
      <c r="HR186" s="87"/>
      <c r="HS186" s="87"/>
      <c r="HT186" s="87"/>
      <c r="HU186" s="87"/>
      <c r="HV186" s="87"/>
      <c r="HW186" s="87"/>
      <c r="HX186" s="87"/>
      <c r="HY186" s="87"/>
      <c r="HZ186" s="87"/>
      <c r="IA186" s="87"/>
      <c r="IB186" s="87"/>
      <c r="IC186" s="87"/>
      <c r="ID186" s="87"/>
      <c r="IE186" s="87"/>
      <c r="IF186" s="87"/>
      <c r="IG186" s="87"/>
      <c r="IH186" s="87"/>
      <c r="II186" s="87"/>
      <c r="IJ186" s="87"/>
      <c r="IK186" s="87"/>
      <c r="IL186" s="87"/>
      <c r="IM186" s="87"/>
      <c r="IN186" s="87"/>
      <c r="IO186" s="87"/>
      <c r="IP186" s="87"/>
      <c r="IQ186" s="87"/>
      <c r="IR186" s="87"/>
      <c r="IS186" s="87"/>
      <c r="IT186" s="87"/>
      <c r="IU186" s="87"/>
      <c r="IV186" s="87"/>
      <c r="IW186" s="87"/>
    </row>
    <row r="187" customFormat="false" ht="12.75" hidden="false" customHeight="false" outlineLevel="0" collapsed="false">
      <c r="A187" s="87"/>
      <c r="B187" s="30"/>
      <c r="C187" s="30"/>
      <c r="D187" s="31"/>
      <c r="E187" s="31"/>
      <c r="F187" s="32"/>
      <c r="G187" s="33"/>
      <c r="H187" s="33"/>
      <c r="I187" s="30"/>
      <c r="J187" s="30"/>
      <c r="K187" s="31"/>
      <c r="L187" s="35"/>
      <c r="M187" s="36"/>
      <c r="N187" s="36"/>
      <c r="O187" s="36"/>
      <c r="P187" s="36"/>
      <c r="Q187" s="36"/>
      <c r="R187" s="36"/>
      <c r="S187" s="102"/>
      <c r="T187" s="32"/>
      <c r="U187" s="30"/>
      <c r="V187" s="16"/>
      <c r="W187" s="16"/>
      <c r="X187" s="16"/>
      <c r="Y187" s="18"/>
      <c r="Z187" s="18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  <c r="BV187" s="87"/>
      <c r="BW187" s="87"/>
      <c r="BX187" s="87"/>
      <c r="BY187" s="87"/>
      <c r="BZ187" s="87"/>
      <c r="CA187" s="87"/>
      <c r="CB187" s="87"/>
      <c r="CC187" s="87"/>
      <c r="CD187" s="87"/>
      <c r="CE187" s="87"/>
      <c r="CF187" s="87"/>
      <c r="CG187" s="87"/>
      <c r="CH187" s="87"/>
      <c r="CI187" s="87"/>
      <c r="CJ187" s="87"/>
      <c r="CK187" s="87"/>
      <c r="CL187" s="87"/>
      <c r="CM187" s="87"/>
      <c r="CN187" s="87"/>
      <c r="CO187" s="87"/>
      <c r="CP187" s="87"/>
      <c r="CQ187" s="87"/>
      <c r="CR187" s="87"/>
      <c r="CS187" s="87"/>
      <c r="CT187" s="87"/>
      <c r="CU187" s="87"/>
      <c r="CV187" s="87"/>
      <c r="CW187" s="87"/>
      <c r="CX187" s="87"/>
      <c r="CY187" s="87"/>
      <c r="CZ187" s="87"/>
      <c r="DA187" s="87"/>
      <c r="DB187" s="87"/>
      <c r="DC187" s="87"/>
      <c r="DD187" s="87"/>
      <c r="DE187" s="87"/>
      <c r="DF187" s="87"/>
      <c r="DG187" s="87"/>
      <c r="DH187" s="87"/>
      <c r="DI187" s="87"/>
      <c r="DJ187" s="87"/>
      <c r="DK187" s="87"/>
      <c r="DL187" s="87"/>
      <c r="DM187" s="87"/>
      <c r="DN187" s="87"/>
      <c r="DO187" s="87"/>
      <c r="DP187" s="87"/>
      <c r="DQ187" s="87"/>
      <c r="DR187" s="87"/>
      <c r="DS187" s="87"/>
      <c r="DT187" s="87"/>
      <c r="DU187" s="87"/>
      <c r="DV187" s="87"/>
      <c r="DW187" s="87"/>
      <c r="DX187" s="87"/>
      <c r="DY187" s="87"/>
      <c r="DZ187" s="87"/>
      <c r="EA187" s="87"/>
      <c r="EB187" s="87"/>
      <c r="EC187" s="87"/>
      <c r="ED187" s="87"/>
      <c r="EE187" s="87"/>
      <c r="EF187" s="87"/>
      <c r="EG187" s="87"/>
      <c r="EH187" s="87"/>
      <c r="EI187" s="87"/>
      <c r="EJ187" s="87"/>
      <c r="EK187" s="87"/>
      <c r="EL187" s="87"/>
      <c r="EM187" s="87"/>
      <c r="EN187" s="87"/>
      <c r="EO187" s="87"/>
      <c r="EP187" s="87"/>
      <c r="EQ187" s="87"/>
      <c r="ER187" s="87"/>
      <c r="ES187" s="87"/>
      <c r="ET187" s="87"/>
      <c r="EU187" s="87"/>
      <c r="EV187" s="87"/>
      <c r="EW187" s="87"/>
      <c r="EX187" s="87"/>
      <c r="EY187" s="87"/>
      <c r="EZ187" s="87"/>
      <c r="FA187" s="87"/>
      <c r="FB187" s="87"/>
      <c r="FC187" s="87"/>
      <c r="FD187" s="87"/>
      <c r="FE187" s="87"/>
      <c r="FF187" s="87"/>
      <c r="FG187" s="87"/>
      <c r="FH187" s="87"/>
      <c r="FI187" s="87"/>
      <c r="FJ187" s="87"/>
      <c r="FK187" s="87"/>
      <c r="FL187" s="87"/>
      <c r="FM187" s="87"/>
      <c r="FN187" s="87"/>
      <c r="FO187" s="87"/>
      <c r="FP187" s="87"/>
      <c r="FQ187" s="87"/>
      <c r="FR187" s="87"/>
      <c r="FS187" s="87"/>
      <c r="FT187" s="87"/>
      <c r="FU187" s="87"/>
      <c r="FV187" s="87"/>
      <c r="FW187" s="87"/>
      <c r="FX187" s="87"/>
      <c r="FY187" s="87"/>
      <c r="FZ187" s="87"/>
      <c r="GA187" s="87"/>
      <c r="GB187" s="87"/>
      <c r="GC187" s="87"/>
      <c r="GD187" s="87"/>
      <c r="GE187" s="87"/>
      <c r="GF187" s="87"/>
      <c r="GG187" s="87"/>
      <c r="GH187" s="87"/>
      <c r="GI187" s="87"/>
      <c r="GJ187" s="87"/>
      <c r="GK187" s="87"/>
      <c r="GL187" s="87"/>
      <c r="GM187" s="87"/>
      <c r="GN187" s="87"/>
      <c r="GO187" s="87"/>
      <c r="GP187" s="87"/>
      <c r="GQ187" s="87"/>
      <c r="GR187" s="87"/>
      <c r="GS187" s="87"/>
      <c r="GT187" s="87"/>
      <c r="GU187" s="87"/>
      <c r="GV187" s="87"/>
      <c r="GW187" s="87"/>
      <c r="GX187" s="87"/>
      <c r="GY187" s="87"/>
      <c r="GZ187" s="87"/>
      <c r="HA187" s="87"/>
      <c r="HB187" s="87"/>
      <c r="HC187" s="87"/>
      <c r="HD187" s="87"/>
      <c r="HE187" s="87"/>
      <c r="HF187" s="87"/>
      <c r="HG187" s="87"/>
      <c r="HH187" s="87"/>
      <c r="HI187" s="87"/>
      <c r="HJ187" s="87"/>
      <c r="HK187" s="87"/>
      <c r="HL187" s="87"/>
      <c r="HM187" s="87"/>
      <c r="HN187" s="87"/>
      <c r="HO187" s="87"/>
      <c r="HP187" s="87"/>
      <c r="HQ187" s="87"/>
      <c r="HR187" s="87"/>
      <c r="HS187" s="87"/>
      <c r="HT187" s="87"/>
      <c r="HU187" s="87"/>
      <c r="HV187" s="87"/>
      <c r="HW187" s="87"/>
      <c r="HX187" s="87"/>
      <c r="HY187" s="87"/>
      <c r="HZ187" s="87"/>
      <c r="IA187" s="87"/>
      <c r="IB187" s="87"/>
      <c r="IC187" s="87"/>
      <c r="ID187" s="87"/>
      <c r="IE187" s="87"/>
      <c r="IF187" s="87"/>
      <c r="IG187" s="87"/>
      <c r="IH187" s="87"/>
      <c r="II187" s="87"/>
      <c r="IJ187" s="87"/>
      <c r="IK187" s="87"/>
      <c r="IL187" s="87"/>
      <c r="IM187" s="87"/>
      <c r="IN187" s="87"/>
      <c r="IO187" s="87"/>
      <c r="IP187" s="87"/>
      <c r="IQ187" s="87"/>
      <c r="IR187" s="87"/>
      <c r="IS187" s="87"/>
      <c r="IT187" s="87"/>
      <c r="IU187" s="87"/>
      <c r="IV187" s="87"/>
      <c r="IW187" s="87"/>
    </row>
    <row r="188" customFormat="false" ht="12.75" hidden="false" customHeight="false" outlineLevel="0" collapsed="false">
      <c r="A188" s="87"/>
      <c r="B188" s="30"/>
      <c r="C188" s="30"/>
      <c r="D188" s="31"/>
      <c r="E188" s="31"/>
      <c r="F188" s="32"/>
      <c r="G188" s="33"/>
      <c r="H188" s="33"/>
      <c r="I188" s="30"/>
      <c r="J188" s="30"/>
      <c r="K188" s="31"/>
      <c r="L188" s="35"/>
      <c r="M188" s="36"/>
      <c r="N188" s="36"/>
      <c r="O188" s="36"/>
      <c r="P188" s="36"/>
      <c r="Q188" s="36"/>
      <c r="R188" s="36"/>
      <c r="S188" s="102"/>
      <c r="T188" s="32"/>
      <c r="U188" s="30"/>
      <c r="V188" s="16"/>
      <c r="W188" s="16"/>
      <c r="X188" s="16"/>
      <c r="Y188" s="18"/>
      <c r="Z188" s="18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  <c r="BT188" s="87"/>
      <c r="BU188" s="87"/>
      <c r="BV188" s="87"/>
      <c r="BW188" s="87"/>
      <c r="BX188" s="87"/>
      <c r="BY188" s="87"/>
      <c r="BZ188" s="87"/>
      <c r="CA188" s="87"/>
      <c r="CB188" s="87"/>
      <c r="CC188" s="87"/>
      <c r="CD188" s="87"/>
      <c r="CE188" s="87"/>
      <c r="CF188" s="87"/>
      <c r="CG188" s="87"/>
      <c r="CH188" s="87"/>
      <c r="CI188" s="87"/>
      <c r="CJ188" s="87"/>
      <c r="CK188" s="87"/>
      <c r="CL188" s="87"/>
      <c r="CM188" s="87"/>
      <c r="CN188" s="87"/>
      <c r="CO188" s="87"/>
      <c r="CP188" s="87"/>
      <c r="CQ188" s="87"/>
      <c r="CR188" s="87"/>
      <c r="CS188" s="87"/>
      <c r="CT188" s="87"/>
      <c r="CU188" s="87"/>
      <c r="CV188" s="87"/>
      <c r="CW188" s="87"/>
      <c r="CX188" s="87"/>
      <c r="CY188" s="87"/>
      <c r="CZ188" s="87"/>
      <c r="DA188" s="87"/>
      <c r="DB188" s="87"/>
      <c r="DC188" s="87"/>
      <c r="DD188" s="87"/>
      <c r="DE188" s="87"/>
      <c r="DF188" s="87"/>
      <c r="DG188" s="87"/>
      <c r="DH188" s="87"/>
      <c r="DI188" s="87"/>
      <c r="DJ188" s="87"/>
      <c r="DK188" s="87"/>
      <c r="DL188" s="87"/>
      <c r="DM188" s="87"/>
      <c r="DN188" s="87"/>
      <c r="DO188" s="87"/>
      <c r="DP188" s="87"/>
      <c r="DQ188" s="87"/>
      <c r="DR188" s="87"/>
      <c r="DS188" s="87"/>
      <c r="DT188" s="87"/>
      <c r="DU188" s="87"/>
      <c r="DV188" s="87"/>
      <c r="DW188" s="87"/>
      <c r="DX188" s="87"/>
      <c r="DY188" s="87"/>
      <c r="DZ188" s="87"/>
      <c r="EA188" s="87"/>
      <c r="EB188" s="87"/>
      <c r="EC188" s="87"/>
      <c r="ED188" s="87"/>
      <c r="EE188" s="87"/>
      <c r="EF188" s="87"/>
      <c r="EG188" s="87"/>
      <c r="EH188" s="87"/>
      <c r="EI188" s="87"/>
      <c r="EJ188" s="87"/>
      <c r="EK188" s="87"/>
      <c r="EL188" s="87"/>
      <c r="EM188" s="87"/>
      <c r="EN188" s="87"/>
      <c r="EO188" s="87"/>
      <c r="EP188" s="87"/>
      <c r="EQ188" s="87"/>
      <c r="ER188" s="87"/>
      <c r="ES188" s="87"/>
      <c r="ET188" s="87"/>
      <c r="EU188" s="87"/>
      <c r="EV188" s="87"/>
      <c r="EW188" s="87"/>
      <c r="EX188" s="87"/>
      <c r="EY188" s="87"/>
      <c r="EZ188" s="87"/>
      <c r="FA188" s="87"/>
      <c r="FB188" s="87"/>
      <c r="FC188" s="87"/>
      <c r="FD188" s="87"/>
      <c r="FE188" s="87"/>
      <c r="FF188" s="87"/>
      <c r="FG188" s="87"/>
      <c r="FH188" s="87"/>
      <c r="FI188" s="87"/>
      <c r="FJ188" s="87"/>
      <c r="FK188" s="87"/>
      <c r="FL188" s="87"/>
      <c r="FM188" s="87"/>
      <c r="FN188" s="87"/>
      <c r="FO188" s="87"/>
      <c r="FP188" s="87"/>
      <c r="FQ188" s="87"/>
      <c r="FR188" s="87"/>
      <c r="FS188" s="87"/>
      <c r="FT188" s="87"/>
      <c r="FU188" s="87"/>
      <c r="FV188" s="87"/>
      <c r="FW188" s="87"/>
      <c r="FX188" s="87"/>
      <c r="FY188" s="87"/>
      <c r="FZ188" s="87"/>
      <c r="GA188" s="87"/>
      <c r="GB188" s="87"/>
      <c r="GC188" s="87"/>
      <c r="GD188" s="87"/>
      <c r="GE188" s="87"/>
      <c r="GF188" s="87"/>
      <c r="GG188" s="87"/>
      <c r="GH188" s="87"/>
      <c r="GI188" s="87"/>
      <c r="GJ188" s="87"/>
      <c r="GK188" s="87"/>
      <c r="GL188" s="87"/>
      <c r="GM188" s="87"/>
      <c r="GN188" s="87"/>
      <c r="GO188" s="87"/>
      <c r="GP188" s="87"/>
      <c r="GQ188" s="87"/>
      <c r="GR188" s="87"/>
      <c r="GS188" s="87"/>
      <c r="GT188" s="87"/>
      <c r="GU188" s="87"/>
      <c r="GV188" s="87"/>
      <c r="GW188" s="87"/>
      <c r="GX188" s="87"/>
      <c r="GY188" s="87"/>
      <c r="GZ188" s="87"/>
      <c r="HA188" s="87"/>
      <c r="HB188" s="87"/>
      <c r="HC188" s="87"/>
      <c r="HD188" s="87"/>
      <c r="HE188" s="87"/>
      <c r="HF188" s="87"/>
      <c r="HG188" s="87"/>
      <c r="HH188" s="87"/>
      <c r="HI188" s="87"/>
      <c r="HJ188" s="87"/>
      <c r="HK188" s="87"/>
      <c r="HL188" s="87"/>
      <c r="HM188" s="87"/>
      <c r="HN188" s="87"/>
      <c r="HO188" s="87"/>
      <c r="HP188" s="87"/>
      <c r="HQ188" s="87"/>
      <c r="HR188" s="87"/>
      <c r="HS188" s="87"/>
      <c r="HT188" s="87"/>
      <c r="HU188" s="87"/>
      <c r="HV188" s="87"/>
      <c r="HW188" s="87"/>
      <c r="HX188" s="87"/>
      <c r="HY188" s="87"/>
      <c r="HZ188" s="87"/>
      <c r="IA188" s="87"/>
      <c r="IB188" s="87"/>
      <c r="IC188" s="87"/>
      <c r="ID188" s="87"/>
      <c r="IE188" s="87"/>
      <c r="IF188" s="87"/>
      <c r="IG188" s="87"/>
      <c r="IH188" s="87"/>
      <c r="II188" s="87"/>
      <c r="IJ188" s="87"/>
      <c r="IK188" s="87"/>
      <c r="IL188" s="87"/>
      <c r="IM188" s="87"/>
      <c r="IN188" s="87"/>
      <c r="IO188" s="87"/>
      <c r="IP188" s="87"/>
      <c r="IQ188" s="87"/>
      <c r="IR188" s="87"/>
      <c r="IS188" s="87"/>
      <c r="IT188" s="87"/>
      <c r="IU188" s="87"/>
      <c r="IV188" s="87"/>
      <c r="IW188" s="87"/>
    </row>
    <row r="189" customFormat="false" ht="12.75" hidden="false" customHeight="false" outlineLevel="0" collapsed="false">
      <c r="A189" s="87"/>
      <c r="B189" s="30"/>
      <c r="C189" s="30"/>
      <c r="D189" s="31"/>
      <c r="E189" s="31"/>
      <c r="F189" s="32"/>
      <c r="G189" s="33"/>
      <c r="H189" s="33"/>
      <c r="I189" s="30"/>
      <c r="J189" s="30"/>
      <c r="K189" s="31"/>
      <c r="L189" s="35"/>
      <c r="M189" s="36"/>
      <c r="N189" s="36"/>
      <c r="O189" s="36"/>
      <c r="P189" s="36"/>
      <c r="Q189" s="36"/>
      <c r="R189" s="36"/>
      <c r="S189" s="102"/>
      <c r="T189" s="32"/>
      <c r="U189" s="30"/>
      <c r="V189" s="16"/>
      <c r="W189" s="16"/>
      <c r="X189" s="16"/>
      <c r="Y189" s="18"/>
      <c r="Z189" s="18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  <c r="BT189" s="87"/>
      <c r="BU189" s="87"/>
      <c r="BV189" s="87"/>
      <c r="BW189" s="87"/>
      <c r="BX189" s="87"/>
      <c r="BY189" s="87"/>
      <c r="BZ189" s="87"/>
      <c r="CA189" s="87"/>
      <c r="CB189" s="87"/>
      <c r="CC189" s="87"/>
      <c r="CD189" s="87"/>
      <c r="CE189" s="87"/>
      <c r="CF189" s="87"/>
      <c r="CG189" s="87"/>
      <c r="CH189" s="87"/>
      <c r="CI189" s="87"/>
      <c r="CJ189" s="87"/>
      <c r="CK189" s="87"/>
      <c r="CL189" s="87"/>
      <c r="CM189" s="87"/>
      <c r="CN189" s="87"/>
      <c r="CO189" s="87"/>
      <c r="CP189" s="87"/>
      <c r="CQ189" s="87"/>
      <c r="CR189" s="87"/>
      <c r="CS189" s="87"/>
      <c r="CT189" s="87"/>
      <c r="CU189" s="87"/>
      <c r="CV189" s="87"/>
      <c r="CW189" s="87"/>
      <c r="CX189" s="87"/>
      <c r="CY189" s="87"/>
      <c r="CZ189" s="87"/>
      <c r="DA189" s="87"/>
      <c r="DB189" s="87"/>
      <c r="DC189" s="87"/>
      <c r="DD189" s="87"/>
      <c r="DE189" s="87"/>
      <c r="DF189" s="87"/>
      <c r="DG189" s="87"/>
      <c r="DH189" s="87"/>
      <c r="DI189" s="87"/>
      <c r="DJ189" s="87"/>
      <c r="DK189" s="87"/>
      <c r="DL189" s="87"/>
      <c r="DM189" s="87"/>
      <c r="DN189" s="87"/>
      <c r="DO189" s="87"/>
      <c r="DP189" s="87"/>
      <c r="DQ189" s="87"/>
      <c r="DR189" s="87"/>
      <c r="DS189" s="87"/>
      <c r="DT189" s="87"/>
      <c r="DU189" s="87"/>
      <c r="DV189" s="87"/>
      <c r="DW189" s="87"/>
      <c r="DX189" s="87"/>
      <c r="DY189" s="87"/>
      <c r="DZ189" s="87"/>
      <c r="EA189" s="87"/>
      <c r="EB189" s="87"/>
      <c r="EC189" s="87"/>
      <c r="ED189" s="87"/>
      <c r="EE189" s="87"/>
      <c r="EF189" s="87"/>
      <c r="EG189" s="87"/>
      <c r="EH189" s="87"/>
      <c r="EI189" s="87"/>
      <c r="EJ189" s="87"/>
      <c r="EK189" s="87"/>
      <c r="EL189" s="87"/>
      <c r="EM189" s="87"/>
      <c r="EN189" s="87"/>
      <c r="EO189" s="87"/>
      <c r="EP189" s="87"/>
      <c r="EQ189" s="87"/>
      <c r="ER189" s="87"/>
      <c r="ES189" s="87"/>
      <c r="ET189" s="87"/>
      <c r="EU189" s="87"/>
      <c r="EV189" s="87"/>
      <c r="EW189" s="87"/>
      <c r="EX189" s="87"/>
      <c r="EY189" s="87"/>
      <c r="EZ189" s="87"/>
      <c r="FA189" s="87"/>
      <c r="FB189" s="87"/>
      <c r="FC189" s="87"/>
      <c r="FD189" s="87"/>
      <c r="FE189" s="87"/>
      <c r="FF189" s="87"/>
      <c r="FG189" s="87"/>
      <c r="FH189" s="87"/>
      <c r="FI189" s="87"/>
      <c r="FJ189" s="87"/>
      <c r="FK189" s="87"/>
      <c r="FL189" s="87"/>
      <c r="FM189" s="87"/>
      <c r="FN189" s="87"/>
      <c r="FO189" s="87"/>
      <c r="FP189" s="87"/>
      <c r="FQ189" s="87"/>
      <c r="FR189" s="87"/>
      <c r="FS189" s="87"/>
      <c r="FT189" s="87"/>
      <c r="FU189" s="87"/>
      <c r="FV189" s="87"/>
      <c r="FW189" s="87"/>
      <c r="FX189" s="87"/>
      <c r="FY189" s="87"/>
      <c r="FZ189" s="87"/>
      <c r="GA189" s="87"/>
      <c r="GB189" s="87"/>
      <c r="GC189" s="87"/>
      <c r="GD189" s="87"/>
      <c r="GE189" s="87"/>
      <c r="GF189" s="87"/>
      <c r="GG189" s="87"/>
      <c r="GH189" s="87"/>
      <c r="GI189" s="87"/>
      <c r="GJ189" s="87"/>
      <c r="GK189" s="87"/>
      <c r="GL189" s="87"/>
      <c r="GM189" s="87"/>
      <c r="GN189" s="87"/>
      <c r="GO189" s="87"/>
      <c r="GP189" s="87"/>
      <c r="GQ189" s="87"/>
      <c r="GR189" s="87"/>
      <c r="GS189" s="87"/>
      <c r="GT189" s="87"/>
      <c r="GU189" s="87"/>
      <c r="GV189" s="87"/>
      <c r="GW189" s="87"/>
      <c r="GX189" s="87"/>
      <c r="GY189" s="87"/>
      <c r="GZ189" s="87"/>
      <c r="HA189" s="87"/>
      <c r="HB189" s="87"/>
      <c r="HC189" s="87"/>
      <c r="HD189" s="87"/>
      <c r="HE189" s="87"/>
      <c r="HF189" s="87"/>
      <c r="HG189" s="87"/>
      <c r="HH189" s="87"/>
      <c r="HI189" s="87"/>
      <c r="HJ189" s="87"/>
      <c r="HK189" s="87"/>
      <c r="HL189" s="87"/>
      <c r="HM189" s="87"/>
      <c r="HN189" s="87"/>
      <c r="HO189" s="87"/>
      <c r="HP189" s="87"/>
      <c r="HQ189" s="87"/>
      <c r="HR189" s="87"/>
      <c r="HS189" s="87"/>
      <c r="HT189" s="87"/>
      <c r="HU189" s="87"/>
      <c r="HV189" s="87"/>
      <c r="HW189" s="87"/>
      <c r="HX189" s="87"/>
      <c r="HY189" s="87"/>
      <c r="HZ189" s="87"/>
      <c r="IA189" s="87"/>
      <c r="IB189" s="87"/>
      <c r="IC189" s="87"/>
      <c r="ID189" s="87"/>
      <c r="IE189" s="87"/>
      <c r="IF189" s="87"/>
      <c r="IG189" s="87"/>
      <c r="IH189" s="87"/>
      <c r="II189" s="87"/>
      <c r="IJ189" s="87"/>
      <c r="IK189" s="87"/>
      <c r="IL189" s="87"/>
      <c r="IM189" s="87"/>
      <c r="IN189" s="87"/>
      <c r="IO189" s="87"/>
      <c r="IP189" s="87"/>
      <c r="IQ189" s="87"/>
      <c r="IR189" s="87"/>
      <c r="IS189" s="87"/>
      <c r="IT189" s="87"/>
      <c r="IU189" s="87"/>
      <c r="IV189" s="87"/>
      <c r="IW189" s="87"/>
    </row>
    <row r="190" customFormat="false" ht="12.75" hidden="false" customHeight="false" outlineLevel="0" collapsed="false">
      <c r="A190" s="87"/>
      <c r="B190" s="87"/>
      <c r="C190" s="87"/>
      <c r="D190" s="87"/>
      <c r="E190" s="87"/>
      <c r="F190" s="87"/>
      <c r="G190" s="87"/>
      <c r="H190" s="87"/>
      <c r="I190" s="88"/>
      <c r="J190" s="88"/>
      <c r="K190" s="87"/>
      <c r="L190" s="87"/>
      <c r="M190" s="87"/>
      <c r="N190" s="87"/>
      <c r="O190" s="87"/>
      <c r="P190" s="87"/>
      <c r="Q190" s="87"/>
      <c r="R190" s="87"/>
      <c r="S190" s="52"/>
      <c r="T190" s="52"/>
      <c r="U190" s="87"/>
      <c r="V190" s="103"/>
      <c r="W190" s="87"/>
      <c r="X190" s="87"/>
      <c r="Y190" s="90"/>
      <c r="Z190" s="90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87"/>
      <c r="BU190" s="87"/>
      <c r="BV190" s="87"/>
      <c r="BW190" s="87"/>
      <c r="BX190" s="87"/>
      <c r="BY190" s="87"/>
      <c r="BZ190" s="87"/>
      <c r="CA190" s="87"/>
      <c r="CB190" s="87"/>
      <c r="CC190" s="87"/>
      <c r="CD190" s="87"/>
      <c r="CE190" s="87"/>
      <c r="CF190" s="87"/>
      <c r="CG190" s="87"/>
      <c r="CH190" s="87"/>
      <c r="CI190" s="87"/>
      <c r="CJ190" s="87"/>
      <c r="CK190" s="87"/>
      <c r="CL190" s="87"/>
      <c r="CM190" s="87"/>
      <c r="CN190" s="87"/>
      <c r="CO190" s="87"/>
      <c r="CP190" s="87"/>
      <c r="CQ190" s="87"/>
      <c r="CR190" s="87"/>
      <c r="CS190" s="87"/>
      <c r="CT190" s="87"/>
      <c r="CU190" s="87"/>
      <c r="CV190" s="87"/>
      <c r="CW190" s="87"/>
      <c r="CX190" s="87"/>
      <c r="CY190" s="87"/>
      <c r="CZ190" s="87"/>
      <c r="DA190" s="87"/>
      <c r="DB190" s="87"/>
      <c r="DC190" s="87"/>
      <c r="DD190" s="87"/>
      <c r="DE190" s="87"/>
      <c r="DF190" s="87"/>
      <c r="DG190" s="87"/>
      <c r="DH190" s="87"/>
      <c r="DI190" s="87"/>
      <c r="DJ190" s="87"/>
      <c r="DK190" s="87"/>
      <c r="DL190" s="87"/>
      <c r="DM190" s="87"/>
      <c r="DN190" s="87"/>
      <c r="DO190" s="87"/>
      <c r="DP190" s="87"/>
      <c r="DQ190" s="87"/>
      <c r="DR190" s="87"/>
      <c r="DS190" s="87"/>
      <c r="DT190" s="87"/>
      <c r="DU190" s="87"/>
      <c r="DV190" s="87"/>
      <c r="DW190" s="87"/>
      <c r="DX190" s="87"/>
      <c r="DY190" s="87"/>
      <c r="DZ190" s="87"/>
      <c r="EA190" s="87"/>
      <c r="EB190" s="87"/>
      <c r="EC190" s="87"/>
      <c r="ED190" s="87"/>
      <c r="EE190" s="87"/>
      <c r="EF190" s="87"/>
      <c r="EG190" s="87"/>
      <c r="EH190" s="87"/>
      <c r="EI190" s="87"/>
      <c r="EJ190" s="87"/>
      <c r="EK190" s="87"/>
      <c r="EL190" s="87"/>
      <c r="EM190" s="87"/>
      <c r="EN190" s="87"/>
      <c r="EO190" s="87"/>
      <c r="EP190" s="87"/>
      <c r="EQ190" s="87"/>
      <c r="ER190" s="87"/>
      <c r="ES190" s="87"/>
      <c r="ET190" s="87"/>
      <c r="EU190" s="87"/>
      <c r="EV190" s="87"/>
      <c r="EW190" s="87"/>
      <c r="EX190" s="87"/>
      <c r="EY190" s="87"/>
      <c r="EZ190" s="87"/>
      <c r="FA190" s="87"/>
      <c r="FB190" s="87"/>
      <c r="FC190" s="87"/>
      <c r="FD190" s="87"/>
      <c r="FE190" s="87"/>
      <c r="FF190" s="87"/>
      <c r="FG190" s="87"/>
      <c r="FH190" s="87"/>
      <c r="FI190" s="87"/>
      <c r="FJ190" s="87"/>
      <c r="FK190" s="87"/>
      <c r="FL190" s="87"/>
      <c r="FM190" s="87"/>
      <c r="FN190" s="87"/>
      <c r="FO190" s="87"/>
      <c r="FP190" s="87"/>
      <c r="FQ190" s="87"/>
      <c r="FR190" s="87"/>
      <c r="FS190" s="87"/>
      <c r="FT190" s="87"/>
      <c r="FU190" s="87"/>
      <c r="FV190" s="87"/>
      <c r="FW190" s="87"/>
      <c r="FX190" s="87"/>
      <c r="FY190" s="87"/>
      <c r="FZ190" s="87"/>
      <c r="GA190" s="87"/>
      <c r="GB190" s="87"/>
      <c r="GC190" s="87"/>
      <c r="GD190" s="87"/>
      <c r="GE190" s="87"/>
      <c r="GF190" s="87"/>
      <c r="GG190" s="87"/>
      <c r="GH190" s="87"/>
      <c r="GI190" s="87"/>
      <c r="GJ190" s="87"/>
      <c r="GK190" s="87"/>
      <c r="GL190" s="87"/>
      <c r="GM190" s="87"/>
      <c r="GN190" s="87"/>
      <c r="GO190" s="87"/>
      <c r="GP190" s="87"/>
      <c r="GQ190" s="87"/>
      <c r="GR190" s="87"/>
      <c r="GS190" s="87"/>
      <c r="GT190" s="87"/>
      <c r="GU190" s="87"/>
      <c r="GV190" s="87"/>
      <c r="GW190" s="87"/>
      <c r="GX190" s="87"/>
      <c r="GY190" s="87"/>
      <c r="GZ190" s="87"/>
      <c r="HA190" s="87"/>
      <c r="HB190" s="87"/>
      <c r="HC190" s="87"/>
      <c r="HD190" s="87"/>
      <c r="HE190" s="87"/>
      <c r="HF190" s="87"/>
      <c r="HG190" s="87"/>
      <c r="HH190" s="87"/>
      <c r="HI190" s="87"/>
      <c r="HJ190" s="87"/>
      <c r="HK190" s="87"/>
      <c r="HL190" s="87"/>
      <c r="HM190" s="87"/>
      <c r="HN190" s="87"/>
      <c r="HO190" s="87"/>
      <c r="HP190" s="87"/>
      <c r="HQ190" s="87"/>
      <c r="HR190" s="87"/>
      <c r="HS190" s="87"/>
      <c r="HT190" s="87"/>
      <c r="HU190" s="87"/>
      <c r="HV190" s="87"/>
      <c r="HW190" s="87"/>
      <c r="HX190" s="87"/>
      <c r="HY190" s="87"/>
      <c r="HZ190" s="87"/>
      <c r="IA190" s="87"/>
      <c r="IB190" s="87"/>
      <c r="IC190" s="87"/>
      <c r="ID190" s="87"/>
      <c r="IE190" s="87"/>
      <c r="IF190" s="87"/>
      <c r="IG190" s="87"/>
      <c r="IH190" s="87"/>
      <c r="II190" s="87"/>
      <c r="IJ190" s="87"/>
      <c r="IK190" s="87"/>
      <c r="IL190" s="87"/>
      <c r="IM190" s="87"/>
      <c r="IN190" s="87"/>
      <c r="IO190" s="87"/>
      <c r="IP190" s="87"/>
      <c r="IQ190" s="87"/>
      <c r="IR190" s="87"/>
      <c r="IS190" s="87"/>
      <c r="IT190" s="87"/>
      <c r="IU190" s="87"/>
      <c r="IV190" s="87"/>
      <c r="IW190" s="87"/>
    </row>
    <row r="191" customFormat="false" ht="12.75" hidden="false" customHeight="false" outlineLevel="0" collapsed="false">
      <c r="A191" s="52"/>
      <c r="B191" s="30"/>
      <c r="C191" s="30"/>
      <c r="D191" s="32"/>
      <c r="E191" s="32"/>
      <c r="F191" s="32"/>
      <c r="G191" s="33"/>
      <c r="H191" s="33"/>
      <c r="I191" s="30"/>
      <c r="J191" s="30"/>
      <c r="K191" s="32"/>
      <c r="L191" s="35"/>
      <c r="M191" s="36"/>
      <c r="N191" s="36"/>
      <c r="O191" s="36"/>
      <c r="P191" s="36"/>
      <c r="Q191" s="37"/>
      <c r="R191" s="36"/>
      <c r="S191" s="55"/>
      <c r="T191" s="32"/>
      <c r="U191" s="30"/>
      <c r="V191" s="16"/>
      <c r="W191" s="16"/>
      <c r="X191" s="16"/>
      <c r="Y191" s="17"/>
      <c r="Z191" s="18"/>
      <c r="AA191" s="18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  <c r="FR191" s="52"/>
      <c r="FS191" s="52"/>
      <c r="FT191" s="52"/>
      <c r="FU191" s="52"/>
      <c r="FV191" s="52"/>
      <c r="FW191" s="52"/>
      <c r="FX191" s="52"/>
      <c r="FY191" s="52"/>
      <c r="FZ191" s="52"/>
      <c r="GA191" s="52"/>
      <c r="GB191" s="52"/>
      <c r="GC191" s="52"/>
      <c r="GD191" s="52"/>
      <c r="GE191" s="52"/>
      <c r="GF191" s="52"/>
      <c r="GG191" s="52"/>
      <c r="GH191" s="52"/>
      <c r="GI191" s="52"/>
      <c r="GJ191" s="52"/>
      <c r="GK191" s="52"/>
      <c r="GL191" s="52"/>
      <c r="GM191" s="52"/>
      <c r="GN191" s="52"/>
      <c r="GO191" s="52"/>
      <c r="GP191" s="52"/>
      <c r="GQ191" s="52"/>
      <c r="GR191" s="52"/>
      <c r="GS191" s="52"/>
      <c r="GT191" s="52"/>
      <c r="GU191" s="52"/>
      <c r="GV191" s="52"/>
      <c r="GW191" s="52"/>
      <c r="GX191" s="52"/>
      <c r="GY191" s="52"/>
      <c r="GZ191" s="52"/>
      <c r="HA191" s="52"/>
      <c r="HB191" s="52"/>
      <c r="HC191" s="52"/>
      <c r="HD191" s="52"/>
      <c r="HE191" s="52"/>
      <c r="HF191" s="52"/>
      <c r="HG191" s="52"/>
      <c r="HH191" s="52"/>
      <c r="HI191" s="52"/>
      <c r="HJ191" s="52"/>
      <c r="HK191" s="52"/>
      <c r="HL191" s="52"/>
      <c r="HM191" s="52"/>
      <c r="HN191" s="52"/>
      <c r="HO191" s="52"/>
      <c r="HP191" s="52"/>
      <c r="HQ191" s="52"/>
      <c r="HR191" s="52"/>
      <c r="HS191" s="52"/>
      <c r="HT191" s="52"/>
      <c r="HU191" s="52"/>
      <c r="HV191" s="52"/>
      <c r="HW191" s="52"/>
      <c r="HX191" s="52"/>
      <c r="HY191" s="52"/>
      <c r="HZ191" s="52"/>
      <c r="IA191" s="52"/>
      <c r="IB191" s="52"/>
      <c r="IC191" s="52"/>
      <c r="ID191" s="52"/>
      <c r="IE191" s="52"/>
      <c r="IF191" s="52"/>
      <c r="IG191" s="52"/>
      <c r="IH191" s="52"/>
      <c r="II191" s="52"/>
      <c r="IJ191" s="52"/>
      <c r="IK191" s="52"/>
      <c r="IL191" s="52"/>
      <c r="IM191" s="52"/>
      <c r="IN191" s="52"/>
      <c r="IO191" s="52"/>
      <c r="IP191" s="52"/>
      <c r="IQ191" s="52"/>
      <c r="IR191" s="52"/>
      <c r="IS191" s="52"/>
      <c r="IT191" s="52"/>
      <c r="IU191" s="52"/>
      <c r="IV191" s="52"/>
      <c r="IW191" s="52"/>
    </row>
    <row r="192" customFormat="false" ht="12.75" hidden="false" customHeight="false" outlineLevel="0" collapsed="false">
      <c r="A192" s="52"/>
      <c r="B192" s="30"/>
      <c r="C192" s="30"/>
      <c r="D192" s="32"/>
      <c r="E192" s="32"/>
      <c r="F192" s="32"/>
      <c r="G192" s="33"/>
      <c r="H192" s="33"/>
      <c r="I192" s="30"/>
      <c r="J192" s="30"/>
      <c r="K192" s="32"/>
      <c r="L192" s="35"/>
      <c r="M192" s="36"/>
      <c r="N192" s="36"/>
      <c r="O192" s="36"/>
      <c r="P192" s="36"/>
      <c r="Q192" s="37"/>
      <c r="R192" s="36"/>
      <c r="S192" s="55"/>
      <c r="T192" s="31"/>
      <c r="U192" s="30"/>
      <c r="V192" s="16"/>
      <c r="W192" s="16"/>
      <c r="X192" s="16"/>
      <c r="Y192" s="17"/>
      <c r="Z192" s="18"/>
      <c r="AA192" s="18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  <c r="FT192" s="52"/>
      <c r="FU192" s="52"/>
      <c r="FV192" s="52"/>
      <c r="FW192" s="52"/>
      <c r="FX192" s="52"/>
      <c r="FY192" s="52"/>
      <c r="FZ192" s="52"/>
      <c r="GA192" s="52"/>
      <c r="GB192" s="52"/>
      <c r="GC192" s="52"/>
      <c r="GD192" s="52"/>
      <c r="GE192" s="52"/>
      <c r="GF192" s="52"/>
      <c r="GG192" s="52"/>
      <c r="GH192" s="52"/>
      <c r="GI192" s="52"/>
      <c r="GJ192" s="52"/>
      <c r="GK192" s="52"/>
      <c r="GL192" s="52"/>
      <c r="GM192" s="52"/>
      <c r="GN192" s="52"/>
      <c r="GO192" s="52"/>
      <c r="GP192" s="52"/>
      <c r="GQ192" s="52"/>
      <c r="GR192" s="52"/>
      <c r="GS192" s="52"/>
      <c r="GT192" s="52"/>
      <c r="GU192" s="52"/>
      <c r="GV192" s="52"/>
      <c r="GW192" s="52"/>
      <c r="GX192" s="52"/>
      <c r="GY192" s="52"/>
      <c r="GZ192" s="52"/>
      <c r="HA192" s="52"/>
      <c r="HB192" s="52"/>
      <c r="HC192" s="52"/>
      <c r="HD192" s="52"/>
      <c r="HE192" s="52"/>
      <c r="HF192" s="52"/>
      <c r="HG192" s="52"/>
      <c r="HH192" s="52"/>
      <c r="HI192" s="52"/>
      <c r="HJ192" s="52"/>
      <c r="HK192" s="52"/>
      <c r="HL192" s="52"/>
      <c r="HM192" s="52"/>
      <c r="HN192" s="52"/>
      <c r="HO192" s="52"/>
      <c r="HP192" s="52"/>
      <c r="HQ192" s="52"/>
      <c r="HR192" s="52"/>
      <c r="HS192" s="52"/>
      <c r="HT192" s="52"/>
      <c r="HU192" s="52"/>
      <c r="HV192" s="52"/>
      <c r="HW192" s="52"/>
      <c r="HX192" s="52"/>
      <c r="HY192" s="52"/>
      <c r="HZ192" s="52"/>
      <c r="IA192" s="52"/>
      <c r="IB192" s="52"/>
      <c r="IC192" s="52"/>
      <c r="ID192" s="52"/>
      <c r="IE192" s="52"/>
      <c r="IF192" s="52"/>
      <c r="IG192" s="52"/>
      <c r="IH192" s="52"/>
      <c r="II192" s="52"/>
      <c r="IJ192" s="52"/>
      <c r="IK192" s="52"/>
      <c r="IL192" s="52"/>
      <c r="IM192" s="52"/>
      <c r="IN192" s="52"/>
      <c r="IO192" s="52"/>
      <c r="IP192" s="52"/>
      <c r="IQ192" s="52"/>
      <c r="IR192" s="52"/>
      <c r="IS192" s="52"/>
      <c r="IT192" s="52"/>
      <c r="IU192" s="52"/>
      <c r="IV192" s="52"/>
      <c r="IW192" s="52"/>
    </row>
    <row r="193" customFormat="false" ht="12.75" hidden="false" customHeight="false" outlineLevel="0" collapsed="false">
      <c r="A193" s="52"/>
      <c r="B193" s="30"/>
      <c r="C193" s="30"/>
      <c r="D193" s="32"/>
      <c r="E193" s="32"/>
      <c r="F193" s="32"/>
      <c r="G193" s="33"/>
      <c r="H193" s="33"/>
      <c r="I193" s="30"/>
      <c r="J193" s="30"/>
      <c r="K193" s="32"/>
      <c r="L193" s="35"/>
      <c r="M193" s="36"/>
      <c r="N193" s="36"/>
      <c r="O193" s="36"/>
      <c r="P193" s="36"/>
      <c r="Q193" s="37"/>
      <c r="R193" s="36"/>
      <c r="S193" s="55"/>
      <c r="T193" s="31"/>
      <c r="U193" s="30"/>
      <c r="V193" s="16"/>
      <c r="W193" s="16"/>
      <c r="X193" s="16"/>
      <c r="Y193" s="17"/>
      <c r="Z193" s="18"/>
      <c r="AA193" s="18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  <c r="FR193" s="52"/>
      <c r="FS193" s="52"/>
      <c r="FT193" s="52"/>
      <c r="FU193" s="52"/>
      <c r="FV193" s="52"/>
      <c r="FW193" s="52"/>
      <c r="FX193" s="52"/>
      <c r="FY193" s="52"/>
      <c r="FZ193" s="52"/>
      <c r="GA193" s="52"/>
      <c r="GB193" s="52"/>
      <c r="GC193" s="52"/>
      <c r="GD193" s="52"/>
      <c r="GE193" s="52"/>
      <c r="GF193" s="52"/>
      <c r="GG193" s="52"/>
      <c r="GH193" s="52"/>
      <c r="GI193" s="52"/>
      <c r="GJ193" s="52"/>
      <c r="GK193" s="52"/>
      <c r="GL193" s="52"/>
      <c r="GM193" s="52"/>
      <c r="GN193" s="52"/>
      <c r="GO193" s="52"/>
      <c r="GP193" s="52"/>
      <c r="GQ193" s="52"/>
      <c r="GR193" s="52"/>
      <c r="GS193" s="52"/>
      <c r="GT193" s="52"/>
      <c r="GU193" s="52"/>
      <c r="GV193" s="52"/>
      <c r="GW193" s="52"/>
      <c r="GX193" s="52"/>
      <c r="GY193" s="52"/>
      <c r="GZ193" s="52"/>
      <c r="HA193" s="52"/>
      <c r="HB193" s="52"/>
      <c r="HC193" s="52"/>
      <c r="HD193" s="52"/>
      <c r="HE193" s="52"/>
      <c r="HF193" s="52"/>
      <c r="HG193" s="52"/>
      <c r="HH193" s="52"/>
      <c r="HI193" s="52"/>
      <c r="HJ193" s="52"/>
      <c r="HK193" s="52"/>
      <c r="HL193" s="52"/>
      <c r="HM193" s="52"/>
      <c r="HN193" s="52"/>
      <c r="HO193" s="52"/>
      <c r="HP193" s="52"/>
      <c r="HQ193" s="52"/>
      <c r="HR193" s="52"/>
      <c r="HS193" s="52"/>
      <c r="HT193" s="52"/>
      <c r="HU193" s="52"/>
      <c r="HV193" s="52"/>
      <c r="HW193" s="52"/>
      <c r="HX193" s="52"/>
      <c r="HY193" s="52"/>
      <c r="HZ193" s="52"/>
      <c r="IA193" s="52"/>
      <c r="IB193" s="52"/>
      <c r="IC193" s="52"/>
      <c r="ID193" s="52"/>
      <c r="IE193" s="52"/>
      <c r="IF193" s="52"/>
      <c r="IG193" s="52"/>
      <c r="IH193" s="52"/>
      <c r="II193" s="52"/>
      <c r="IJ193" s="52"/>
      <c r="IK193" s="52"/>
      <c r="IL193" s="52"/>
      <c r="IM193" s="52"/>
      <c r="IN193" s="52"/>
      <c r="IO193" s="52"/>
      <c r="IP193" s="52"/>
      <c r="IQ193" s="52"/>
      <c r="IR193" s="52"/>
      <c r="IS193" s="52"/>
      <c r="IT193" s="52"/>
      <c r="IU193" s="52"/>
      <c r="IV193" s="52"/>
      <c r="IW193" s="52"/>
    </row>
    <row r="194" customFormat="false" ht="12.75" hidden="false" customHeight="false" outlineLevel="0" collapsed="false">
      <c r="A194" s="52"/>
      <c r="B194" s="30"/>
      <c r="C194" s="30"/>
      <c r="D194" s="32"/>
      <c r="E194" s="32"/>
      <c r="F194" s="32"/>
      <c r="G194" s="33"/>
      <c r="H194" s="33"/>
      <c r="I194" s="30"/>
      <c r="J194" s="30"/>
      <c r="K194" s="32"/>
      <c r="L194" s="35"/>
      <c r="M194" s="36"/>
      <c r="N194" s="36"/>
      <c r="O194" s="36"/>
      <c r="P194" s="36"/>
      <c r="Q194" s="37"/>
      <c r="R194" s="36"/>
      <c r="S194" s="55"/>
      <c r="T194" s="32"/>
      <c r="U194" s="30"/>
      <c r="V194" s="16"/>
      <c r="W194" s="16"/>
      <c r="X194" s="16"/>
      <c r="Y194" s="17"/>
      <c r="Z194" s="18"/>
      <c r="AA194" s="18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2"/>
      <c r="DI194" s="52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  <c r="DT194" s="52"/>
      <c r="DU194" s="52"/>
      <c r="DV194" s="52"/>
      <c r="DW194" s="52"/>
      <c r="DX194" s="52"/>
      <c r="DY194" s="52"/>
      <c r="DZ194" s="52"/>
      <c r="EA194" s="52"/>
      <c r="EB194" s="52"/>
      <c r="EC194" s="52"/>
      <c r="ED194" s="52"/>
      <c r="EE194" s="52"/>
      <c r="EF194" s="52"/>
      <c r="EG194" s="52"/>
      <c r="EH194" s="52"/>
      <c r="EI194" s="52"/>
      <c r="EJ194" s="52"/>
      <c r="EK194" s="52"/>
      <c r="EL194" s="52"/>
      <c r="EM194" s="52"/>
      <c r="EN194" s="52"/>
      <c r="EO194" s="52"/>
      <c r="EP194" s="52"/>
      <c r="EQ194" s="52"/>
      <c r="ER194" s="52"/>
      <c r="ES194" s="52"/>
      <c r="ET194" s="52"/>
      <c r="EU194" s="52"/>
      <c r="EV194" s="52"/>
      <c r="EW194" s="52"/>
      <c r="EX194" s="52"/>
      <c r="EY194" s="52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  <c r="FR194" s="52"/>
      <c r="FS194" s="52"/>
      <c r="FT194" s="52"/>
      <c r="FU194" s="52"/>
      <c r="FV194" s="52"/>
      <c r="FW194" s="52"/>
      <c r="FX194" s="52"/>
      <c r="FY194" s="52"/>
      <c r="FZ194" s="52"/>
      <c r="GA194" s="52"/>
      <c r="GB194" s="52"/>
      <c r="GC194" s="52"/>
      <c r="GD194" s="52"/>
      <c r="GE194" s="52"/>
      <c r="GF194" s="52"/>
      <c r="GG194" s="52"/>
      <c r="GH194" s="52"/>
      <c r="GI194" s="52"/>
      <c r="GJ194" s="52"/>
      <c r="GK194" s="52"/>
      <c r="GL194" s="52"/>
      <c r="GM194" s="52"/>
      <c r="GN194" s="52"/>
      <c r="GO194" s="52"/>
      <c r="GP194" s="52"/>
      <c r="GQ194" s="52"/>
      <c r="GR194" s="52"/>
      <c r="GS194" s="52"/>
      <c r="GT194" s="52"/>
      <c r="GU194" s="52"/>
      <c r="GV194" s="52"/>
      <c r="GW194" s="52"/>
      <c r="GX194" s="52"/>
      <c r="GY194" s="52"/>
      <c r="GZ194" s="52"/>
      <c r="HA194" s="52"/>
      <c r="HB194" s="52"/>
      <c r="HC194" s="52"/>
      <c r="HD194" s="52"/>
      <c r="HE194" s="52"/>
      <c r="HF194" s="52"/>
      <c r="HG194" s="52"/>
      <c r="HH194" s="52"/>
      <c r="HI194" s="52"/>
      <c r="HJ194" s="52"/>
      <c r="HK194" s="52"/>
      <c r="HL194" s="52"/>
      <c r="HM194" s="52"/>
      <c r="HN194" s="52"/>
      <c r="HO194" s="52"/>
      <c r="HP194" s="52"/>
      <c r="HQ194" s="52"/>
      <c r="HR194" s="52"/>
      <c r="HS194" s="52"/>
      <c r="HT194" s="52"/>
      <c r="HU194" s="52"/>
      <c r="HV194" s="52"/>
      <c r="HW194" s="52"/>
      <c r="HX194" s="52"/>
      <c r="HY194" s="52"/>
      <c r="HZ194" s="52"/>
      <c r="IA194" s="52"/>
      <c r="IB194" s="52"/>
      <c r="IC194" s="52"/>
      <c r="ID194" s="52"/>
      <c r="IE194" s="52"/>
      <c r="IF194" s="52"/>
      <c r="IG194" s="52"/>
      <c r="IH194" s="52"/>
      <c r="II194" s="52"/>
      <c r="IJ194" s="52"/>
      <c r="IK194" s="52"/>
      <c r="IL194" s="52"/>
      <c r="IM194" s="52"/>
      <c r="IN194" s="52"/>
      <c r="IO194" s="52"/>
      <c r="IP194" s="52"/>
      <c r="IQ194" s="52"/>
      <c r="IR194" s="52"/>
      <c r="IS194" s="52"/>
      <c r="IT194" s="52"/>
      <c r="IU194" s="52"/>
      <c r="IV194" s="52"/>
      <c r="IW194" s="52"/>
    </row>
    <row r="195" customFormat="false" ht="12.75" hidden="false" customHeight="false" outlineLevel="0" collapsed="false">
      <c r="A195" s="52"/>
      <c r="B195" s="78"/>
      <c r="C195" s="78"/>
      <c r="D195" s="79"/>
      <c r="E195" s="79"/>
      <c r="F195" s="79"/>
      <c r="G195" s="80"/>
      <c r="H195" s="80"/>
      <c r="I195" s="78"/>
      <c r="J195" s="78"/>
      <c r="K195" s="79"/>
      <c r="L195" s="81"/>
      <c r="M195" s="79"/>
      <c r="N195" s="79"/>
      <c r="O195" s="79"/>
      <c r="P195" s="79"/>
      <c r="Q195" s="96"/>
      <c r="R195" s="79"/>
      <c r="S195" s="83"/>
      <c r="T195" s="79"/>
      <c r="U195" s="78"/>
      <c r="V195" s="84"/>
      <c r="W195" s="84"/>
      <c r="X195" s="84"/>
      <c r="Y195" s="97"/>
      <c r="Z195" s="18"/>
      <c r="AA195" s="18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  <c r="FR195" s="52"/>
      <c r="FS195" s="52"/>
      <c r="FT195" s="52"/>
      <c r="FU195" s="52"/>
      <c r="FV195" s="52"/>
      <c r="FW195" s="52"/>
      <c r="FX195" s="52"/>
      <c r="FY195" s="52"/>
      <c r="FZ195" s="52"/>
      <c r="GA195" s="52"/>
      <c r="GB195" s="52"/>
      <c r="GC195" s="52"/>
      <c r="GD195" s="52"/>
      <c r="GE195" s="52"/>
      <c r="GF195" s="52"/>
      <c r="GG195" s="52"/>
      <c r="GH195" s="52"/>
      <c r="GI195" s="52"/>
      <c r="GJ195" s="52"/>
      <c r="GK195" s="52"/>
      <c r="GL195" s="52"/>
      <c r="GM195" s="52"/>
      <c r="GN195" s="52"/>
      <c r="GO195" s="52"/>
      <c r="GP195" s="52"/>
      <c r="GQ195" s="52"/>
      <c r="GR195" s="52"/>
      <c r="GS195" s="52"/>
      <c r="GT195" s="52"/>
      <c r="GU195" s="52"/>
      <c r="GV195" s="52"/>
      <c r="GW195" s="52"/>
      <c r="GX195" s="52"/>
      <c r="GY195" s="52"/>
      <c r="GZ195" s="52"/>
      <c r="HA195" s="52"/>
      <c r="HB195" s="52"/>
      <c r="HC195" s="52"/>
      <c r="HD195" s="52"/>
      <c r="HE195" s="52"/>
      <c r="HF195" s="52"/>
      <c r="HG195" s="52"/>
      <c r="HH195" s="52"/>
      <c r="HI195" s="52"/>
      <c r="HJ195" s="52"/>
      <c r="HK195" s="52"/>
      <c r="HL195" s="52"/>
      <c r="HM195" s="52"/>
      <c r="HN195" s="52"/>
      <c r="HO195" s="52"/>
      <c r="HP195" s="52"/>
      <c r="HQ195" s="52"/>
      <c r="HR195" s="52"/>
      <c r="HS195" s="52"/>
      <c r="HT195" s="52"/>
      <c r="HU195" s="52"/>
      <c r="HV195" s="52"/>
      <c r="HW195" s="52"/>
      <c r="HX195" s="52"/>
      <c r="HY195" s="52"/>
      <c r="HZ195" s="52"/>
      <c r="IA195" s="52"/>
      <c r="IB195" s="52"/>
      <c r="IC195" s="52"/>
      <c r="ID195" s="52"/>
      <c r="IE195" s="52"/>
      <c r="IF195" s="52"/>
      <c r="IG195" s="52"/>
      <c r="IH195" s="52"/>
      <c r="II195" s="52"/>
      <c r="IJ195" s="52"/>
      <c r="IK195" s="52"/>
      <c r="IL195" s="52"/>
      <c r="IM195" s="52"/>
      <c r="IN195" s="52"/>
      <c r="IO195" s="52"/>
      <c r="IP195" s="52"/>
      <c r="IQ195" s="52"/>
      <c r="IR195" s="52"/>
      <c r="IS195" s="52"/>
      <c r="IT195" s="52"/>
      <c r="IU195" s="52"/>
      <c r="IV195" s="52"/>
      <c r="IW195" s="52"/>
    </row>
    <row r="196" customFormat="false" ht="12.75" hidden="false" customHeight="false" outlineLevel="0" collapsed="false">
      <c r="A196" s="87"/>
      <c r="B196" s="30"/>
      <c r="C196" s="30"/>
      <c r="D196" s="32"/>
      <c r="E196" s="32"/>
      <c r="F196" s="32"/>
      <c r="G196" s="33"/>
      <c r="H196" s="33"/>
      <c r="I196" s="30"/>
      <c r="J196" s="30"/>
      <c r="K196" s="32"/>
      <c r="L196" s="35"/>
      <c r="M196" s="36"/>
      <c r="N196" s="36"/>
      <c r="O196" s="36"/>
      <c r="P196" s="36"/>
      <c r="Q196" s="37"/>
      <c r="R196" s="36"/>
      <c r="S196" s="55"/>
      <c r="T196" s="31"/>
      <c r="U196" s="32"/>
      <c r="V196" s="16"/>
      <c r="W196" s="16"/>
      <c r="X196" s="16"/>
      <c r="Y196" s="17"/>
      <c r="Z196" s="18"/>
      <c r="AA196" s="18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  <c r="BV196" s="87"/>
      <c r="BW196" s="87"/>
      <c r="BX196" s="87"/>
      <c r="BY196" s="87"/>
      <c r="BZ196" s="87"/>
      <c r="CA196" s="87"/>
      <c r="CB196" s="87"/>
      <c r="CC196" s="87"/>
      <c r="CD196" s="87"/>
      <c r="CE196" s="87"/>
      <c r="CF196" s="87"/>
      <c r="CG196" s="87"/>
      <c r="CH196" s="87"/>
      <c r="CI196" s="87"/>
      <c r="CJ196" s="87"/>
      <c r="CK196" s="87"/>
      <c r="CL196" s="87"/>
      <c r="CM196" s="87"/>
      <c r="CN196" s="87"/>
      <c r="CO196" s="87"/>
      <c r="CP196" s="87"/>
      <c r="CQ196" s="87"/>
      <c r="CR196" s="87"/>
      <c r="CS196" s="87"/>
      <c r="CT196" s="87"/>
      <c r="CU196" s="87"/>
      <c r="CV196" s="87"/>
      <c r="CW196" s="87"/>
      <c r="CX196" s="87"/>
      <c r="CY196" s="87"/>
      <c r="CZ196" s="87"/>
      <c r="DA196" s="87"/>
      <c r="DB196" s="87"/>
      <c r="DC196" s="87"/>
      <c r="DD196" s="87"/>
      <c r="DE196" s="87"/>
      <c r="DF196" s="87"/>
      <c r="DG196" s="87"/>
      <c r="DH196" s="87"/>
      <c r="DI196" s="87"/>
      <c r="DJ196" s="87"/>
      <c r="DK196" s="87"/>
      <c r="DL196" s="87"/>
      <c r="DM196" s="87"/>
      <c r="DN196" s="87"/>
      <c r="DO196" s="87"/>
      <c r="DP196" s="87"/>
      <c r="DQ196" s="87"/>
      <c r="DR196" s="87"/>
      <c r="DS196" s="87"/>
      <c r="DT196" s="87"/>
      <c r="DU196" s="87"/>
      <c r="DV196" s="87"/>
      <c r="DW196" s="87"/>
      <c r="DX196" s="87"/>
      <c r="DY196" s="87"/>
      <c r="DZ196" s="87"/>
      <c r="EA196" s="87"/>
      <c r="EB196" s="87"/>
      <c r="EC196" s="87"/>
      <c r="ED196" s="87"/>
      <c r="EE196" s="87"/>
      <c r="EF196" s="87"/>
      <c r="EG196" s="87"/>
      <c r="EH196" s="87"/>
      <c r="EI196" s="87"/>
      <c r="EJ196" s="87"/>
      <c r="EK196" s="87"/>
      <c r="EL196" s="87"/>
      <c r="EM196" s="87"/>
      <c r="EN196" s="87"/>
      <c r="EO196" s="87"/>
      <c r="EP196" s="87"/>
      <c r="EQ196" s="87"/>
      <c r="ER196" s="87"/>
      <c r="ES196" s="87"/>
      <c r="ET196" s="87"/>
      <c r="EU196" s="87"/>
      <c r="EV196" s="87"/>
      <c r="EW196" s="87"/>
      <c r="EX196" s="87"/>
      <c r="EY196" s="87"/>
      <c r="EZ196" s="87"/>
      <c r="FA196" s="87"/>
      <c r="FB196" s="87"/>
      <c r="FC196" s="87"/>
      <c r="FD196" s="87"/>
      <c r="FE196" s="87"/>
      <c r="FF196" s="87"/>
      <c r="FG196" s="87"/>
      <c r="FH196" s="87"/>
      <c r="FI196" s="87"/>
      <c r="FJ196" s="87"/>
      <c r="FK196" s="87"/>
      <c r="FL196" s="87"/>
      <c r="FM196" s="87"/>
      <c r="FN196" s="87"/>
      <c r="FO196" s="87"/>
      <c r="FP196" s="87"/>
      <c r="FQ196" s="87"/>
      <c r="FR196" s="87"/>
      <c r="FS196" s="87"/>
      <c r="FT196" s="87"/>
      <c r="FU196" s="87"/>
      <c r="FV196" s="87"/>
      <c r="FW196" s="87"/>
      <c r="FX196" s="87"/>
      <c r="FY196" s="87"/>
      <c r="FZ196" s="87"/>
      <c r="GA196" s="87"/>
      <c r="GB196" s="87"/>
      <c r="GC196" s="87"/>
      <c r="GD196" s="87"/>
      <c r="GE196" s="87"/>
      <c r="GF196" s="87"/>
      <c r="GG196" s="87"/>
      <c r="GH196" s="87"/>
      <c r="GI196" s="87"/>
      <c r="GJ196" s="87"/>
      <c r="GK196" s="87"/>
      <c r="GL196" s="87"/>
      <c r="GM196" s="87"/>
      <c r="GN196" s="87"/>
      <c r="GO196" s="87"/>
      <c r="GP196" s="87"/>
      <c r="GQ196" s="87"/>
      <c r="GR196" s="87"/>
      <c r="GS196" s="87"/>
      <c r="GT196" s="87"/>
      <c r="GU196" s="87"/>
      <c r="GV196" s="87"/>
      <c r="GW196" s="87"/>
      <c r="GX196" s="87"/>
      <c r="GY196" s="87"/>
      <c r="GZ196" s="87"/>
      <c r="HA196" s="87"/>
      <c r="HB196" s="87"/>
      <c r="HC196" s="87"/>
      <c r="HD196" s="87"/>
      <c r="HE196" s="87"/>
      <c r="HF196" s="87"/>
      <c r="HG196" s="87"/>
      <c r="HH196" s="87"/>
      <c r="HI196" s="87"/>
      <c r="HJ196" s="87"/>
      <c r="HK196" s="87"/>
      <c r="HL196" s="87"/>
      <c r="HM196" s="87"/>
      <c r="HN196" s="87"/>
      <c r="HO196" s="87"/>
      <c r="HP196" s="87"/>
      <c r="HQ196" s="87"/>
      <c r="HR196" s="87"/>
      <c r="HS196" s="87"/>
      <c r="HT196" s="87"/>
      <c r="HU196" s="87"/>
      <c r="HV196" s="87"/>
      <c r="HW196" s="87"/>
      <c r="HX196" s="87"/>
      <c r="HY196" s="87"/>
      <c r="HZ196" s="87"/>
      <c r="IA196" s="87"/>
      <c r="IB196" s="87"/>
      <c r="IC196" s="87"/>
      <c r="ID196" s="87"/>
      <c r="IE196" s="87"/>
      <c r="IF196" s="87"/>
      <c r="IG196" s="87"/>
      <c r="IH196" s="87"/>
      <c r="II196" s="87"/>
      <c r="IJ196" s="87"/>
      <c r="IK196" s="87"/>
      <c r="IL196" s="87"/>
      <c r="IM196" s="87"/>
      <c r="IN196" s="87"/>
      <c r="IO196" s="87"/>
      <c r="IP196" s="87"/>
      <c r="IQ196" s="87"/>
      <c r="IR196" s="87"/>
      <c r="IS196" s="87"/>
      <c r="IT196" s="87"/>
      <c r="IU196" s="87"/>
      <c r="IV196" s="87"/>
      <c r="IW196" s="87"/>
    </row>
    <row r="197" customFormat="false" ht="12.75" hidden="false" customHeight="false" outlineLevel="0" collapsed="false">
      <c r="A197" s="87"/>
      <c r="B197" s="30"/>
      <c r="C197" s="30"/>
      <c r="D197" s="32"/>
      <c r="E197" s="32"/>
      <c r="F197" s="32"/>
      <c r="G197" s="33"/>
      <c r="H197" s="33"/>
      <c r="I197" s="30"/>
      <c r="J197" s="30"/>
      <c r="K197" s="32"/>
      <c r="L197" s="35"/>
      <c r="M197" s="36"/>
      <c r="N197" s="36"/>
      <c r="O197" s="36"/>
      <c r="P197" s="36"/>
      <c r="Q197" s="37"/>
      <c r="R197" s="36"/>
      <c r="S197" s="55"/>
      <c r="T197" s="31"/>
      <c r="U197" s="32"/>
      <c r="V197" s="16"/>
      <c r="W197" s="16"/>
      <c r="X197" s="16"/>
      <c r="Y197" s="17"/>
      <c r="Z197" s="18"/>
      <c r="AA197" s="18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  <c r="CB197" s="87"/>
      <c r="CC197" s="87"/>
      <c r="CD197" s="87"/>
      <c r="CE197" s="87"/>
      <c r="CF197" s="87"/>
      <c r="CG197" s="87"/>
      <c r="CH197" s="87"/>
      <c r="CI197" s="87"/>
      <c r="CJ197" s="87"/>
      <c r="CK197" s="87"/>
      <c r="CL197" s="87"/>
      <c r="CM197" s="87"/>
      <c r="CN197" s="87"/>
      <c r="CO197" s="87"/>
      <c r="CP197" s="87"/>
      <c r="CQ197" s="87"/>
      <c r="CR197" s="87"/>
      <c r="CS197" s="87"/>
      <c r="CT197" s="87"/>
      <c r="CU197" s="87"/>
      <c r="CV197" s="87"/>
      <c r="CW197" s="87"/>
      <c r="CX197" s="87"/>
      <c r="CY197" s="87"/>
      <c r="CZ197" s="87"/>
      <c r="DA197" s="87"/>
      <c r="DB197" s="87"/>
      <c r="DC197" s="87"/>
      <c r="DD197" s="87"/>
      <c r="DE197" s="87"/>
      <c r="DF197" s="87"/>
      <c r="DG197" s="87"/>
      <c r="DH197" s="87"/>
      <c r="DI197" s="87"/>
      <c r="DJ197" s="87"/>
      <c r="DK197" s="87"/>
      <c r="DL197" s="87"/>
      <c r="DM197" s="87"/>
      <c r="DN197" s="87"/>
      <c r="DO197" s="87"/>
      <c r="DP197" s="87"/>
      <c r="DQ197" s="87"/>
      <c r="DR197" s="87"/>
      <c r="DS197" s="87"/>
      <c r="DT197" s="87"/>
      <c r="DU197" s="87"/>
      <c r="DV197" s="87"/>
      <c r="DW197" s="87"/>
      <c r="DX197" s="87"/>
      <c r="DY197" s="87"/>
      <c r="DZ197" s="87"/>
      <c r="EA197" s="87"/>
      <c r="EB197" s="87"/>
      <c r="EC197" s="87"/>
      <c r="ED197" s="87"/>
      <c r="EE197" s="87"/>
      <c r="EF197" s="87"/>
      <c r="EG197" s="87"/>
      <c r="EH197" s="87"/>
      <c r="EI197" s="87"/>
      <c r="EJ197" s="87"/>
      <c r="EK197" s="87"/>
      <c r="EL197" s="87"/>
      <c r="EM197" s="87"/>
      <c r="EN197" s="87"/>
      <c r="EO197" s="87"/>
      <c r="EP197" s="87"/>
      <c r="EQ197" s="87"/>
      <c r="ER197" s="87"/>
      <c r="ES197" s="87"/>
      <c r="ET197" s="87"/>
      <c r="EU197" s="87"/>
      <c r="EV197" s="87"/>
      <c r="EW197" s="87"/>
      <c r="EX197" s="87"/>
      <c r="EY197" s="87"/>
      <c r="EZ197" s="87"/>
      <c r="FA197" s="87"/>
      <c r="FB197" s="87"/>
      <c r="FC197" s="87"/>
      <c r="FD197" s="87"/>
      <c r="FE197" s="87"/>
      <c r="FF197" s="87"/>
      <c r="FG197" s="87"/>
      <c r="FH197" s="87"/>
      <c r="FI197" s="87"/>
      <c r="FJ197" s="87"/>
      <c r="FK197" s="87"/>
      <c r="FL197" s="87"/>
      <c r="FM197" s="87"/>
      <c r="FN197" s="87"/>
      <c r="FO197" s="87"/>
      <c r="FP197" s="87"/>
      <c r="FQ197" s="87"/>
      <c r="FR197" s="87"/>
      <c r="FS197" s="87"/>
      <c r="FT197" s="87"/>
      <c r="FU197" s="87"/>
      <c r="FV197" s="87"/>
      <c r="FW197" s="87"/>
      <c r="FX197" s="87"/>
      <c r="FY197" s="87"/>
      <c r="FZ197" s="87"/>
      <c r="GA197" s="87"/>
      <c r="GB197" s="87"/>
      <c r="GC197" s="87"/>
      <c r="GD197" s="87"/>
      <c r="GE197" s="87"/>
      <c r="GF197" s="87"/>
      <c r="GG197" s="87"/>
      <c r="GH197" s="87"/>
      <c r="GI197" s="87"/>
      <c r="GJ197" s="87"/>
      <c r="GK197" s="87"/>
      <c r="GL197" s="87"/>
      <c r="GM197" s="87"/>
      <c r="GN197" s="87"/>
      <c r="GO197" s="87"/>
      <c r="GP197" s="87"/>
      <c r="GQ197" s="87"/>
      <c r="GR197" s="87"/>
      <c r="GS197" s="87"/>
      <c r="GT197" s="87"/>
      <c r="GU197" s="87"/>
      <c r="GV197" s="87"/>
      <c r="GW197" s="87"/>
      <c r="GX197" s="87"/>
      <c r="GY197" s="87"/>
      <c r="GZ197" s="87"/>
      <c r="HA197" s="87"/>
      <c r="HB197" s="87"/>
      <c r="HC197" s="87"/>
      <c r="HD197" s="87"/>
      <c r="HE197" s="87"/>
      <c r="HF197" s="87"/>
      <c r="HG197" s="87"/>
      <c r="HH197" s="87"/>
      <c r="HI197" s="87"/>
      <c r="HJ197" s="87"/>
      <c r="HK197" s="87"/>
      <c r="HL197" s="87"/>
      <c r="HM197" s="87"/>
      <c r="HN197" s="87"/>
      <c r="HO197" s="87"/>
      <c r="HP197" s="87"/>
      <c r="HQ197" s="87"/>
      <c r="HR197" s="87"/>
      <c r="HS197" s="87"/>
      <c r="HT197" s="87"/>
      <c r="HU197" s="87"/>
      <c r="HV197" s="87"/>
      <c r="HW197" s="87"/>
      <c r="HX197" s="87"/>
      <c r="HY197" s="87"/>
      <c r="HZ197" s="87"/>
      <c r="IA197" s="87"/>
      <c r="IB197" s="87"/>
      <c r="IC197" s="87"/>
      <c r="ID197" s="87"/>
      <c r="IE197" s="87"/>
      <c r="IF197" s="87"/>
      <c r="IG197" s="87"/>
      <c r="IH197" s="87"/>
      <c r="II197" s="87"/>
      <c r="IJ197" s="87"/>
      <c r="IK197" s="87"/>
      <c r="IL197" s="87"/>
      <c r="IM197" s="87"/>
      <c r="IN197" s="87"/>
      <c r="IO197" s="87"/>
      <c r="IP197" s="87"/>
      <c r="IQ197" s="87"/>
      <c r="IR197" s="87"/>
      <c r="IS197" s="87"/>
      <c r="IT197" s="87"/>
      <c r="IU197" s="87"/>
      <c r="IV197" s="87"/>
      <c r="IW197" s="87"/>
    </row>
    <row r="198" customFormat="false" ht="12.75" hidden="false" customHeight="false" outlineLevel="0" collapsed="false">
      <c r="A198" s="87"/>
      <c r="B198" s="30"/>
      <c r="C198" s="30"/>
      <c r="D198" s="32"/>
      <c r="E198" s="32"/>
      <c r="F198" s="32"/>
      <c r="G198" s="33"/>
      <c r="H198" s="33"/>
      <c r="I198" s="30"/>
      <c r="J198" s="30"/>
      <c r="K198" s="32"/>
      <c r="L198" s="35"/>
      <c r="M198" s="36"/>
      <c r="N198" s="36"/>
      <c r="O198" s="36"/>
      <c r="P198" s="36"/>
      <c r="Q198" s="37"/>
      <c r="R198" s="36"/>
      <c r="S198" s="55"/>
      <c r="T198" s="31"/>
      <c r="U198" s="32"/>
      <c r="V198" s="86"/>
      <c r="W198" s="16"/>
      <c r="X198" s="16"/>
      <c r="Y198" s="17"/>
      <c r="Z198" s="18"/>
      <c r="AA198" s="18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  <c r="CB198" s="87"/>
      <c r="CC198" s="87"/>
      <c r="CD198" s="87"/>
      <c r="CE198" s="87"/>
      <c r="CF198" s="87"/>
      <c r="CG198" s="87"/>
      <c r="CH198" s="87"/>
      <c r="CI198" s="87"/>
      <c r="CJ198" s="87"/>
      <c r="CK198" s="87"/>
      <c r="CL198" s="87"/>
      <c r="CM198" s="87"/>
      <c r="CN198" s="87"/>
      <c r="CO198" s="87"/>
      <c r="CP198" s="87"/>
      <c r="CQ198" s="87"/>
      <c r="CR198" s="87"/>
      <c r="CS198" s="87"/>
      <c r="CT198" s="87"/>
      <c r="CU198" s="87"/>
      <c r="CV198" s="87"/>
      <c r="CW198" s="87"/>
      <c r="CX198" s="87"/>
      <c r="CY198" s="87"/>
      <c r="CZ198" s="87"/>
      <c r="DA198" s="87"/>
      <c r="DB198" s="87"/>
      <c r="DC198" s="87"/>
      <c r="DD198" s="87"/>
      <c r="DE198" s="87"/>
      <c r="DF198" s="87"/>
      <c r="DG198" s="87"/>
      <c r="DH198" s="87"/>
      <c r="DI198" s="87"/>
      <c r="DJ198" s="87"/>
      <c r="DK198" s="87"/>
      <c r="DL198" s="87"/>
      <c r="DM198" s="87"/>
      <c r="DN198" s="87"/>
      <c r="DO198" s="87"/>
      <c r="DP198" s="87"/>
      <c r="DQ198" s="87"/>
      <c r="DR198" s="87"/>
      <c r="DS198" s="87"/>
      <c r="DT198" s="87"/>
      <c r="DU198" s="87"/>
      <c r="DV198" s="87"/>
      <c r="DW198" s="87"/>
      <c r="DX198" s="87"/>
      <c r="DY198" s="87"/>
      <c r="DZ198" s="87"/>
      <c r="EA198" s="87"/>
      <c r="EB198" s="87"/>
      <c r="EC198" s="87"/>
      <c r="ED198" s="87"/>
      <c r="EE198" s="87"/>
      <c r="EF198" s="87"/>
      <c r="EG198" s="87"/>
      <c r="EH198" s="87"/>
      <c r="EI198" s="87"/>
      <c r="EJ198" s="87"/>
      <c r="EK198" s="87"/>
      <c r="EL198" s="87"/>
      <c r="EM198" s="87"/>
      <c r="EN198" s="87"/>
      <c r="EO198" s="87"/>
      <c r="EP198" s="87"/>
      <c r="EQ198" s="87"/>
      <c r="ER198" s="87"/>
      <c r="ES198" s="87"/>
      <c r="ET198" s="87"/>
      <c r="EU198" s="87"/>
      <c r="EV198" s="87"/>
      <c r="EW198" s="87"/>
      <c r="EX198" s="87"/>
      <c r="EY198" s="87"/>
      <c r="EZ198" s="87"/>
      <c r="FA198" s="87"/>
      <c r="FB198" s="87"/>
      <c r="FC198" s="87"/>
      <c r="FD198" s="87"/>
      <c r="FE198" s="87"/>
      <c r="FF198" s="87"/>
      <c r="FG198" s="87"/>
      <c r="FH198" s="87"/>
      <c r="FI198" s="87"/>
      <c r="FJ198" s="87"/>
      <c r="FK198" s="87"/>
      <c r="FL198" s="87"/>
      <c r="FM198" s="87"/>
      <c r="FN198" s="87"/>
      <c r="FO198" s="87"/>
      <c r="FP198" s="87"/>
      <c r="FQ198" s="87"/>
      <c r="FR198" s="87"/>
      <c r="FS198" s="87"/>
      <c r="FT198" s="87"/>
      <c r="FU198" s="87"/>
      <c r="FV198" s="87"/>
      <c r="FW198" s="87"/>
      <c r="FX198" s="87"/>
      <c r="FY198" s="87"/>
      <c r="FZ198" s="87"/>
      <c r="GA198" s="87"/>
      <c r="GB198" s="87"/>
      <c r="GC198" s="87"/>
      <c r="GD198" s="87"/>
      <c r="GE198" s="87"/>
      <c r="GF198" s="87"/>
      <c r="GG198" s="87"/>
      <c r="GH198" s="87"/>
      <c r="GI198" s="87"/>
      <c r="GJ198" s="87"/>
      <c r="GK198" s="87"/>
      <c r="GL198" s="87"/>
      <c r="GM198" s="87"/>
      <c r="GN198" s="87"/>
      <c r="GO198" s="87"/>
      <c r="GP198" s="87"/>
      <c r="GQ198" s="87"/>
      <c r="GR198" s="87"/>
      <c r="GS198" s="87"/>
      <c r="GT198" s="87"/>
      <c r="GU198" s="87"/>
      <c r="GV198" s="87"/>
      <c r="GW198" s="87"/>
      <c r="GX198" s="87"/>
      <c r="GY198" s="87"/>
      <c r="GZ198" s="87"/>
      <c r="HA198" s="87"/>
      <c r="HB198" s="87"/>
      <c r="HC198" s="87"/>
      <c r="HD198" s="87"/>
      <c r="HE198" s="87"/>
      <c r="HF198" s="87"/>
      <c r="HG198" s="87"/>
      <c r="HH198" s="87"/>
      <c r="HI198" s="87"/>
      <c r="HJ198" s="87"/>
      <c r="HK198" s="87"/>
      <c r="HL198" s="87"/>
      <c r="HM198" s="87"/>
      <c r="HN198" s="87"/>
      <c r="HO198" s="87"/>
      <c r="HP198" s="87"/>
      <c r="HQ198" s="87"/>
      <c r="HR198" s="87"/>
      <c r="HS198" s="87"/>
      <c r="HT198" s="87"/>
      <c r="HU198" s="87"/>
      <c r="HV198" s="87"/>
      <c r="HW198" s="87"/>
      <c r="HX198" s="87"/>
      <c r="HY198" s="87"/>
      <c r="HZ198" s="87"/>
      <c r="IA198" s="87"/>
      <c r="IB198" s="87"/>
      <c r="IC198" s="87"/>
      <c r="ID198" s="87"/>
      <c r="IE198" s="87"/>
      <c r="IF198" s="87"/>
      <c r="IG198" s="87"/>
      <c r="IH198" s="87"/>
      <c r="II198" s="87"/>
      <c r="IJ198" s="87"/>
      <c r="IK198" s="87"/>
      <c r="IL198" s="87"/>
      <c r="IM198" s="87"/>
      <c r="IN198" s="87"/>
      <c r="IO198" s="87"/>
      <c r="IP198" s="87"/>
      <c r="IQ198" s="87"/>
      <c r="IR198" s="87"/>
      <c r="IS198" s="87"/>
      <c r="IT198" s="87"/>
      <c r="IU198" s="87"/>
      <c r="IV198" s="87"/>
      <c r="IW198" s="87"/>
    </row>
    <row r="199" customFormat="false" ht="12.75" hidden="false" customHeight="false" outlineLevel="0" collapsed="false">
      <c r="A199" s="52"/>
      <c r="B199" s="30"/>
      <c r="C199" s="30"/>
      <c r="D199" s="32"/>
      <c r="E199" s="32"/>
      <c r="F199" s="32"/>
      <c r="G199" s="33"/>
      <c r="H199" s="33"/>
      <c r="I199" s="30"/>
      <c r="J199" s="30"/>
      <c r="K199" s="32"/>
      <c r="L199" s="35"/>
      <c r="M199" s="36"/>
      <c r="N199" s="36"/>
      <c r="O199" s="36"/>
      <c r="P199" s="36"/>
      <c r="Q199" s="37"/>
      <c r="R199" s="36"/>
      <c r="S199" s="55"/>
      <c r="T199" s="32"/>
      <c r="U199" s="30"/>
      <c r="V199" s="16"/>
      <c r="W199" s="16"/>
      <c r="X199" s="16"/>
      <c r="Y199" s="17"/>
      <c r="Z199" s="18"/>
      <c r="AA199" s="18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  <c r="FR199" s="52"/>
      <c r="FS199" s="52"/>
      <c r="FT199" s="52"/>
      <c r="FU199" s="52"/>
      <c r="FV199" s="52"/>
      <c r="FW199" s="52"/>
      <c r="FX199" s="52"/>
      <c r="FY199" s="52"/>
      <c r="FZ199" s="52"/>
      <c r="GA199" s="52"/>
      <c r="GB199" s="52"/>
      <c r="GC199" s="52"/>
      <c r="GD199" s="52"/>
      <c r="GE199" s="52"/>
      <c r="GF199" s="52"/>
      <c r="GG199" s="52"/>
      <c r="GH199" s="52"/>
      <c r="GI199" s="52"/>
      <c r="GJ199" s="52"/>
      <c r="GK199" s="52"/>
      <c r="GL199" s="52"/>
      <c r="GM199" s="52"/>
      <c r="GN199" s="52"/>
      <c r="GO199" s="52"/>
      <c r="GP199" s="52"/>
      <c r="GQ199" s="52"/>
      <c r="GR199" s="52"/>
      <c r="GS199" s="52"/>
      <c r="GT199" s="52"/>
      <c r="GU199" s="52"/>
      <c r="GV199" s="52"/>
      <c r="GW199" s="52"/>
      <c r="GX199" s="52"/>
      <c r="GY199" s="52"/>
      <c r="GZ199" s="52"/>
      <c r="HA199" s="52"/>
      <c r="HB199" s="52"/>
      <c r="HC199" s="52"/>
      <c r="HD199" s="52"/>
      <c r="HE199" s="52"/>
      <c r="HF199" s="52"/>
      <c r="HG199" s="52"/>
      <c r="HH199" s="52"/>
      <c r="HI199" s="52"/>
      <c r="HJ199" s="52"/>
      <c r="HK199" s="52"/>
      <c r="HL199" s="52"/>
      <c r="HM199" s="52"/>
      <c r="HN199" s="52"/>
      <c r="HO199" s="52"/>
      <c r="HP199" s="52"/>
      <c r="HQ199" s="52"/>
      <c r="HR199" s="52"/>
      <c r="HS199" s="52"/>
      <c r="HT199" s="52"/>
      <c r="HU199" s="52"/>
      <c r="HV199" s="52"/>
      <c r="HW199" s="52"/>
      <c r="HX199" s="52"/>
      <c r="HY199" s="52"/>
      <c r="HZ199" s="52"/>
      <c r="IA199" s="52"/>
      <c r="IB199" s="52"/>
      <c r="IC199" s="52"/>
      <c r="ID199" s="52"/>
      <c r="IE199" s="52"/>
      <c r="IF199" s="52"/>
      <c r="IG199" s="52"/>
      <c r="IH199" s="52"/>
      <c r="II199" s="52"/>
      <c r="IJ199" s="52"/>
      <c r="IK199" s="52"/>
      <c r="IL199" s="52"/>
      <c r="IM199" s="52"/>
      <c r="IN199" s="52"/>
      <c r="IO199" s="52"/>
      <c r="IP199" s="52"/>
      <c r="IQ199" s="52"/>
      <c r="IR199" s="52"/>
      <c r="IS199" s="52"/>
      <c r="IT199" s="52"/>
      <c r="IU199" s="52"/>
      <c r="IV199" s="52"/>
      <c r="IW199" s="52"/>
    </row>
    <row r="200" customFormat="false" ht="12.75" hidden="false" customHeight="false" outlineLevel="0" collapsed="false">
      <c r="A200" s="52"/>
      <c r="B200" s="30"/>
      <c r="C200" s="30"/>
      <c r="D200" s="32"/>
      <c r="E200" s="32"/>
      <c r="F200" s="32"/>
      <c r="G200" s="33"/>
      <c r="H200" s="33"/>
      <c r="I200" s="30"/>
      <c r="J200" s="30"/>
      <c r="K200" s="32"/>
      <c r="L200" s="35"/>
      <c r="M200" s="36"/>
      <c r="N200" s="36"/>
      <c r="O200" s="36"/>
      <c r="P200" s="36"/>
      <c r="Q200" s="37"/>
      <c r="R200" s="36"/>
      <c r="S200" s="55"/>
      <c r="T200" s="31"/>
      <c r="U200" s="30"/>
      <c r="V200" s="16"/>
      <c r="W200" s="16"/>
      <c r="X200" s="16"/>
      <c r="Y200" s="17"/>
      <c r="Z200" s="18"/>
      <c r="AA200" s="18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  <c r="FT200" s="52"/>
      <c r="FU200" s="52"/>
      <c r="FV200" s="52"/>
      <c r="FW200" s="52"/>
      <c r="FX200" s="52"/>
      <c r="FY200" s="52"/>
      <c r="FZ200" s="52"/>
      <c r="GA200" s="52"/>
      <c r="GB200" s="52"/>
      <c r="GC200" s="52"/>
      <c r="GD200" s="52"/>
      <c r="GE200" s="52"/>
      <c r="GF200" s="52"/>
      <c r="GG200" s="52"/>
      <c r="GH200" s="52"/>
      <c r="GI200" s="52"/>
      <c r="GJ200" s="52"/>
      <c r="GK200" s="52"/>
      <c r="GL200" s="52"/>
      <c r="GM200" s="52"/>
      <c r="GN200" s="52"/>
      <c r="GO200" s="52"/>
      <c r="GP200" s="52"/>
      <c r="GQ200" s="52"/>
      <c r="GR200" s="52"/>
      <c r="GS200" s="52"/>
      <c r="GT200" s="52"/>
      <c r="GU200" s="52"/>
      <c r="GV200" s="52"/>
      <c r="GW200" s="52"/>
      <c r="GX200" s="52"/>
      <c r="GY200" s="52"/>
      <c r="GZ200" s="52"/>
      <c r="HA200" s="52"/>
      <c r="HB200" s="52"/>
      <c r="HC200" s="52"/>
      <c r="HD200" s="52"/>
      <c r="HE200" s="52"/>
      <c r="HF200" s="52"/>
      <c r="HG200" s="52"/>
      <c r="HH200" s="52"/>
      <c r="HI200" s="52"/>
      <c r="HJ200" s="52"/>
      <c r="HK200" s="52"/>
      <c r="HL200" s="52"/>
      <c r="HM200" s="52"/>
      <c r="HN200" s="52"/>
      <c r="HO200" s="52"/>
      <c r="HP200" s="52"/>
      <c r="HQ200" s="52"/>
      <c r="HR200" s="52"/>
      <c r="HS200" s="52"/>
      <c r="HT200" s="52"/>
      <c r="HU200" s="52"/>
      <c r="HV200" s="52"/>
      <c r="HW200" s="52"/>
      <c r="HX200" s="52"/>
      <c r="HY200" s="52"/>
      <c r="HZ200" s="52"/>
      <c r="IA200" s="52"/>
      <c r="IB200" s="52"/>
      <c r="IC200" s="52"/>
      <c r="ID200" s="52"/>
      <c r="IE200" s="52"/>
      <c r="IF200" s="52"/>
      <c r="IG200" s="52"/>
      <c r="IH200" s="52"/>
      <c r="II200" s="52"/>
      <c r="IJ200" s="52"/>
      <c r="IK200" s="52"/>
      <c r="IL200" s="52"/>
      <c r="IM200" s="52"/>
      <c r="IN200" s="52"/>
      <c r="IO200" s="52"/>
      <c r="IP200" s="52"/>
      <c r="IQ200" s="52"/>
      <c r="IR200" s="52"/>
      <c r="IS200" s="52"/>
      <c r="IT200" s="52"/>
      <c r="IU200" s="52"/>
      <c r="IV200" s="52"/>
      <c r="IW200" s="52"/>
    </row>
    <row r="201" customFormat="false" ht="12.75" hidden="false" customHeight="false" outlineLevel="0" collapsed="false">
      <c r="A201" s="52"/>
      <c r="B201" s="30"/>
      <c r="C201" s="30"/>
      <c r="D201" s="32"/>
      <c r="E201" s="32"/>
      <c r="F201" s="32"/>
      <c r="G201" s="33"/>
      <c r="H201" s="33"/>
      <c r="I201" s="30"/>
      <c r="J201" s="30"/>
      <c r="K201" s="32"/>
      <c r="L201" s="35"/>
      <c r="M201" s="36"/>
      <c r="N201" s="36"/>
      <c r="O201" s="36"/>
      <c r="P201" s="36"/>
      <c r="Q201" s="37"/>
      <c r="R201" s="36"/>
      <c r="S201" s="55"/>
      <c r="T201" s="31"/>
      <c r="U201" s="30"/>
      <c r="V201" s="16"/>
      <c r="W201" s="16"/>
      <c r="X201" s="16"/>
      <c r="Y201" s="17"/>
      <c r="Z201" s="18"/>
      <c r="AA201" s="18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2"/>
      <c r="DU201" s="52"/>
      <c r="DV201" s="52"/>
      <c r="DW201" s="52"/>
      <c r="DX201" s="52"/>
      <c r="DY201" s="52"/>
      <c r="DZ201" s="52"/>
      <c r="EA201" s="52"/>
      <c r="EB201" s="52"/>
      <c r="EC201" s="52"/>
      <c r="ED201" s="52"/>
      <c r="EE201" s="52"/>
      <c r="EF201" s="52"/>
      <c r="EG201" s="52"/>
      <c r="EH201" s="52"/>
      <c r="EI201" s="52"/>
      <c r="EJ201" s="52"/>
      <c r="EK201" s="52"/>
      <c r="EL201" s="52"/>
      <c r="EM201" s="52"/>
      <c r="EN201" s="52"/>
      <c r="EO201" s="52"/>
      <c r="EP201" s="52"/>
      <c r="EQ201" s="52"/>
      <c r="ER201" s="52"/>
      <c r="ES201" s="52"/>
      <c r="ET201" s="52"/>
      <c r="EU201" s="52"/>
      <c r="EV201" s="52"/>
      <c r="EW201" s="52"/>
      <c r="EX201" s="52"/>
      <c r="EY201" s="52"/>
      <c r="EZ201" s="52"/>
      <c r="FA201" s="52"/>
      <c r="FB201" s="52"/>
      <c r="FC201" s="52"/>
      <c r="FD201" s="52"/>
      <c r="FE201" s="52"/>
      <c r="FF201" s="52"/>
      <c r="FG201" s="52"/>
      <c r="FH201" s="52"/>
      <c r="FI201" s="52"/>
      <c r="FJ201" s="52"/>
      <c r="FK201" s="52"/>
      <c r="FL201" s="52"/>
      <c r="FM201" s="52"/>
      <c r="FN201" s="52"/>
      <c r="FO201" s="52"/>
      <c r="FP201" s="52"/>
      <c r="FQ201" s="52"/>
      <c r="FR201" s="52"/>
      <c r="FS201" s="52"/>
      <c r="FT201" s="52"/>
      <c r="FU201" s="52"/>
      <c r="FV201" s="52"/>
      <c r="FW201" s="52"/>
      <c r="FX201" s="52"/>
      <c r="FY201" s="52"/>
      <c r="FZ201" s="52"/>
      <c r="GA201" s="52"/>
      <c r="GB201" s="52"/>
      <c r="GC201" s="52"/>
      <c r="GD201" s="52"/>
      <c r="GE201" s="52"/>
      <c r="GF201" s="52"/>
      <c r="GG201" s="52"/>
      <c r="GH201" s="52"/>
      <c r="GI201" s="52"/>
      <c r="GJ201" s="52"/>
      <c r="GK201" s="52"/>
      <c r="GL201" s="52"/>
      <c r="GM201" s="52"/>
      <c r="GN201" s="52"/>
      <c r="GO201" s="52"/>
      <c r="GP201" s="52"/>
      <c r="GQ201" s="52"/>
      <c r="GR201" s="52"/>
      <c r="GS201" s="52"/>
      <c r="GT201" s="52"/>
      <c r="GU201" s="52"/>
      <c r="GV201" s="52"/>
      <c r="GW201" s="52"/>
      <c r="GX201" s="52"/>
      <c r="GY201" s="52"/>
      <c r="GZ201" s="52"/>
      <c r="HA201" s="52"/>
      <c r="HB201" s="52"/>
      <c r="HC201" s="52"/>
      <c r="HD201" s="52"/>
      <c r="HE201" s="52"/>
      <c r="HF201" s="52"/>
      <c r="HG201" s="52"/>
      <c r="HH201" s="52"/>
      <c r="HI201" s="52"/>
      <c r="HJ201" s="52"/>
      <c r="HK201" s="52"/>
      <c r="HL201" s="52"/>
      <c r="HM201" s="52"/>
      <c r="HN201" s="52"/>
      <c r="HO201" s="52"/>
      <c r="HP201" s="52"/>
      <c r="HQ201" s="52"/>
      <c r="HR201" s="52"/>
      <c r="HS201" s="52"/>
      <c r="HT201" s="52"/>
      <c r="HU201" s="52"/>
      <c r="HV201" s="52"/>
      <c r="HW201" s="52"/>
      <c r="HX201" s="52"/>
      <c r="HY201" s="52"/>
      <c r="HZ201" s="52"/>
      <c r="IA201" s="52"/>
      <c r="IB201" s="52"/>
      <c r="IC201" s="52"/>
      <c r="ID201" s="52"/>
      <c r="IE201" s="52"/>
      <c r="IF201" s="52"/>
      <c r="IG201" s="52"/>
      <c r="IH201" s="52"/>
      <c r="II201" s="52"/>
      <c r="IJ201" s="52"/>
      <c r="IK201" s="52"/>
      <c r="IL201" s="52"/>
      <c r="IM201" s="52"/>
      <c r="IN201" s="52"/>
      <c r="IO201" s="52"/>
      <c r="IP201" s="52"/>
      <c r="IQ201" s="52"/>
      <c r="IR201" s="52"/>
      <c r="IS201" s="52"/>
      <c r="IT201" s="52"/>
      <c r="IU201" s="52"/>
      <c r="IV201" s="52"/>
      <c r="IW201" s="52"/>
    </row>
    <row r="202" customFormat="false" ht="12.75" hidden="false" customHeight="false" outlineLevel="0" collapsed="false">
      <c r="A202" s="87"/>
      <c r="B202" s="30"/>
      <c r="C202" s="30"/>
      <c r="D202" s="32"/>
      <c r="E202" s="32"/>
      <c r="F202" s="32"/>
      <c r="G202" s="33"/>
      <c r="H202" s="33"/>
      <c r="I202" s="30"/>
      <c r="J202" s="30"/>
      <c r="K202" s="32"/>
      <c r="L202" s="35"/>
      <c r="M202" s="36"/>
      <c r="N202" s="36"/>
      <c r="O202" s="36"/>
      <c r="P202" s="36"/>
      <c r="Q202" s="37"/>
      <c r="R202" s="36"/>
      <c r="S202" s="55"/>
      <c r="T202" s="31"/>
      <c r="U202" s="32"/>
      <c r="V202" s="104"/>
      <c r="W202" s="16"/>
      <c r="X202" s="16"/>
      <c r="Y202" s="17"/>
      <c r="Z202" s="18"/>
      <c r="AA202" s="18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87"/>
      <c r="BT202" s="87"/>
      <c r="BU202" s="87"/>
      <c r="BV202" s="87"/>
      <c r="BW202" s="87"/>
      <c r="BX202" s="87"/>
      <c r="BY202" s="87"/>
      <c r="BZ202" s="87"/>
      <c r="CA202" s="87"/>
      <c r="CB202" s="87"/>
      <c r="CC202" s="87"/>
      <c r="CD202" s="87"/>
      <c r="CE202" s="87"/>
      <c r="CF202" s="87"/>
      <c r="CG202" s="87"/>
      <c r="CH202" s="87"/>
      <c r="CI202" s="87"/>
      <c r="CJ202" s="87"/>
      <c r="CK202" s="87"/>
      <c r="CL202" s="87"/>
      <c r="CM202" s="87"/>
      <c r="CN202" s="87"/>
      <c r="CO202" s="87"/>
      <c r="CP202" s="87"/>
      <c r="CQ202" s="87"/>
      <c r="CR202" s="87"/>
      <c r="CS202" s="87"/>
      <c r="CT202" s="87"/>
      <c r="CU202" s="87"/>
      <c r="CV202" s="87"/>
      <c r="CW202" s="87"/>
      <c r="CX202" s="87"/>
      <c r="CY202" s="87"/>
      <c r="CZ202" s="87"/>
      <c r="DA202" s="87"/>
      <c r="DB202" s="87"/>
      <c r="DC202" s="87"/>
      <c r="DD202" s="87"/>
      <c r="DE202" s="87"/>
      <c r="DF202" s="87"/>
      <c r="DG202" s="87"/>
      <c r="DH202" s="87"/>
      <c r="DI202" s="87"/>
      <c r="DJ202" s="87"/>
      <c r="DK202" s="87"/>
      <c r="DL202" s="87"/>
      <c r="DM202" s="87"/>
      <c r="DN202" s="87"/>
      <c r="DO202" s="87"/>
      <c r="DP202" s="87"/>
      <c r="DQ202" s="87"/>
      <c r="DR202" s="87"/>
      <c r="DS202" s="87"/>
      <c r="DT202" s="87"/>
      <c r="DU202" s="87"/>
      <c r="DV202" s="87"/>
      <c r="DW202" s="87"/>
      <c r="DX202" s="87"/>
      <c r="DY202" s="87"/>
      <c r="DZ202" s="87"/>
      <c r="EA202" s="87"/>
      <c r="EB202" s="87"/>
      <c r="EC202" s="87"/>
      <c r="ED202" s="87"/>
      <c r="EE202" s="87"/>
      <c r="EF202" s="87"/>
      <c r="EG202" s="87"/>
      <c r="EH202" s="87"/>
      <c r="EI202" s="87"/>
      <c r="EJ202" s="87"/>
      <c r="EK202" s="87"/>
      <c r="EL202" s="87"/>
      <c r="EM202" s="87"/>
      <c r="EN202" s="87"/>
      <c r="EO202" s="87"/>
      <c r="EP202" s="87"/>
      <c r="EQ202" s="87"/>
      <c r="ER202" s="87"/>
      <c r="ES202" s="87"/>
      <c r="ET202" s="87"/>
      <c r="EU202" s="87"/>
      <c r="EV202" s="87"/>
      <c r="EW202" s="87"/>
      <c r="EX202" s="87"/>
      <c r="EY202" s="87"/>
      <c r="EZ202" s="87"/>
      <c r="FA202" s="87"/>
      <c r="FB202" s="87"/>
      <c r="FC202" s="87"/>
      <c r="FD202" s="87"/>
      <c r="FE202" s="87"/>
      <c r="FF202" s="87"/>
      <c r="FG202" s="87"/>
      <c r="FH202" s="87"/>
      <c r="FI202" s="87"/>
      <c r="FJ202" s="87"/>
      <c r="FK202" s="87"/>
      <c r="FL202" s="87"/>
      <c r="FM202" s="87"/>
      <c r="FN202" s="87"/>
      <c r="FO202" s="87"/>
      <c r="FP202" s="87"/>
      <c r="FQ202" s="87"/>
      <c r="FR202" s="87"/>
      <c r="FS202" s="87"/>
      <c r="FT202" s="87"/>
      <c r="FU202" s="87"/>
      <c r="FV202" s="87"/>
      <c r="FW202" s="87"/>
      <c r="FX202" s="87"/>
      <c r="FY202" s="87"/>
      <c r="FZ202" s="87"/>
      <c r="GA202" s="87"/>
      <c r="GB202" s="87"/>
      <c r="GC202" s="87"/>
      <c r="GD202" s="87"/>
      <c r="GE202" s="87"/>
      <c r="GF202" s="87"/>
      <c r="GG202" s="87"/>
      <c r="GH202" s="87"/>
      <c r="GI202" s="87"/>
      <c r="GJ202" s="87"/>
      <c r="GK202" s="87"/>
      <c r="GL202" s="87"/>
      <c r="GM202" s="87"/>
      <c r="GN202" s="87"/>
      <c r="GO202" s="87"/>
      <c r="GP202" s="87"/>
      <c r="GQ202" s="87"/>
      <c r="GR202" s="87"/>
      <c r="GS202" s="87"/>
      <c r="GT202" s="87"/>
      <c r="GU202" s="87"/>
      <c r="GV202" s="87"/>
      <c r="GW202" s="87"/>
      <c r="GX202" s="87"/>
      <c r="GY202" s="87"/>
      <c r="GZ202" s="87"/>
      <c r="HA202" s="87"/>
      <c r="HB202" s="87"/>
      <c r="HC202" s="87"/>
      <c r="HD202" s="87"/>
      <c r="HE202" s="87"/>
      <c r="HF202" s="87"/>
      <c r="HG202" s="87"/>
      <c r="HH202" s="87"/>
      <c r="HI202" s="87"/>
      <c r="HJ202" s="87"/>
      <c r="HK202" s="87"/>
      <c r="HL202" s="87"/>
      <c r="HM202" s="87"/>
      <c r="HN202" s="87"/>
      <c r="HO202" s="87"/>
      <c r="HP202" s="87"/>
      <c r="HQ202" s="87"/>
      <c r="HR202" s="87"/>
      <c r="HS202" s="87"/>
      <c r="HT202" s="87"/>
      <c r="HU202" s="87"/>
      <c r="HV202" s="87"/>
      <c r="HW202" s="87"/>
      <c r="HX202" s="87"/>
      <c r="HY202" s="87"/>
      <c r="HZ202" s="87"/>
      <c r="IA202" s="87"/>
      <c r="IB202" s="87"/>
      <c r="IC202" s="87"/>
      <c r="ID202" s="87"/>
      <c r="IE202" s="87"/>
      <c r="IF202" s="87"/>
      <c r="IG202" s="87"/>
      <c r="IH202" s="87"/>
      <c r="II202" s="87"/>
      <c r="IJ202" s="87"/>
      <c r="IK202" s="87"/>
      <c r="IL202" s="87"/>
      <c r="IM202" s="87"/>
      <c r="IN202" s="87"/>
      <c r="IO202" s="87"/>
      <c r="IP202" s="87"/>
      <c r="IQ202" s="87"/>
      <c r="IR202" s="87"/>
      <c r="IS202" s="87"/>
      <c r="IT202" s="87"/>
      <c r="IU202" s="87"/>
      <c r="IV202" s="87"/>
      <c r="IW202" s="87"/>
    </row>
    <row r="203" customFormat="false" ht="12.75" hidden="false" customHeight="false" outlineLevel="0" collapsed="false">
      <c r="A203" s="87"/>
      <c r="B203" s="30"/>
      <c r="C203" s="30"/>
      <c r="D203" s="32"/>
      <c r="E203" s="32"/>
      <c r="F203" s="32"/>
      <c r="G203" s="33"/>
      <c r="H203" s="33"/>
      <c r="I203" s="30"/>
      <c r="J203" s="30"/>
      <c r="K203" s="32"/>
      <c r="L203" s="35"/>
      <c r="M203" s="36"/>
      <c r="N203" s="36"/>
      <c r="O203" s="36"/>
      <c r="P203" s="36"/>
      <c r="Q203" s="105"/>
      <c r="R203" s="36"/>
      <c r="S203" s="55"/>
      <c r="T203" s="32"/>
      <c r="U203" s="32"/>
      <c r="V203" s="52"/>
      <c r="W203" s="87"/>
      <c r="X203" s="87"/>
      <c r="Y203" s="90"/>
      <c r="Z203" s="106"/>
      <c r="AA203" s="106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87"/>
      <c r="BT203" s="87"/>
      <c r="BU203" s="87"/>
      <c r="BV203" s="87"/>
      <c r="BW203" s="87"/>
      <c r="BX203" s="87"/>
      <c r="BY203" s="87"/>
      <c r="BZ203" s="87"/>
      <c r="CA203" s="87"/>
      <c r="CB203" s="87"/>
      <c r="CC203" s="87"/>
      <c r="CD203" s="87"/>
      <c r="CE203" s="87"/>
      <c r="CF203" s="87"/>
      <c r="CG203" s="87"/>
      <c r="CH203" s="87"/>
      <c r="CI203" s="87"/>
      <c r="CJ203" s="87"/>
      <c r="CK203" s="87"/>
      <c r="CL203" s="87"/>
      <c r="CM203" s="87"/>
      <c r="CN203" s="87"/>
      <c r="CO203" s="87"/>
      <c r="CP203" s="87"/>
      <c r="CQ203" s="87"/>
      <c r="CR203" s="87"/>
      <c r="CS203" s="87"/>
      <c r="CT203" s="87"/>
      <c r="CU203" s="87"/>
      <c r="CV203" s="87"/>
      <c r="CW203" s="87"/>
      <c r="CX203" s="87"/>
      <c r="CY203" s="87"/>
      <c r="CZ203" s="87"/>
      <c r="DA203" s="87"/>
      <c r="DB203" s="87"/>
      <c r="DC203" s="87"/>
      <c r="DD203" s="87"/>
      <c r="DE203" s="87"/>
      <c r="DF203" s="87"/>
      <c r="DG203" s="87"/>
      <c r="DH203" s="87"/>
      <c r="DI203" s="87"/>
      <c r="DJ203" s="87"/>
      <c r="DK203" s="87"/>
      <c r="DL203" s="87"/>
      <c r="DM203" s="87"/>
      <c r="DN203" s="87"/>
      <c r="DO203" s="87"/>
      <c r="DP203" s="87"/>
      <c r="DQ203" s="87"/>
      <c r="DR203" s="87"/>
      <c r="DS203" s="87"/>
      <c r="DT203" s="87"/>
      <c r="DU203" s="87"/>
      <c r="DV203" s="87"/>
      <c r="DW203" s="87"/>
      <c r="DX203" s="87"/>
      <c r="DY203" s="87"/>
      <c r="DZ203" s="87"/>
      <c r="EA203" s="87"/>
      <c r="EB203" s="87"/>
      <c r="EC203" s="87"/>
      <c r="ED203" s="87"/>
      <c r="EE203" s="87"/>
      <c r="EF203" s="87"/>
      <c r="EG203" s="87"/>
      <c r="EH203" s="87"/>
      <c r="EI203" s="87"/>
      <c r="EJ203" s="87"/>
      <c r="EK203" s="87"/>
      <c r="EL203" s="87"/>
      <c r="EM203" s="87"/>
      <c r="EN203" s="87"/>
      <c r="EO203" s="87"/>
      <c r="EP203" s="87"/>
      <c r="EQ203" s="87"/>
      <c r="ER203" s="87"/>
      <c r="ES203" s="87"/>
      <c r="ET203" s="87"/>
      <c r="EU203" s="87"/>
      <c r="EV203" s="87"/>
      <c r="EW203" s="87"/>
      <c r="EX203" s="87"/>
      <c r="EY203" s="87"/>
      <c r="EZ203" s="87"/>
      <c r="FA203" s="87"/>
      <c r="FB203" s="87"/>
      <c r="FC203" s="87"/>
      <c r="FD203" s="87"/>
      <c r="FE203" s="87"/>
      <c r="FF203" s="87"/>
      <c r="FG203" s="87"/>
      <c r="FH203" s="87"/>
      <c r="FI203" s="87"/>
      <c r="FJ203" s="87"/>
      <c r="FK203" s="87"/>
      <c r="FL203" s="87"/>
      <c r="FM203" s="87"/>
      <c r="FN203" s="87"/>
      <c r="FO203" s="87"/>
      <c r="FP203" s="87"/>
      <c r="FQ203" s="87"/>
      <c r="FR203" s="87"/>
      <c r="FS203" s="87"/>
      <c r="FT203" s="87"/>
      <c r="FU203" s="87"/>
      <c r="FV203" s="87"/>
      <c r="FW203" s="87"/>
      <c r="FX203" s="87"/>
      <c r="FY203" s="87"/>
      <c r="FZ203" s="87"/>
      <c r="GA203" s="87"/>
      <c r="GB203" s="87"/>
      <c r="GC203" s="87"/>
      <c r="GD203" s="87"/>
      <c r="GE203" s="87"/>
      <c r="GF203" s="87"/>
      <c r="GG203" s="87"/>
      <c r="GH203" s="87"/>
      <c r="GI203" s="87"/>
      <c r="GJ203" s="87"/>
      <c r="GK203" s="87"/>
      <c r="GL203" s="87"/>
      <c r="GM203" s="87"/>
      <c r="GN203" s="87"/>
      <c r="GO203" s="87"/>
      <c r="GP203" s="87"/>
      <c r="GQ203" s="87"/>
      <c r="GR203" s="87"/>
      <c r="GS203" s="87"/>
      <c r="GT203" s="87"/>
      <c r="GU203" s="87"/>
      <c r="GV203" s="87"/>
      <c r="GW203" s="87"/>
      <c r="GX203" s="87"/>
      <c r="GY203" s="87"/>
      <c r="GZ203" s="87"/>
      <c r="HA203" s="87"/>
      <c r="HB203" s="87"/>
      <c r="HC203" s="87"/>
      <c r="HD203" s="87"/>
      <c r="HE203" s="87"/>
      <c r="HF203" s="87"/>
      <c r="HG203" s="87"/>
      <c r="HH203" s="87"/>
      <c r="HI203" s="87"/>
      <c r="HJ203" s="87"/>
      <c r="HK203" s="87"/>
      <c r="HL203" s="87"/>
      <c r="HM203" s="87"/>
      <c r="HN203" s="87"/>
      <c r="HO203" s="87"/>
      <c r="HP203" s="87"/>
      <c r="HQ203" s="87"/>
      <c r="HR203" s="87"/>
      <c r="HS203" s="87"/>
      <c r="HT203" s="87"/>
      <c r="HU203" s="87"/>
      <c r="HV203" s="87"/>
      <c r="HW203" s="87"/>
      <c r="HX203" s="87"/>
      <c r="HY203" s="87"/>
      <c r="HZ203" s="87"/>
      <c r="IA203" s="87"/>
      <c r="IB203" s="87"/>
      <c r="IC203" s="87"/>
      <c r="ID203" s="87"/>
      <c r="IE203" s="87"/>
      <c r="IF203" s="87"/>
      <c r="IG203" s="87"/>
      <c r="IH203" s="87"/>
      <c r="II203" s="87"/>
      <c r="IJ203" s="87"/>
      <c r="IK203" s="87"/>
      <c r="IL203" s="87"/>
      <c r="IM203" s="87"/>
      <c r="IN203" s="87"/>
      <c r="IO203" s="87"/>
      <c r="IP203" s="87"/>
      <c r="IQ203" s="87"/>
      <c r="IR203" s="87"/>
      <c r="IS203" s="87"/>
      <c r="IT203" s="87"/>
      <c r="IU203" s="87"/>
      <c r="IV203" s="87"/>
      <c r="IW203" s="87"/>
    </row>
    <row r="204" customFormat="false" ht="12.75" hidden="false" customHeight="false" outlineLevel="0" collapsed="false">
      <c r="A204" s="87"/>
      <c r="B204" s="30"/>
      <c r="C204" s="30"/>
      <c r="D204" s="32"/>
      <c r="E204" s="32"/>
      <c r="F204" s="32"/>
      <c r="G204" s="33"/>
      <c r="H204" s="33"/>
      <c r="I204" s="30"/>
      <c r="J204" s="30"/>
      <c r="K204" s="32"/>
      <c r="L204" s="35"/>
      <c r="M204" s="36"/>
      <c r="N204" s="36"/>
      <c r="O204" s="36"/>
      <c r="P204" s="36"/>
      <c r="Q204" s="37"/>
      <c r="R204" s="36"/>
      <c r="S204" s="55"/>
      <c r="T204" s="27"/>
      <c r="U204" s="107"/>
      <c r="V204" s="108"/>
      <c r="W204" s="16"/>
      <c r="X204" s="16"/>
      <c r="Y204" s="17"/>
      <c r="Z204" s="18"/>
      <c r="AA204" s="18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87"/>
      <c r="BN204" s="87"/>
      <c r="BO204" s="87"/>
      <c r="BP204" s="87"/>
      <c r="BQ204" s="87"/>
      <c r="BR204" s="87"/>
      <c r="BS204" s="87"/>
      <c r="BT204" s="87"/>
      <c r="BU204" s="87"/>
      <c r="BV204" s="87"/>
      <c r="BW204" s="87"/>
      <c r="BX204" s="87"/>
      <c r="BY204" s="87"/>
      <c r="BZ204" s="87"/>
      <c r="CA204" s="87"/>
      <c r="CB204" s="87"/>
      <c r="CC204" s="87"/>
      <c r="CD204" s="87"/>
      <c r="CE204" s="87"/>
      <c r="CF204" s="87"/>
      <c r="CG204" s="87"/>
      <c r="CH204" s="87"/>
      <c r="CI204" s="87"/>
      <c r="CJ204" s="87"/>
      <c r="CK204" s="87"/>
      <c r="CL204" s="87"/>
      <c r="CM204" s="87"/>
      <c r="CN204" s="87"/>
      <c r="CO204" s="87"/>
      <c r="CP204" s="87"/>
      <c r="CQ204" s="87"/>
      <c r="CR204" s="87"/>
      <c r="CS204" s="87"/>
      <c r="CT204" s="87"/>
      <c r="CU204" s="87"/>
      <c r="CV204" s="87"/>
      <c r="CW204" s="87"/>
      <c r="CX204" s="87"/>
      <c r="CY204" s="87"/>
      <c r="CZ204" s="87"/>
      <c r="DA204" s="87"/>
      <c r="DB204" s="87"/>
      <c r="DC204" s="87"/>
      <c r="DD204" s="87"/>
      <c r="DE204" s="87"/>
      <c r="DF204" s="87"/>
      <c r="DG204" s="87"/>
      <c r="DH204" s="87"/>
      <c r="DI204" s="87"/>
      <c r="DJ204" s="87"/>
      <c r="DK204" s="87"/>
      <c r="DL204" s="87"/>
      <c r="DM204" s="87"/>
      <c r="DN204" s="87"/>
      <c r="DO204" s="87"/>
      <c r="DP204" s="87"/>
      <c r="DQ204" s="87"/>
      <c r="DR204" s="87"/>
      <c r="DS204" s="87"/>
      <c r="DT204" s="87"/>
      <c r="DU204" s="87"/>
      <c r="DV204" s="87"/>
      <c r="DW204" s="87"/>
      <c r="DX204" s="87"/>
      <c r="DY204" s="87"/>
      <c r="DZ204" s="87"/>
      <c r="EA204" s="87"/>
      <c r="EB204" s="87"/>
      <c r="EC204" s="87"/>
      <c r="ED204" s="87"/>
      <c r="EE204" s="87"/>
      <c r="EF204" s="87"/>
      <c r="EG204" s="87"/>
      <c r="EH204" s="87"/>
      <c r="EI204" s="87"/>
      <c r="EJ204" s="87"/>
      <c r="EK204" s="87"/>
      <c r="EL204" s="87"/>
      <c r="EM204" s="87"/>
      <c r="EN204" s="87"/>
      <c r="EO204" s="87"/>
      <c r="EP204" s="87"/>
      <c r="EQ204" s="87"/>
      <c r="ER204" s="87"/>
      <c r="ES204" s="87"/>
      <c r="ET204" s="87"/>
      <c r="EU204" s="87"/>
      <c r="EV204" s="87"/>
      <c r="EW204" s="87"/>
      <c r="EX204" s="87"/>
      <c r="EY204" s="87"/>
      <c r="EZ204" s="87"/>
      <c r="FA204" s="87"/>
      <c r="FB204" s="87"/>
      <c r="FC204" s="87"/>
      <c r="FD204" s="87"/>
      <c r="FE204" s="87"/>
      <c r="FF204" s="87"/>
      <c r="FG204" s="87"/>
      <c r="FH204" s="87"/>
      <c r="FI204" s="87"/>
      <c r="FJ204" s="87"/>
      <c r="FK204" s="87"/>
      <c r="FL204" s="87"/>
      <c r="FM204" s="87"/>
      <c r="FN204" s="87"/>
      <c r="FO204" s="87"/>
      <c r="FP204" s="87"/>
      <c r="FQ204" s="87"/>
      <c r="FR204" s="87"/>
      <c r="FS204" s="87"/>
      <c r="FT204" s="87"/>
      <c r="FU204" s="87"/>
      <c r="FV204" s="87"/>
      <c r="FW204" s="87"/>
      <c r="FX204" s="87"/>
      <c r="FY204" s="87"/>
      <c r="FZ204" s="87"/>
      <c r="GA204" s="87"/>
      <c r="GB204" s="87"/>
      <c r="GC204" s="87"/>
      <c r="GD204" s="87"/>
      <c r="GE204" s="87"/>
      <c r="GF204" s="87"/>
      <c r="GG204" s="87"/>
      <c r="GH204" s="87"/>
      <c r="GI204" s="87"/>
      <c r="GJ204" s="87"/>
      <c r="GK204" s="87"/>
      <c r="GL204" s="87"/>
      <c r="GM204" s="87"/>
      <c r="GN204" s="87"/>
      <c r="GO204" s="87"/>
      <c r="GP204" s="87"/>
      <c r="GQ204" s="87"/>
      <c r="GR204" s="87"/>
      <c r="GS204" s="87"/>
      <c r="GT204" s="87"/>
      <c r="GU204" s="87"/>
      <c r="GV204" s="87"/>
      <c r="GW204" s="87"/>
      <c r="GX204" s="87"/>
      <c r="GY204" s="87"/>
      <c r="GZ204" s="87"/>
      <c r="HA204" s="87"/>
      <c r="HB204" s="87"/>
      <c r="HC204" s="87"/>
      <c r="HD204" s="87"/>
      <c r="HE204" s="87"/>
      <c r="HF204" s="87"/>
      <c r="HG204" s="87"/>
      <c r="HH204" s="87"/>
      <c r="HI204" s="87"/>
      <c r="HJ204" s="87"/>
      <c r="HK204" s="87"/>
      <c r="HL204" s="87"/>
      <c r="HM204" s="87"/>
      <c r="HN204" s="87"/>
      <c r="HO204" s="87"/>
      <c r="HP204" s="87"/>
      <c r="HQ204" s="87"/>
      <c r="HR204" s="87"/>
      <c r="HS204" s="87"/>
      <c r="HT204" s="87"/>
      <c r="HU204" s="87"/>
      <c r="HV204" s="87"/>
      <c r="HW204" s="87"/>
      <c r="HX204" s="87"/>
      <c r="HY204" s="87"/>
      <c r="HZ204" s="87"/>
      <c r="IA204" s="87"/>
      <c r="IB204" s="87"/>
      <c r="IC204" s="87"/>
      <c r="ID204" s="87"/>
      <c r="IE204" s="87"/>
      <c r="IF204" s="87"/>
      <c r="IG204" s="87"/>
      <c r="IH204" s="87"/>
      <c r="II204" s="87"/>
      <c r="IJ204" s="87"/>
      <c r="IK204" s="87"/>
      <c r="IL204" s="87"/>
      <c r="IM204" s="87"/>
      <c r="IN204" s="87"/>
      <c r="IO204" s="87"/>
      <c r="IP204" s="87"/>
      <c r="IQ204" s="87"/>
      <c r="IR204" s="87"/>
      <c r="IS204" s="87"/>
      <c r="IT204" s="87"/>
      <c r="IU204" s="87"/>
      <c r="IV204" s="87"/>
      <c r="IW204" s="87"/>
    </row>
    <row r="205" customFormat="false" ht="12.75" hidden="false" customHeight="false" outlineLevel="0" collapsed="false">
      <c r="A205" s="87"/>
      <c r="B205" s="88"/>
      <c r="C205" s="88"/>
      <c r="D205" s="32"/>
      <c r="E205" s="32"/>
      <c r="F205" s="32"/>
      <c r="G205" s="33"/>
      <c r="H205" s="33"/>
      <c r="I205" s="30"/>
      <c r="J205" s="30"/>
      <c r="K205" s="32"/>
      <c r="L205" s="35"/>
      <c r="M205" s="36"/>
      <c r="N205" s="36"/>
      <c r="O205" s="36"/>
      <c r="P205" s="36"/>
      <c r="Q205" s="37"/>
      <c r="R205" s="36"/>
      <c r="S205" s="55"/>
      <c r="T205" s="31"/>
      <c r="U205" s="16"/>
      <c r="V205" s="109"/>
      <c r="W205" s="16"/>
      <c r="X205" s="16"/>
      <c r="Y205" s="17"/>
      <c r="Z205" s="18"/>
      <c r="AA205" s="18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  <c r="BK205" s="87"/>
      <c r="BL205" s="87"/>
      <c r="BM205" s="87"/>
      <c r="BN205" s="87"/>
      <c r="BO205" s="87"/>
      <c r="BP205" s="87"/>
      <c r="BQ205" s="87"/>
      <c r="BR205" s="87"/>
      <c r="BS205" s="87"/>
      <c r="BT205" s="87"/>
      <c r="BU205" s="87"/>
      <c r="BV205" s="87"/>
      <c r="BW205" s="87"/>
      <c r="BX205" s="87"/>
      <c r="BY205" s="87"/>
      <c r="BZ205" s="87"/>
      <c r="CA205" s="87"/>
      <c r="CB205" s="87"/>
      <c r="CC205" s="87"/>
      <c r="CD205" s="87"/>
      <c r="CE205" s="87"/>
      <c r="CF205" s="87"/>
      <c r="CG205" s="87"/>
      <c r="CH205" s="87"/>
      <c r="CI205" s="87"/>
      <c r="CJ205" s="87"/>
      <c r="CK205" s="87"/>
      <c r="CL205" s="87"/>
      <c r="CM205" s="87"/>
      <c r="CN205" s="87"/>
      <c r="CO205" s="87"/>
      <c r="CP205" s="87"/>
      <c r="CQ205" s="87"/>
      <c r="CR205" s="87"/>
      <c r="CS205" s="87"/>
      <c r="CT205" s="87"/>
      <c r="CU205" s="87"/>
      <c r="CV205" s="87"/>
      <c r="CW205" s="87"/>
      <c r="CX205" s="87"/>
      <c r="CY205" s="87"/>
      <c r="CZ205" s="87"/>
      <c r="DA205" s="87"/>
      <c r="DB205" s="87"/>
      <c r="DC205" s="87"/>
      <c r="DD205" s="87"/>
      <c r="DE205" s="87"/>
      <c r="DF205" s="87"/>
      <c r="DG205" s="87"/>
      <c r="DH205" s="87"/>
      <c r="DI205" s="87"/>
      <c r="DJ205" s="87"/>
      <c r="DK205" s="87"/>
      <c r="DL205" s="87"/>
      <c r="DM205" s="87"/>
      <c r="DN205" s="87"/>
      <c r="DO205" s="87"/>
      <c r="DP205" s="87"/>
      <c r="DQ205" s="87"/>
      <c r="DR205" s="87"/>
      <c r="DS205" s="87"/>
      <c r="DT205" s="87"/>
      <c r="DU205" s="87"/>
      <c r="DV205" s="87"/>
      <c r="DW205" s="87"/>
      <c r="DX205" s="87"/>
      <c r="DY205" s="87"/>
      <c r="DZ205" s="87"/>
      <c r="EA205" s="87"/>
      <c r="EB205" s="87"/>
      <c r="EC205" s="87"/>
      <c r="ED205" s="87"/>
      <c r="EE205" s="87"/>
      <c r="EF205" s="87"/>
      <c r="EG205" s="87"/>
      <c r="EH205" s="87"/>
      <c r="EI205" s="87"/>
      <c r="EJ205" s="87"/>
      <c r="EK205" s="87"/>
      <c r="EL205" s="87"/>
      <c r="EM205" s="87"/>
      <c r="EN205" s="87"/>
      <c r="EO205" s="87"/>
      <c r="EP205" s="87"/>
      <c r="EQ205" s="87"/>
      <c r="ER205" s="87"/>
      <c r="ES205" s="87"/>
      <c r="ET205" s="87"/>
      <c r="EU205" s="87"/>
      <c r="EV205" s="87"/>
      <c r="EW205" s="87"/>
      <c r="EX205" s="87"/>
      <c r="EY205" s="87"/>
      <c r="EZ205" s="87"/>
      <c r="FA205" s="87"/>
      <c r="FB205" s="87"/>
      <c r="FC205" s="87"/>
      <c r="FD205" s="87"/>
      <c r="FE205" s="87"/>
      <c r="FF205" s="87"/>
      <c r="FG205" s="87"/>
      <c r="FH205" s="87"/>
      <c r="FI205" s="87"/>
      <c r="FJ205" s="87"/>
      <c r="FK205" s="87"/>
      <c r="FL205" s="87"/>
      <c r="FM205" s="87"/>
      <c r="FN205" s="87"/>
      <c r="FO205" s="87"/>
      <c r="FP205" s="87"/>
      <c r="FQ205" s="87"/>
      <c r="FR205" s="87"/>
      <c r="FS205" s="87"/>
      <c r="FT205" s="87"/>
      <c r="FU205" s="87"/>
      <c r="FV205" s="87"/>
      <c r="FW205" s="87"/>
      <c r="FX205" s="87"/>
      <c r="FY205" s="87"/>
      <c r="FZ205" s="87"/>
      <c r="GA205" s="87"/>
      <c r="GB205" s="87"/>
      <c r="GC205" s="87"/>
      <c r="GD205" s="87"/>
      <c r="GE205" s="87"/>
      <c r="GF205" s="87"/>
      <c r="GG205" s="87"/>
      <c r="GH205" s="87"/>
      <c r="GI205" s="87"/>
      <c r="GJ205" s="87"/>
      <c r="GK205" s="87"/>
      <c r="GL205" s="87"/>
      <c r="GM205" s="87"/>
      <c r="GN205" s="87"/>
      <c r="GO205" s="87"/>
      <c r="GP205" s="87"/>
      <c r="GQ205" s="87"/>
      <c r="GR205" s="87"/>
      <c r="GS205" s="87"/>
      <c r="GT205" s="87"/>
      <c r="GU205" s="87"/>
      <c r="GV205" s="87"/>
      <c r="GW205" s="87"/>
      <c r="GX205" s="87"/>
      <c r="GY205" s="87"/>
      <c r="GZ205" s="87"/>
      <c r="HA205" s="87"/>
      <c r="HB205" s="87"/>
      <c r="HC205" s="87"/>
      <c r="HD205" s="87"/>
      <c r="HE205" s="87"/>
      <c r="HF205" s="87"/>
      <c r="HG205" s="87"/>
      <c r="HH205" s="87"/>
      <c r="HI205" s="87"/>
      <c r="HJ205" s="87"/>
      <c r="HK205" s="87"/>
      <c r="HL205" s="87"/>
      <c r="HM205" s="87"/>
      <c r="HN205" s="87"/>
      <c r="HO205" s="87"/>
      <c r="HP205" s="87"/>
      <c r="HQ205" s="87"/>
      <c r="HR205" s="87"/>
      <c r="HS205" s="87"/>
      <c r="HT205" s="87"/>
      <c r="HU205" s="87"/>
      <c r="HV205" s="87"/>
      <c r="HW205" s="87"/>
      <c r="HX205" s="87"/>
      <c r="HY205" s="87"/>
      <c r="HZ205" s="87"/>
      <c r="IA205" s="87"/>
      <c r="IB205" s="87"/>
      <c r="IC205" s="87"/>
      <c r="ID205" s="87"/>
      <c r="IE205" s="87"/>
      <c r="IF205" s="87"/>
      <c r="IG205" s="87"/>
      <c r="IH205" s="87"/>
      <c r="II205" s="87"/>
      <c r="IJ205" s="87"/>
      <c r="IK205" s="87"/>
      <c r="IL205" s="87"/>
      <c r="IM205" s="87"/>
      <c r="IN205" s="87"/>
      <c r="IO205" s="87"/>
      <c r="IP205" s="87"/>
      <c r="IQ205" s="87"/>
      <c r="IR205" s="87"/>
      <c r="IS205" s="87"/>
      <c r="IT205" s="87"/>
      <c r="IU205" s="87"/>
      <c r="IV205" s="87"/>
      <c r="IW205" s="87"/>
    </row>
    <row r="206" customFormat="false" ht="12.75" hidden="false" customHeight="false" outlineLevel="0" collapsed="false">
      <c r="A206" s="87"/>
      <c r="B206" s="88"/>
      <c r="C206" s="88"/>
      <c r="D206" s="32"/>
      <c r="E206" s="32"/>
      <c r="F206" s="32"/>
      <c r="G206" s="33"/>
      <c r="H206" s="33"/>
      <c r="I206" s="30"/>
      <c r="J206" s="30"/>
      <c r="K206" s="32"/>
      <c r="L206" s="36"/>
      <c r="M206" s="36"/>
      <c r="N206" s="36"/>
      <c r="O206" s="36"/>
      <c r="P206" s="36"/>
      <c r="Q206" s="37"/>
      <c r="R206" s="36"/>
      <c r="S206" s="55"/>
      <c r="T206" s="31"/>
      <c r="U206" s="16"/>
      <c r="V206" s="109"/>
      <c r="W206" s="16"/>
      <c r="X206" s="16"/>
      <c r="Y206" s="17"/>
      <c r="Z206" s="18"/>
      <c r="AA206" s="18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87"/>
      <c r="BN206" s="87"/>
      <c r="BO206" s="87"/>
      <c r="BP206" s="87"/>
      <c r="BQ206" s="87"/>
      <c r="BR206" s="87"/>
      <c r="BS206" s="87"/>
      <c r="BT206" s="87"/>
      <c r="BU206" s="87"/>
      <c r="BV206" s="87"/>
      <c r="BW206" s="87"/>
      <c r="BX206" s="87"/>
      <c r="BY206" s="87"/>
      <c r="BZ206" s="87"/>
      <c r="CA206" s="87"/>
      <c r="CB206" s="87"/>
      <c r="CC206" s="87"/>
      <c r="CD206" s="87"/>
      <c r="CE206" s="87"/>
      <c r="CF206" s="87"/>
      <c r="CG206" s="87"/>
      <c r="CH206" s="87"/>
      <c r="CI206" s="87"/>
      <c r="CJ206" s="87"/>
      <c r="CK206" s="87"/>
      <c r="CL206" s="87"/>
      <c r="CM206" s="87"/>
      <c r="CN206" s="87"/>
      <c r="CO206" s="87"/>
      <c r="CP206" s="87"/>
      <c r="CQ206" s="87"/>
      <c r="CR206" s="87"/>
      <c r="CS206" s="87"/>
      <c r="CT206" s="87"/>
      <c r="CU206" s="87"/>
      <c r="CV206" s="87"/>
      <c r="CW206" s="87"/>
      <c r="CX206" s="87"/>
      <c r="CY206" s="87"/>
      <c r="CZ206" s="87"/>
      <c r="DA206" s="87"/>
      <c r="DB206" s="87"/>
      <c r="DC206" s="87"/>
      <c r="DD206" s="87"/>
      <c r="DE206" s="87"/>
      <c r="DF206" s="87"/>
      <c r="DG206" s="87"/>
      <c r="DH206" s="87"/>
      <c r="DI206" s="87"/>
      <c r="DJ206" s="87"/>
      <c r="DK206" s="87"/>
      <c r="DL206" s="87"/>
      <c r="DM206" s="87"/>
      <c r="DN206" s="87"/>
      <c r="DO206" s="87"/>
      <c r="DP206" s="87"/>
      <c r="DQ206" s="87"/>
      <c r="DR206" s="87"/>
      <c r="DS206" s="87"/>
      <c r="DT206" s="87"/>
      <c r="DU206" s="87"/>
      <c r="DV206" s="87"/>
      <c r="DW206" s="87"/>
      <c r="DX206" s="87"/>
      <c r="DY206" s="87"/>
      <c r="DZ206" s="87"/>
      <c r="EA206" s="87"/>
      <c r="EB206" s="87"/>
      <c r="EC206" s="87"/>
      <c r="ED206" s="87"/>
      <c r="EE206" s="87"/>
      <c r="EF206" s="87"/>
      <c r="EG206" s="87"/>
      <c r="EH206" s="87"/>
      <c r="EI206" s="87"/>
      <c r="EJ206" s="87"/>
      <c r="EK206" s="87"/>
      <c r="EL206" s="87"/>
      <c r="EM206" s="87"/>
      <c r="EN206" s="87"/>
      <c r="EO206" s="87"/>
      <c r="EP206" s="87"/>
      <c r="EQ206" s="87"/>
      <c r="ER206" s="87"/>
      <c r="ES206" s="87"/>
      <c r="ET206" s="87"/>
      <c r="EU206" s="87"/>
      <c r="EV206" s="87"/>
      <c r="EW206" s="87"/>
      <c r="EX206" s="87"/>
      <c r="EY206" s="87"/>
      <c r="EZ206" s="87"/>
      <c r="FA206" s="87"/>
      <c r="FB206" s="87"/>
      <c r="FC206" s="87"/>
      <c r="FD206" s="87"/>
      <c r="FE206" s="87"/>
      <c r="FF206" s="87"/>
      <c r="FG206" s="87"/>
      <c r="FH206" s="87"/>
      <c r="FI206" s="87"/>
      <c r="FJ206" s="87"/>
      <c r="FK206" s="87"/>
      <c r="FL206" s="87"/>
      <c r="FM206" s="87"/>
      <c r="FN206" s="87"/>
      <c r="FO206" s="87"/>
      <c r="FP206" s="87"/>
      <c r="FQ206" s="87"/>
      <c r="FR206" s="87"/>
      <c r="FS206" s="87"/>
      <c r="FT206" s="87"/>
      <c r="FU206" s="87"/>
      <c r="FV206" s="87"/>
      <c r="FW206" s="87"/>
      <c r="FX206" s="87"/>
      <c r="FY206" s="87"/>
      <c r="FZ206" s="87"/>
      <c r="GA206" s="87"/>
      <c r="GB206" s="87"/>
      <c r="GC206" s="87"/>
      <c r="GD206" s="87"/>
      <c r="GE206" s="87"/>
      <c r="GF206" s="87"/>
      <c r="GG206" s="87"/>
      <c r="GH206" s="87"/>
      <c r="GI206" s="87"/>
      <c r="GJ206" s="87"/>
      <c r="GK206" s="87"/>
      <c r="GL206" s="87"/>
      <c r="GM206" s="87"/>
      <c r="GN206" s="87"/>
      <c r="GO206" s="87"/>
      <c r="GP206" s="87"/>
      <c r="GQ206" s="87"/>
      <c r="GR206" s="87"/>
      <c r="GS206" s="87"/>
      <c r="GT206" s="87"/>
      <c r="GU206" s="87"/>
      <c r="GV206" s="87"/>
      <c r="GW206" s="87"/>
      <c r="GX206" s="87"/>
      <c r="GY206" s="87"/>
      <c r="GZ206" s="87"/>
      <c r="HA206" s="87"/>
      <c r="HB206" s="87"/>
      <c r="HC206" s="87"/>
      <c r="HD206" s="87"/>
      <c r="HE206" s="87"/>
      <c r="HF206" s="87"/>
      <c r="HG206" s="87"/>
      <c r="HH206" s="87"/>
      <c r="HI206" s="87"/>
      <c r="HJ206" s="87"/>
      <c r="HK206" s="87"/>
      <c r="HL206" s="87"/>
      <c r="HM206" s="87"/>
      <c r="HN206" s="87"/>
      <c r="HO206" s="87"/>
      <c r="HP206" s="87"/>
      <c r="HQ206" s="87"/>
      <c r="HR206" s="87"/>
      <c r="HS206" s="87"/>
      <c r="HT206" s="87"/>
      <c r="HU206" s="87"/>
      <c r="HV206" s="87"/>
      <c r="HW206" s="87"/>
      <c r="HX206" s="87"/>
      <c r="HY206" s="87"/>
      <c r="HZ206" s="87"/>
      <c r="IA206" s="87"/>
      <c r="IB206" s="87"/>
      <c r="IC206" s="87"/>
      <c r="ID206" s="87"/>
      <c r="IE206" s="87"/>
      <c r="IF206" s="87"/>
      <c r="IG206" s="87"/>
      <c r="IH206" s="87"/>
      <c r="II206" s="87"/>
      <c r="IJ206" s="87"/>
      <c r="IK206" s="87"/>
      <c r="IL206" s="87"/>
      <c r="IM206" s="87"/>
      <c r="IN206" s="87"/>
      <c r="IO206" s="87"/>
      <c r="IP206" s="87"/>
      <c r="IQ206" s="87"/>
      <c r="IR206" s="87"/>
      <c r="IS206" s="87"/>
      <c r="IT206" s="87"/>
      <c r="IU206" s="87"/>
      <c r="IV206" s="87"/>
      <c r="IW206" s="87"/>
    </row>
    <row r="207" customFormat="false" ht="12.75" hidden="false" customHeight="false" outlineLevel="0" collapsed="false">
      <c r="A207" s="87"/>
      <c r="B207" s="88"/>
      <c r="C207" s="88"/>
      <c r="D207" s="32"/>
      <c r="E207" s="32"/>
      <c r="F207" s="32"/>
      <c r="G207" s="33"/>
      <c r="H207" s="33"/>
      <c r="I207" s="30"/>
      <c r="J207" s="30"/>
      <c r="K207" s="32"/>
      <c r="L207" s="35"/>
      <c r="M207" s="36"/>
      <c r="N207" s="36"/>
      <c r="O207" s="36"/>
      <c r="P207" s="36"/>
      <c r="Q207" s="37"/>
      <c r="R207" s="36"/>
      <c r="S207" s="55"/>
      <c r="T207" s="31"/>
      <c r="U207" s="16"/>
      <c r="V207" s="16"/>
      <c r="W207" s="16"/>
      <c r="X207" s="16"/>
      <c r="Y207" s="17"/>
      <c r="Z207" s="18"/>
      <c r="AA207" s="18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  <c r="BK207" s="87"/>
      <c r="BL207" s="87"/>
      <c r="BM207" s="87"/>
      <c r="BN207" s="87"/>
      <c r="BO207" s="87"/>
      <c r="BP207" s="87"/>
      <c r="BQ207" s="87"/>
      <c r="BR207" s="87"/>
      <c r="BS207" s="87"/>
      <c r="BT207" s="87"/>
      <c r="BU207" s="87"/>
      <c r="BV207" s="87"/>
      <c r="BW207" s="87"/>
      <c r="BX207" s="87"/>
      <c r="BY207" s="87"/>
      <c r="BZ207" s="87"/>
      <c r="CA207" s="87"/>
      <c r="CB207" s="87"/>
      <c r="CC207" s="87"/>
      <c r="CD207" s="87"/>
      <c r="CE207" s="87"/>
      <c r="CF207" s="87"/>
      <c r="CG207" s="87"/>
      <c r="CH207" s="87"/>
      <c r="CI207" s="87"/>
      <c r="CJ207" s="87"/>
      <c r="CK207" s="87"/>
      <c r="CL207" s="87"/>
      <c r="CM207" s="87"/>
      <c r="CN207" s="87"/>
      <c r="CO207" s="87"/>
      <c r="CP207" s="87"/>
      <c r="CQ207" s="87"/>
      <c r="CR207" s="87"/>
      <c r="CS207" s="87"/>
      <c r="CT207" s="87"/>
      <c r="CU207" s="87"/>
      <c r="CV207" s="87"/>
      <c r="CW207" s="87"/>
      <c r="CX207" s="87"/>
      <c r="CY207" s="87"/>
      <c r="CZ207" s="87"/>
      <c r="DA207" s="87"/>
      <c r="DB207" s="87"/>
      <c r="DC207" s="87"/>
      <c r="DD207" s="87"/>
      <c r="DE207" s="87"/>
      <c r="DF207" s="87"/>
      <c r="DG207" s="87"/>
      <c r="DH207" s="87"/>
      <c r="DI207" s="87"/>
      <c r="DJ207" s="87"/>
      <c r="DK207" s="87"/>
      <c r="DL207" s="87"/>
      <c r="DM207" s="87"/>
      <c r="DN207" s="87"/>
      <c r="DO207" s="87"/>
      <c r="DP207" s="87"/>
      <c r="DQ207" s="87"/>
      <c r="DR207" s="87"/>
      <c r="DS207" s="87"/>
      <c r="DT207" s="87"/>
      <c r="DU207" s="87"/>
      <c r="DV207" s="87"/>
      <c r="DW207" s="87"/>
      <c r="DX207" s="87"/>
      <c r="DY207" s="87"/>
      <c r="DZ207" s="87"/>
      <c r="EA207" s="87"/>
      <c r="EB207" s="87"/>
      <c r="EC207" s="87"/>
      <c r="ED207" s="87"/>
      <c r="EE207" s="87"/>
      <c r="EF207" s="87"/>
      <c r="EG207" s="87"/>
      <c r="EH207" s="87"/>
      <c r="EI207" s="87"/>
      <c r="EJ207" s="87"/>
      <c r="EK207" s="87"/>
      <c r="EL207" s="87"/>
      <c r="EM207" s="87"/>
      <c r="EN207" s="87"/>
      <c r="EO207" s="87"/>
      <c r="EP207" s="87"/>
      <c r="EQ207" s="87"/>
      <c r="ER207" s="87"/>
      <c r="ES207" s="87"/>
      <c r="ET207" s="87"/>
      <c r="EU207" s="87"/>
      <c r="EV207" s="87"/>
      <c r="EW207" s="87"/>
      <c r="EX207" s="87"/>
      <c r="EY207" s="87"/>
      <c r="EZ207" s="87"/>
      <c r="FA207" s="87"/>
      <c r="FB207" s="87"/>
      <c r="FC207" s="87"/>
      <c r="FD207" s="87"/>
      <c r="FE207" s="87"/>
      <c r="FF207" s="87"/>
      <c r="FG207" s="87"/>
      <c r="FH207" s="87"/>
      <c r="FI207" s="87"/>
      <c r="FJ207" s="87"/>
      <c r="FK207" s="87"/>
      <c r="FL207" s="87"/>
      <c r="FM207" s="87"/>
      <c r="FN207" s="87"/>
      <c r="FO207" s="87"/>
      <c r="FP207" s="87"/>
      <c r="FQ207" s="87"/>
      <c r="FR207" s="87"/>
      <c r="FS207" s="87"/>
      <c r="FT207" s="87"/>
      <c r="FU207" s="87"/>
      <c r="FV207" s="87"/>
      <c r="FW207" s="87"/>
      <c r="FX207" s="87"/>
      <c r="FY207" s="87"/>
      <c r="FZ207" s="87"/>
      <c r="GA207" s="87"/>
      <c r="GB207" s="87"/>
      <c r="GC207" s="87"/>
      <c r="GD207" s="87"/>
      <c r="GE207" s="87"/>
      <c r="GF207" s="87"/>
      <c r="GG207" s="87"/>
      <c r="GH207" s="87"/>
      <c r="GI207" s="87"/>
      <c r="GJ207" s="87"/>
      <c r="GK207" s="87"/>
      <c r="GL207" s="87"/>
      <c r="GM207" s="87"/>
      <c r="GN207" s="87"/>
      <c r="GO207" s="87"/>
      <c r="GP207" s="87"/>
      <c r="GQ207" s="87"/>
      <c r="GR207" s="87"/>
      <c r="GS207" s="87"/>
      <c r="GT207" s="87"/>
      <c r="GU207" s="87"/>
      <c r="GV207" s="87"/>
      <c r="GW207" s="87"/>
      <c r="GX207" s="87"/>
      <c r="GY207" s="87"/>
      <c r="GZ207" s="87"/>
      <c r="HA207" s="87"/>
      <c r="HB207" s="87"/>
      <c r="HC207" s="87"/>
      <c r="HD207" s="87"/>
      <c r="HE207" s="87"/>
      <c r="HF207" s="87"/>
      <c r="HG207" s="87"/>
      <c r="HH207" s="87"/>
      <c r="HI207" s="87"/>
      <c r="HJ207" s="87"/>
      <c r="HK207" s="87"/>
      <c r="HL207" s="87"/>
      <c r="HM207" s="87"/>
      <c r="HN207" s="87"/>
      <c r="HO207" s="87"/>
      <c r="HP207" s="87"/>
      <c r="HQ207" s="87"/>
      <c r="HR207" s="87"/>
      <c r="HS207" s="87"/>
      <c r="HT207" s="87"/>
      <c r="HU207" s="87"/>
      <c r="HV207" s="87"/>
      <c r="HW207" s="87"/>
      <c r="HX207" s="87"/>
      <c r="HY207" s="87"/>
      <c r="HZ207" s="87"/>
      <c r="IA207" s="87"/>
      <c r="IB207" s="87"/>
      <c r="IC207" s="87"/>
      <c r="ID207" s="87"/>
      <c r="IE207" s="87"/>
      <c r="IF207" s="87"/>
      <c r="IG207" s="87"/>
      <c r="IH207" s="87"/>
      <c r="II207" s="87"/>
      <c r="IJ207" s="87"/>
      <c r="IK207" s="87"/>
      <c r="IL207" s="87"/>
      <c r="IM207" s="87"/>
      <c r="IN207" s="87"/>
      <c r="IO207" s="87"/>
      <c r="IP207" s="87"/>
      <c r="IQ207" s="87"/>
      <c r="IR207" s="87"/>
      <c r="IS207" s="87"/>
      <c r="IT207" s="87"/>
      <c r="IU207" s="87"/>
      <c r="IV207" s="87"/>
      <c r="IW207" s="87"/>
    </row>
    <row r="208" customFormat="false" ht="12.75" hidden="false" customHeight="false" outlineLevel="0" collapsed="false">
      <c r="A208" s="87"/>
      <c r="B208" s="88"/>
      <c r="C208" s="88"/>
      <c r="D208" s="32"/>
      <c r="E208" s="32"/>
      <c r="F208" s="32"/>
      <c r="G208" s="33"/>
      <c r="H208" s="33"/>
      <c r="I208" s="30"/>
      <c r="J208" s="30"/>
      <c r="K208" s="32"/>
      <c r="L208" s="36"/>
      <c r="M208" s="36"/>
      <c r="N208" s="36"/>
      <c r="O208" s="36"/>
      <c r="P208" s="36"/>
      <c r="Q208" s="37"/>
      <c r="R208" s="36"/>
      <c r="S208" s="55"/>
      <c r="T208" s="31"/>
      <c r="U208" s="16"/>
      <c r="V208" s="16"/>
      <c r="W208" s="16"/>
      <c r="X208" s="16"/>
      <c r="Y208" s="17"/>
      <c r="Z208" s="18"/>
      <c r="AA208" s="18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  <c r="BV208" s="87"/>
      <c r="BW208" s="87"/>
      <c r="BX208" s="87"/>
      <c r="BY208" s="87"/>
      <c r="BZ208" s="87"/>
      <c r="CA208" s="87"/>
      <c r="CB208" s="87"/>
      <c r="CC208" s="87"/>
      <c r="CD208" s="87"/>
      <c r="CE208" s="87"/>
      <c r="CF208" s="87"/>
      <c r="CG208" s="87"/>
      <c r="CH208" s="87"/>
      <c r="CI208" s="87"/>
      <c r="CJ208" s="87"/>
      <c r="CK208" s="87"/>
      <c r="CL208" s="87"/>
      <c r="CM208" s="87"/>
      <c r="CN208" s="87"/>
      <c r="CO208" s="87"/>
      <c r="CP208" s="87"/>
      <c r="CQ208" s="87"/>
      <c r="CR208" s="87"/>
      <c r="CS208" s="87"/>
      <c r="CT208" s="87"/>
      <c r="CU208" s="87"/>
      <c r="CV208" s="87"/>
      <c r="CW208" s="87"/>
      <c r="CX208" s="87"/>
      <c r="CY208" s="87"/>
      <c r="CZ208" s="87"/>
      <c r="DA208" s="87"/>
      <c r="DB208" s="87"/>
      <c r="DC208" s="87"/>
      <c r="DD208" s="87"/>
      <c r="DE208" s="87"/>
      <c r="DF208" s="87"/>
      <c r="DG208" s="87"/>
      <c r="DH208" s="87"/>
      <c r="DI208" s="87"/>
      <c r="DJ208" s="87"/>
      <c r="DK208" s="87"/>
      <c r="DL208" s="87"/>
      <c r="DM208" s="87"/>
      <c r="DN208" s="87"/>
      <c r="DO208" s="87"/>
      <c r="DP208" s="87"/>
      <c r="DQ208" s="87"/>
      <c r="DR208" s="87"/>
      <c r="DS208" s="87"/>
      <c r="DT208" s="87"/>
      <c r="DU208" s="87"/>
      <c r="DV208" s="87"/>
      <c r="DW208" s="87"/>
      <c r="DX208" s="87"/>
      <c r="DY208" s="87"/>
      <c r="DZ208" s="87"/>
      <c r="EA208" s="87"/>
      <c r="EB208" s="87"/>
      <c r="EC208" s="87"/>
      <c r="ED208" s="87"/>
      <c r="EE208" s="87"/>
      <c r="EF208" s="87"/>
      <c r="EG208" s="87"/>
      <c r="EH208" s="87"/>
      <c r="EI208" s="87"/>
      <c r="EJ208" s="87"/>
      <c r="EK208" s="87"/>
      <c r="EL208" s="87"/>
      <c r="EM208" s="87"/>
      <c r="EN208" s="87"/>
      <c r="EO208" s="87"/>
      <c r="EP208" s="87"/>
      <c r="EQ208" s="87"/>
      <c r="ER208" s="87"/>
      <c r="ES208" s="87"/>
      <c r="ET208" s="87"/>
      <c r="EU208" s="87"/>
      <c r="EV208" s="87"/>
      <c r="EW208" s="87"/>
      <c r="EX208" s="87"/>
      <c r="EY208" s="87"/>
      <c r="EZ208" s="87"/>
      <c r="FA208" s="87"/>
      <c r="FB208" s="87"/>
      <c r="FC208" s="87"/>
      <c r="FD208" s="87"/>
      <c r="FE208" s="87"/>
      <c r="FF208" s="87"/>
      <c r="FG208" s="87"/>
      <c r="FH208" s="87"/>
      <c r="FI208" s="87"/>
      <c r="FJ208" s="87"/>
      <c r="FK208" s="87"/>
      <c r="FL208" s="87"/>
      <c r="FM208" s="87"/>
      <c r="FN208" s="87"/>
      <c r="FO208" s="87"/>
      <c r="FP208" s="87"/>
      <c r="FQ208" s="87"/>
      <c r="FR208" s="87"/>
      <c r="FS208" s="87"/>
      <c r="FT208" s="87"/>
      <c r="FU208" s="87"/>
      <c r="FV208" s="87"/>
      <c r="FW208" s="87"/>
      <c r="FX208" s="87"/>
      <c r="FY208" s="87"/>
      <c r="FZ208" s="87"/>
      <c r="GA208" s="87"/>
      <c r="GB208" s="87"/>
      <c r="GC208" s="87"/>
      <c r="GD208" s="87"/>
      <c r="GE208" s="87"/>
      <c r="GF208" s="87"/>
      <c r="GG208" s="87"/>
      <c r="GH208" s="87"/>
      <c r="GI208" s="87"/>
      <c r="GJ208" s="87"/>
      <c r="GK208" s="87"/>
      <c r="GL208" s="87"/>
      <c r="GM208" s="87"/>
      <c r="GN208" s="87"/>
      <c r="GO208" s="87"/>
      <c r="GP208" s="87"/>
      <c r="GQ208" s="87"/>
      <c r="GR208" s="87"/>
      <c r="GS208" s="87"/>
      <c r="GT208" s="87"/>
      <c r="GU208" s="87"/>
      <c r="GV208" s="87"/>
      <c r="GW208" s="87"/>
      <c r="GX208" s="87"/>
      <c r="GY208" s="87"/>
      <c r="GZ208" s="87"/>
      <c r="HA208" s="87"/>
      <c r="HB208" s="87"/>
      <c r="HC208" s="87"/>
      <c r="HD208" s="87"/>
      <c r="HE208" s="87"/>
      <c r="HF208" s="87"/>
      <c r="HG208" s="87"/>
      <c r="HH208" s="87"/>
      <c r="HI208" s="87"/>
      <c r="HJ208" s="87"/>
      <c r="HK208" s="87"/>
      <c r="HL208" s="87"/>
      <c r="HM208" s="87"/>
      <c r="HN208" s="87"/>
      <c r="HO208" s="87"/>
      <c r="HP208" s="87"/>
      <c r="HQ208" s="87"/>
      <c r="HR208" s="87"/>
      <c r="HS208" s="87"/>
      <c r="HT208" s="87"/>
      <c r="HU208" s="87"/>
      <c r="HV208" s="87"/>
      <c r="HW208" s="87"/>
      <c r="HX208" s="87"/>
      <c r="HY208" s="87"/>
      <c r="HZ208" s="87"/>
      <c r="IA208" s="87"/>
      <c r="IB208" s="87"/>
      <c r="IC208" s="87"/>
      <c r="ID208" s="87"/>
      <c r="IE208" s="87"/>
      <c r="IF208" s="87"/>
      <c r="IG208" s="87"/>
      <c r="IH208" s="87"/>
      <c r="II208" s="87"/>
      <c r="IJ208" s="87"/>
      <c r="IK208" s="87"/>
      <c r="IL208" s="87"/>
      <c r="IM208" s="87"/>
      <c r="IN208" s="87"/>
      <c r="IO208" s="87"/>
      <c r="IP208" s="87"/>
      <c r="IQ208" s="87"/>
      <c r="IR208" s="87"/>
      <c r="IS208" s="87"/>
      <c r="IT208" s="87"/>
      <c r="IU208" s="87"/>
      <c r="IV208" s="87"/>
      <c r="IW208" s="87"/>
    </row>
    <row r="209" customFormat="false" ht="12.75" hidden="false" customHeight="false" outlineLevel="0" collapsed="false">
      <c r="A209" s="87"/>
      <c r="B209" s="88"/>
      <c r="C209" s="88"/>
      <c r="D209" s="32"/>
      <c r="E209" s="32"/>
      <c r="F209" s="32"/>
      <c r="G209" s="33"/>
      <c r="H209" s="33"/>
      <c r="I209" s="30"/>
      <c r="J209" s="30"/>
      <c r="K209" s="32"/>
      <c r="L209" s="35"/>
      <c r="M209" s="36"/>
      <c r="N209" s="36"/>
      <c r="O209" s="36"/>
      <c r="P209" s="36"/>
      <c r="Q209" s="37"/>
      <c r="R209" s="36"/>
      <c r="S209" s="55"/>
      <c r="T209" s="31"/>
      <c r="U209" s="16"/>
      <c r="V209" s="16"/>
      <c r="W209" s="16"/>
      <c r="X209" s="16"/>
      <c r="Y209" s="17"/>
      <c r="Z209" s="18"/>
      <c r="AA209" s="18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87"/>
      <c r="BH209" s="87"/>
      <c r="BI209" s="87"/>
      <c r="BJ209" s="87"/>
      <c r="BK209" s="87"/>
      <c r="BL209" s="87"/>
      <c r="BM209" s="87"/>
      <c r="BN209" s="87"/>
      <c r="BO209" s="87"/>
      <c r="BP209" s="87"/>
      <c r="BQ209" s="87"/>
      <c r="BR209" s="87"/>
      <c r="BS209" s="87"/>
      <c r="BT209" s="87"/>
      <c r="BU209" s="87"/>
      <c r="BV209" s="87"/>
      <c r="BW209" s="87"/>
      <c r="BX209" s="87"/>
      <c r="BY209" s="87"/>
      <c r="BZ209" s="87"/>
      <c r="CA209" s="87"/>
      <c r="CB209" s="87"/>
      <c r="CC209" s="87"/>
      <c r="CD209" s="87"/>
      <c r="CE209" s="87"/>
      <c r="CF209" s="87"/>
      <c r="CG209" s="87"/>
      <c r="CH209" s="87"/>
      <c r="CI209" s="87"/>
      <c r="CJ209" s="87"/>
      <c r="CK209" s="87"/>
      <c r="CL209" s="87"/>
      <c r="CM209" s="87"/>
      <c r="CN209" s="87"/>
      <c r="CO209" s="87"/>
      <c r="CP209" s="87"/>
      <c r="CQ209" s="87"/>
      <c r="CR209" s="87"/>
      <c r="CS209" s="87"/>
      <c r="CT209" s="87"/>
      <c r="CU209" s="87"/>
      <c r="CV209" s="87"/>
      <c r="CW209" s="87"/>
      <c r="CX209" s="87"/>
      <c r="CY209" s="87"/>
      <c r="CZ209" s="87"/>
      <c r="DA209" s="87"/>
      <c r="DB209" s="87"/>
      <c r="DC209" s="87"/>
      <c r="DD209" s="87"/>
      <c r="DE209" s="87"/>
      <c r="DF209" s="87"/>
      <c r="DG209" s="87"/>
      <c r="DH209" s="87"/>
      <c r="DI209" s="87"/>
      <c r="DJ209" s="87"/>
      <c r="DK209" s="87"/>
      <c r="DL209" s="87"/>
      <c r="DM209" s="87"/>
      <c r="DN209" s="87"/>
      <c r="DO209" s="87"/>
      <c r="DP209" s="87"/>
      <c r="DQ209" s="87"/>
      <c r="DR209" s="87"/>
      <c r="DS209" s="87"/>
      <c r="DT209" s="87"/>
      <c r="DU209" s="87"/>
      <c r="DV209" s="87"/>
      <c r="DW209" s="87"/>
      <c r="DX209" s="87"/>
      <c r="DY209" s="87"/>
      <c r="DZ209" s="87"/>
      <c r="EA209" s="87"/>
      <c r="EB209" s="87"/>
      <c r="EC209" s="87"/>
      <c r="ED209" s="87"/>
      <c r="EE209" s="87"/>
      <c r="EF209" s="87"/>
      <c r="EG209" s="87"/>
      <c r="EH209" s="87"/>
      <c r="EI209" s="87"/>
      <c r="EJ209" s="87"/>
      <c r="EK209" s="87"/>
      <c r="EL209" s="87"/>
      <c r="EM209" s="87"/>
      <c r="EN209" s="87"/>
      <c r="EO209" s="87"/>
      <c r="EP209" s="87"/>
      <c r="EQ209" s="87"/>
      <c r="ER209" s="87"/>
      <c r="ES209" s="87"/>
      <c r="ET209" s="87"/>
      <c r="EU209" s="87"/>
      <c r="EV209" s="87"/>
      <c r="EW209" s="87"/>
      <c r="EX209" s="87"/>
      <c r="EY209" s="87"/>
      <c r="EZ209" s="87"/>
      <c r="FA209" s="87"/>
      <c r="FB209" s="87"/>
      <c r="FC209" s="87"/>
      <c r="FD209" s="87"/>
      <c r="FE209" s="87"/>
      <c r="FF209" s="87"/>
      <c r="FG209" s="87"/>
      <c r="FH209" s="87"/>
      <c r="FI209" s="87"/>
      <c r="FJ209" s="87"/>
      <c r="FK209" s="87"/>
      <c r="FL209" s="87"/>
      <c r="FM209" s="87"/>
      <c r="FN209" s="87"/>
      <c r="FO209" s="87"/>
      <c r="FP209" s="87"/>
      <c r="FQ209" s="87"/>
      <c r="FR209" s="87"/>
      <c r="FS209" s="87"/>
      <c r="FT209" s="87"/>
      <c r="FU209" s="87"/>
      <c r="FV209" s="87"/>
      <c r="FW209" s="87"/>
      <c r="FX209" s="87"/>
      <c r="FY209" s="87"/>
      <c r="FZ209" s="87"/>
      <c r="GA209" s="87"/>
      <c r="GB209" s="87"/>
      <c r="GC209" s="87"/>
      <c r="GD209" s="87"/>
      <c r="GE209" s="87"/>
      <c r="GF209" s="87"/>
      <c r="GG209" s="87"/>
      <c r="GH209" s="87"/>
      <c r="GI209" s="87"/>
      <c r="GJ209" s="87"/>
      <c r="GK209" s="87"/>
      <c r="GL209" s="87"/>
      <c r="GM209" s="87"/>
      <c r="GN209" s="87"/>
      <c r="GO209" s="87"/>
      <c r="GP209" s="87"/>
      <c r="GQ209" s="87"/>
      <c r="GR209" s="87"/>
      <c r="GS209" s="87"/>
      <c r="GT209" s="87"/>
      <c r="GU209" s="87"/>
      <c r="GV209" s="87"/>
      <c r="GW209" s="87"/>
      <c r="GX209" s="87"/>
      <c r="GY209" s="87"/>
      <c r="GZ209" s="87"/>
      <c r="HA209" s="87"/>
      <c r="HB209" s="87"/>
      <c r="HC209" s="87"/>
      <c r="HD209" s="87"/>
      <c r="HE209" s="87"/>
      <c r="HF209" s="87"/>
      <c r="HG209" s="87"/>
      <c r="HH209" s="87"/>
      <c r="HI209" s="87"/>
      <c r="HJ209" s="87"/>
      <c r="HK209" s="87"/>
      <c r="HL209" s="87"/>
      <c r="HM209" s="87"/>
      <c r="HN209" s="87"/>
      <c r="HO209" s="87"/>
      <c r="HP209" s="87"/>
      <c r="HQ209" s="87"/>
      <c r="HR209" s="87"/>
      <c r="HS209" s="87"/>
      <c r="HT209" s="87"/>
      <c r="HU209" s="87"/>
      <c r="HV209" s="87"/>
      <c r="HW209" s="87"/>
      <c r="HX209" s="87"/>
      <c r="HY209" s="87"/>
      <c r="HZ209" s="87"/>
      <c r="IA209" s="87"/>
      <c r="IB209" s="87"/>
      <c r="IC209" s="87"/>
      <c r="ID209" s="87"/>
      <c r="IE209" s="87"/>
      <c r="IF209" s="87"/>
      <c r="IG209" s="87"/>
      <c r="IH209" s="87"/>
      <c r="II209" s="87"/>
      <c r="IJ209" s="87"/>
      <c r="IK209" s="87"/>
      <c r="IL209" s="87"/>
      <c r="IM209" s="87"/>
      <c r="IN209" s="87"/>
      <c r="IO209" s="87"/>
      <c r="IP209" s="87"/>
      <c r="IQ209" s="87"/>
      <c r="IR209" s="87"/>
      <c r="IS209" s="87"/>
      <c r="IT209" s="87"/>
      <c r="IU209" s="87"/>
      <c r="IV209" s="87"/>
      <c r="IW209" s="87"/>
    </row>
    <row r="210" customFormat="false" ht="12.75" hidden="false" customHeight="false" outlineLevel="0" collapsed="false">
      <c r="A210" s="87"/>
      <c r="B210" s="88"/>
      <c r="C210" s="88"/>
      <c r="D210" s="32"/>
      <c r="E210" s="32"/>
      <c r="F210" s="32"/>
      <c r="G210" s="33"/>
      <c r="H210" s="33"/>
      <c r="I210" s="30"/>
      <c r="J210" s="30"/>
      <c r="K210" s="32"/>
      <c r="L210" s="36"/>
      <c r="M210" s="36"/>
      <c r="N210" s="36"/>
      <c r="O210" s="36"/>
      <c r="P210" s="36"/>
      <c r="Q210" s="37"/>
      <c r="R210" s="36"/>
      <c r="S210" s="55"/>
      <c r="T210" s="31"/>
      <c r="U210" s="16"/>
      <c r="V210" s="16"/>
      <c r="W210" s="16"/>
      <c r="X210" s="16"/>
      <c r="Y210" s="17"/>
      <c r="Z210" s="18"/>
      <c r="AA210" s="18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87"/>
      <c r="BH210" s="87"/>
      <c r="BI210" s="87"/>
      <c r="BJ210" s="87"/>
      <c r="BK210" s="87"/>
      <c r="BL210" s="87"/>
      <c r="BM210" s="87"/>
      <c r="BN210" s="87"/>
      <c r="BO210" s="87"/>
      <c r="BP210" s="87"/>
      <c r="BQ210" s="87"/>
      <c r="BR210" s="87"/>
      <c r="BS210" s="87"/>
      <c r="BT210" s="87"/>
      <c r="BU210" s="87"/>
      <c r="BV210" s="87"/>
      <c r="BW210" s="87"/>
      <c r="BX210" s="87"/>
      <c r="BY210" s="87"/>
      <c r="BZ210" s="87"/>
      <c r="CA210" s="87"/>
      <c r="CB210" s="87"/>
      <c r="CC210" s="87"/>
      <c r="CD210" s="87"/>
      <c r="CE210" s="87"/>
      <c r="CF210" s="87"/>
      <c r="CG210" s="87"/>
      <c r="CH210" s="87"/>
      <c r="CI210" s="87"/>
      <c r="CJ210" s="87"/>
      <c r="CK210" s="87"/>
      <c r="CL210" s="87"/>
      <c r="CM210" s="87"/>
      <c r="CN210" s="87"/>
      <c r="CO210" s="87"/>
      <c r="CP210" s="87"/>
      <c r="CQ210" s="87"/>
      <c r="CR210" s="87"/>
      <c r="CS210" s="87"/>
      <c r="CT210" s="87"/>
      <c r="CU210" s="87"/>
      <c r="CV210" s="87"/>
      <c r="CW210" s="87"/>
      <c r="CX210" s="87"/>
      <c r="CY210" s="87"/>
      <c r="CZ210" s="87"/>
      <c r="DA210" s="87"/>
      <c r="DB210" s="87"/>
      <c r="DC210" s="87"/>
      <c r="DD210" s="87"/>
      <c r="DE210" s="87"/>
      <c r="DF210" s="87"/>
      <c r="DG210" s="87"/>
      <c r="DH210" s="87"/>
      <c r="DI210" s="87"/>
      <c r="DJ210" s="87"/>
      <c r="DK210" s="87"/>
      <c r="DL210" s="87"/>
      <c r="DM210" s="87"/>
      <c r="DN210" s="87"/>
      <c r="DO210" s="87"/>
      <c r="DP210" s="87"/>
      <c r="DQ210" s="87"/>
      <c r="DR210" s="87"/>
      <c r="DS210" s="87"/>
      <c r="DT210" s="87"/>
      <c r="DU210" s="87"/>
      <c r="DV210" s="87"/>
      <c r="DW210" s="87"/>
      <c r="DX210" s="87"/>
      <c r="DY210" s="87"/>
      <c r="DZ210" s="87"/>
      <c r="EA210" s="87"/>
      <c r="EB210" s="87"/>
      <c r="EC210" s="87"/>
      <c r="ED210" s="87"/>
      <c r="EE210" s="87"/>
      <c r="EF210" s="87"/>
      <c r="EG210" s="87"/>
      <c r="EH210" s="87"/>
      <c r="EI210" s="87"/>
      <c r="EJ210" s="87"/>
      <c r="EK210" s="87"/>
      <c r="EL210" s="87"/>
      <c r="EM210" s="87"/>
      <c r="EN210" s="87"/>
      <c r="EO210" s="87"/>
      <c r="EP210" s="87"/>
      <c r="EQ210" s="87"/>
      <c r="ER210" s="87"/>
      <c r="ES210" s="87"/>
      <c r="ET210" s="87"/>
      <c r="EU210" s="87"/>
      <c r="EV210" s="87"/>
      <c r="EW210" s="87"/>
      <c r="EX210" s="87"/>
      <c r="EY210" s="87"/>
      <c r="EZ210" s="87"/>
      <c r="FA210" s="87"/>
      <c r="FB210" s="87"/>
      <c r="FC210" s="87"/>
      <c r="FD210" s="87"/>
      <c r="FE210" s="87"/>
      <c r="FF210" s="87"/>
      <c r="FG210" s="87"/>
      <c r="FH210" s="87"/>
      <c r="FI210" s="87"/>
      <c r="FJ210" s="87"/>
      <c r="FK210" s="87"/>
      <c r="FL210" s="87"/>
      <c r="FM210" s="87"/>
      <c r="FN210" s="87"/>
      <c r="FO210" s="87"/>
      <c r="FP210" s="87"/>
      <c r="FQ210" s="87"/>
      <c r="FR210" s="87"/>
      <c r="FS210" s="87"/>
      <c r="FT210" s="87"/>
      <c r="FU210" s="87"/>
      <c r="FV210" s="87"/>
      <c r="FW210" s="87"/>
      <c r="FX210" s="87"/>
      <c r="FY210" s="87"/>
      <c r="FZ210" s="87"/>
      <c r="GA210" s="87"/>
      <c r="GB210" s="87"/>
      <c r="GC210" s="87"/>
      <c r="GD210" s="87"/>
      <c r="GE210" s="87"/>
      <c r="GF210" s="87"/>
      <c r="GG210" s="87"/>
      <c r="GH210" s="87"/>
      <c r="GI210" s="87"/>
      <c r="GJ210" s="87"/>
      <c r="GK210" s="87"/>
      <c r="GL210" s="87"/>
      <c r="GM210" s="87"/>
      <c r="GN210" s="87"/>
      <c r="GO210" s="87"/>
      <c r="GP210" s="87"/>
      <c r="GQ210" s="87"/>
      <c r="GR210" s="87"/>
      <c r="GS210" s="87"/>
      <c r="GT210" s="87"/>
      <c r="GU210" s="87"/>
      <c r="GV210" s="87"/>
      <c r="GW210" s="87"/>
      <c r="GX210" s="87"/>
      <c r="GY210" s="87"/>
      <c r="GZ210" s="87"/>
      <c r="HA210" s="87"/>
      <c r="HB210" s="87"/>
      <c r="HC210" s="87"/>
      <c r="HD210" s="87"/>
      <c r="HE210" s="87"/>
      <c r="HF210" s="87"/>
      <c r="HG210" s="87"/>
      <c r="HH210" s="87"/>
      <c r="HI210" s="87"/>
      <c r="HJ210" s="87"/>
      <c r="HK210" s="87"/>
      <c r="HL210" s="87"/>
      <c r="HM210" s="87"/>
      <c r="HN210" s="87"/>
      <c r="HO210" s="87"/>
      <c r="HP210" s="87"/>
      <c r="HQ210" s="87"/>
      <c r="HR210" s="87"/>
      <c r="HS210" s="87"/>
      <c r="HT210" s="87"/>
      <c r="HU210" s="87"/>
      <c r="HV210" s="87"/>
      <c r="HW210" s="87"/>
      <c r="HX210" s="87"/>
      <c r="HY210" s="87"/>
      <c r="HZ210" s="87"/>
      <c r="IA210" s="87"/>
      <c r="IB210" s="87"/>
      <c r="IC210" s="87"/>
      <c r="ID210" s="87"/>
      <c r="IE210" s="87"/>
      <c r="IF210" s="87"/>
      <c r="IG210" s="87"/>
      <c r="IH210" s="87"/>
      <c r="II210" s="87"/>
      <c r="IJ210" s="87"/>
      <c r="IK210" s="87"/>
      <c r="IL210" s="87"/>
      <c r="IM210" s="87"/>
      <c r="IN210" s="87"/>
      <c r="IO210" s="87"/>
      <c r="IP210" s="87"/>
      <c r="IQ210" s="87"/>
      <c r="IR210" s="87"/>
      <c r="IS210" s="87"/>
      <c r="IT210" s="87"/>
      <c r="IU210" s="87"/>
      <c r="IV210" s="87"/>
      <c r="IW210" s="87"/>
    </row>
    <row r="211" customFormat="false" ht="12.75" hidden="false" customHeight="false" outlineLevel="0" collapsed="false">
      <c r="A211" s="87"/>
      <c r="B211" s="88"/>
      <c r="C211" s="88"/>
      <c r="D211" s="32"/>
      <c r="E211" s="32"/>
      <c r="F211" s="32"/>
      <c r="G211" s="33"/>
      <c r="H211" s="33"/>
      <c r="I211" s="30"/>
      <c r="J211" s="30"/>
      <c r="K211" s="32"/>
      <c r="L211" s="36"/>
      <c r="M211" s="36"/>
      <c r="N211" s="36"/>
      <c r="O211" s="36"/>
      <c r="P211" s="36"/>
      <c r="Q211" s="37"/>
      <c r="R211" s="36"/>
      <c r="S211" s="55"/>
      <c r="T211" s="31"/>
      <c r="U211" s="16"/>
      <c r="V211" s="16"/>
      <c r="W211" s="16"/>
      <c r="X211" s="16"/>
      <c r="Y211" s="17"/>
      <c r="Z211" s="32"/>
      <c r="AA211" s="18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87"/>
      <c r="BN211" s="87"/>
      <c r="BO211" s="87"/>
      <c r="BP211" s="87"/>
      <c r="BQ211" s="87"/>
      <c r="BR211" s="87"/>
      <c r="BS211" s="87"/>
      <c r="BT211" s="87"/>
      <c r="BU211" s="87"/>
      <c r="BV211" s="87"/>
      <c r="BW211" s="87"/>
      <c r="BX211" s="87"/>
      <c r="BY211" s="87"/>
      <c r="BZ211" s="87"/>
      <c r="CA211" s="87"/>
      <c r="CB211" s="87"/>
      <c r="CC211" s="87"/>
      <c r="CD211" s="87"/>
      <c r="CE211" s="87"/>
      <c r="CF211" s="87"/>
      <c r="CG211" s="87"/>
      <c r="CH211" s="87"/>
      <c r="CI211" s="87"/>
      <c r="CJ211" s="87"/>
      <c r="CK211" s="87"/>
      <c r="CL211" s="87"/>
      <c r="CM211" s="87"/>
      <c r="CN211" s="87"/>
      <c r="CO211" s="87"/>
      <c r="CP211" s="87"/>
      <c r="CQ211" s="87"/>
      <c r="CR211" s="87"/>
      <c r="CS211" s="87"/>
      <c r="CT211" s="87"/>
      <c r="CU211" s="87"/>
      <c r="CV211" s="87"/>
      <c r="CW211" s="87"/>
      <c r="CX211" s="87"/>
      <c r="CY211" s="87"/>
      <c r="CZ211" s="87"/>
      <c r="DA211" s="87"/>
      <c r="DB211" s="87"/>
      <c r="DC211" s="87"/>
      <c r="DD211" s="87"/>
      <c r="DE211" s="87"/>
      <c r="DF211" s="87"/>
      <c r="DG211" s="87"/>
      <c r="DH211" s="87"/>
      <c r="DI211" s="87"/>
      <c r="DJ211" s="87"/>
      <c r="DK211" s="87"/>
      <c r="DL211" s="87"/>
      <c r="DM211" s="87"/>
      <c r="DN211" s="87"/>
      <c r="DO211" s="87"/>
      <c r="DP211" s="87"/>
      <c r="DQ211" s="87"/>
      <c r="DR211" s="87"/>
      <c r="DS211" s="87"/>
      <c r="DT211" s="87"/>
      <c r="DU211" s="87"/>
      <c r="DV211" s="87"/>
      <c r="DW211" s="87"/>
      <c r="DX211" s="87"/>
      <c r="DY211" s="87"/>
      <c r="DZ211" s="87"/>
      <c r="EA211" s="87"/>
      <c r="EB211" s="87"/>
      <c r="EC211" s="87"/>
      <c r="ED211" s="87"/>
      <c r="EE211" s="87"/>
      <c r="EF211" s="87"/>
      <c r="EG211" s="87"/>
      <c r="EH211" s="87"/>
      <c r="EI211" s="87"/>
      <c r="EJ211" s="87"/>
      <c r="EK211" s="87"/>
      <c r="EL211" s="87"/>
      <c r="EM211" s="87"/>
      <c r="EN211" s="87"/>
      <c r="EO211" s="87"/>
      <c r="EP211" s="87"/>
      <c r="EQ211" s="87"/>
      <c r="ER211" s="87"/>
      <c r="ES211" s="87"/>
      <c r="ET211" s="87"/>
      <c r="EU211" s="87"/>
      <c r="EV211" s="87"/>
      <c r="EW211" s="87"/>
      <c r="EX211" s="87"/>
      <c r="EY211" s="87"/>
      <c r="EZ211" s="87"/>
      <c r="FA211" s="87"/>
      <c r="FB211" s="87"/>
      <c r="FC211" s="87"/>
      <c r="FD211" s="87"/>
      <c r="FE211" s="87"/>
      <c r="FF211" s="87"/>
      <c r="FG211" s="87"/>
      <c r="FH211" s="87"/>
      <c r="FI211" s="87"/>
      <c r="FJ211" s="87"/>
      <c r="FK211" s="87"/>
      <c r="FL211" s="87"/>
      <c r="FM211" s="87"/>
      <c r="FN211" s="87"/>
      <c r="FO211" s="87"/>
      <c r="FP211" s="87"/>
      <c r="FQ211" s="87"/>
      <c r="FR211" s="87"/>
      <c r="FS211" s="87"/>
      <c r="FT211" s="87"/>
      <c r="FU211" s="87"/>
      <c r="FV211" s="87"/>
      <c r="FW211" s="87"/>
      <c r="FX211" s="87"/>
      <c r="FY211" s="87"/>
      <c r="FZ211" s="87"/>
      <c r="GA211" s="87"/>
      <c r="GB211" s="87"/>
      <c r="GC211" s="87"/>
      <c r="GD211" s="87"/>
      <c r="GE211" s="87"/>
      <c r="GF211" s="87"/>
      <c r="GG211" s="87"/>
      <c r="GH211" s="87"/>
      <c r="GI211" s="87"/>
      <c r="GJ211" s="87"/>
      <c r="GK211" s="87"/>
      <c r="GL211" s="87"/>
      <c r="GM211" s="87"/>
      <c r="GN211" s="87"/>
      <c r="GO211" s="87"/>
      <c r="GP211" s="87"/>
      <c r="GQ211" s="87"/>
      <c r="GR211" s="87"/>
      <c r="GS211" s="87"/>
      <c r="GT211" s="87"/>
      <c r="GU211" s="87"/>
      <c r="GV211" s="87"/>
      <c r="GW211" s="87"/>
      <c r="GX211" s="87"/>
      <c r="GY211" s="87"/>
      <c r="GZ211" s="87"/>
      <c r="HA211" s="87"/>
      <c r="HB211" s="87"/>
      <c r="HC211" s="87"/>
      <c r="HD211" s="87"/>
      <c r="HE211" s="87"/>
      <c r="HF211" s="87"/>
      <c r="HG211" s="87"/>
      <c r="HH211" s="87"/>
      <c r="HI211" s="87"/>
      <c r="HJ211" s="87"/>
      <c r="HK211" s="87"/>
      <c r="HL211" s="87"/>
      <c r="HM211" s="87"/>
      <c r="HN211" s="87"/>
      <c r="HO211" s="87"/>
      <c r="HP211" s="87"/>
      <c r="HQ211" s="87"/>
      <c r="HR211" s="87"/>
      <c r="HS211" s="87"/>
      <c r="HT211" s="87"/>
      <c r="HU211" s="87"/>
      <c r="HV211" s="87"/>
      <c r="HW211" s="87"/>
      <c r="HX211" s="87"/>
      <c r="HY211" s="87"/>
      <c r="HZ211" s="87"/>
      <c r="IA211" s="87"/>
      <c r="IB211" s="87"/>
      <c r="IC211" s="87"/>
      <c r="ID211" s="87"/>
      <c r="IE211" s="87"/>
      <c r="IF211" s="87"/>
      <c r="IG211" s="87"/>
      <c r="IH211" s="87"/>
      <c r="II211" s="87"/>
      <c r="IJ211" s="87"/>
      <c r="IK211" s="87"/>
      <c r="IL211" s="87"/>
      <c r="IM211" s="87"/>
      <c r="IN211" s="87"/>
      <c r="IO211" s="87"/>
      <c r="IP211" s="87"/>
      <c r="IQ211" s="87"/>
      <c r="IR211" s="87"/>
      <c r="IS211" s="87"/>
      <c r="IT211" s="87"/>
      <c r="IU211" s="87"/>
      <c r="IV211" s="87"/>
      <c r="IW211" s="87"/>
    </row>
    <row r="212" customFormat="false" ht="12.75" hidden="false" customHeight="false" outlineLevel="0" collapsed="false">
      <c r="A212" s="87"/>
      <c r="B212" s="88"/>
      <c r="C212" s="88"/>
      <c r="D212" s="32"/>
      <c r="E212" s="32"/>
      <c r="F212" s="32"/>
      <c r="G212" s="33"/>
      <c r="H212" s="33"/>
      <c r="I212" s="30"/>
      <c r="J212" s="30"/>
      <c r="K212" s="32"/>
      <c r="L212" s="36"/>
      <c r="M212" s="36"/>
      <c r="N212" s="36"/>
      <c r="O212" s="36"/>
      <c r="P212" s="36"/>
      <c r="Q212" s="37"/>
      <c r="R212" s="36"/>
      <c r="S212" s="55"/>
      <c r="T212" s="31"/>
      <c r="U212" s="16"/>
      <c r="V212" s="16"/>
      <c r="W212" s="16"/>
      <c r="X212" s="16"/>
      <c r="Y212" s="17"/>
      <c r="Z212" s="18"/>
      <c r="AA212" s="18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  <c r="BV212" s="87"/>
      <c r="BW212" s="87"/>
      <c r="BX212" s="87"/>
      <c r="BY212" s="87"/>
      <c r="BZ212" s="87"/>
      <c r="CA212" s="87"/>
      <c r="CB212" s="87"/>
      <c r="CC212" s="87"/>
      <c r="CD212" s="87"/>
      <c r="CE212" s="87"/>
      <c r="CF212" s="87"/>
      <c r="CG212" s="87"/>
      <c r="CH212" s="87"/>
      <c r="CI212" s="87"/>
      <c r="CJ212" s="87"/>
      <c r="CK212" s="87"/>
      <c r="CL212" s="87"/>
      <c r="CM212" s="87"/>
      <c r="CN212" s="87"/>
      <c r="CO212" s="87"/>
      <c r="CP212" s="87"/>
      <c r="CQ212" s="87"/>
      <c r="CR212" s="87"/>
      <c r="CS212" s="87"/>
      <c r="CT212" s="87"/>
      <c r="CU212" s="87"/>
      <c r="CV212" s="87"/>
      <c r="CW212" s="87"/>
      <c r="CX212" s="87"/>
      <c r="CY212" s="87"/>
      <c r="CZ212" s="87"/>
      <c r="DA212" s="87"/>
      <c r="DB212" s="87"/>
      <c r="DC212" s="87"/>
      <c r="DD212" s="87"/>
      <c r="DE212" s="87"/>
      <c r="DF212" s="87"/>
      <c r="DG212" s="87"/>
      <c r="DH212" s="87"/>
      <c r="DI212" s="87"/>
      <c r="DJ212" s="87"/>
      <c r="DK212" s="87"/>
      <c r="DL212" s="87"/>
      <c r="DM212" s="87"/>
      <c r="DN212" s="87"/>
      <c r="DO212" s="87"/>
      <c r="DP212" s="87"/>
      <c r="DQ212" s="87"/>
      <c r="DR212" s="87"/>
      <c r="DS212" s="87"/>
      <c r="DT212" s="87"/>
      <c r="DU212" s="87"/>
      <c r="DV212" s="87"/>
      <c r="DW212" s="87"/>
      <c r="DX212" s="87"/>
      <c r="DY212" s="87"/>
      <c r="DZ212" s="87"/>
      <c r="EA212" s="87"/>
      <c r="EB212" s="87"/>
      <c r="EC212" s="87"/>
      <c r="ED212" s="87"/>
      <c r="EE212" s="87"/>
      <c r="EF212" s="87"/>
      <c r="EG212" s="87"/>
      <c r="EH212" s="87"/>
      <c r="EI212" s="87"/>
      <c r="EJ212" s="87"/>
      <c r="EK212" s="87"/>
      <c r="EL212" s="87"/>
      <c r="EM212" s="87"/>
      <c r="EN212" s="87"/>
      <c r="EO212" s="87"/>
      <c r="EP212" s="87"/>
      <c r="EQ212" s="87"/>
      <c r="ER212" s="87"/>
      <c r="ES212" s="87"/>
      <c r="ET212" s="87"/>
      <c r="EU212" s="87"/>
      <c r="EV212" s="87"/>
      <c r="EW212" s="87"/>
      <c r="EX212" s="87"/>
      <c r="EY212" s="87"/>
      <c r="EZ212" s="87"/>
      <c r="FA212" s="87"/>
      <c r="FB212" s="87"/>
      <c r="FC212" s="87"/>
      <c r="FD212" s="87"/>
      <c r="FE212" s="87"/>
      <c r="FF212" s="87"/>
      <c r="FG212" s="87"/>
      <c r="FH212" s="87"/>
      <c r="FI212" s="87"/>
      <c r="FJ212" s="87"/>
      <c r="FK212" s="87"/>
      <c r="FL212" s="87"/>
      <c r="FM212" s="87"/>
      <c r="FN212" s="87"/>
      <c r="FO212" s="87"/>
      <c r="FP212" s="87"/>
      <c r="FQ212" s="87"/>
      <c r="FR212" s="87"/>
      <c r="FS212" s="87"/>
      <c r="FT212" s="87"/>
      <c r="FU212" s="87"/>
      <c r="FV212" s="87"/>
      <c r="FW212" s="87"/>
      <c r="FX212" s="87"/>
      <c r="FY212" s="87"/>
      <c r="FZ212" s="87"/>
      <c r="GA212" s="87"/>
      <c r="GB212" s="87"/>
      <c r="GC212" s="87"/>
      <c r="GD212" s="87"/>
      <c r="GE212" s="87"/>
      <c r="GF212" s="87"/>
      <c r="GG212" s="87"/>
      <c r="GH212" s="87"/>
      <c r="GI212" s="87"/>
      <c r="GJ212" s="87"/>
      <c r="GK212" s="87"/>
      <c r="GL212" s="87"/>
      <c r="GM212" s="87"/>
      <c r="GN212" s="87"/>
      <c r="GO212" s="87"/>
      <c r="GP212" s="87"/>
      <c r="GQ212" s="87"/>
      <c r="GR212" s="87"/>
      <c r="GS212" s="87"/>
      <c r="GT212" s="87"/>
      <c r="GU212" s="87"/>
      <c r="GV212" s="87"/>
      <c r="GW212" s="87"/>
      <c r="GX212" s="87"/>
      <c r="GY212" s="87"/>
      <c r="GZ212" s="87"/>
      <c r="HA212" s="87"/>
      <c r="HB212" s="87"/>
      <c r="HC212" s="87"/>
      <c r="HD212" s="87"/>
      <c r="HE212" s="87"/>
      <c r="HF212" s="87"/>
      <c r="HG212" s="87"/>
      <c r="HH212" s="87"/>
      <c r="HI212" s="87"/>
      <c r="HJ212" s="87"/>
      <c r="HK212" s="87"/>
      <c r="HL212" s="87"/>
      <c r="HM212" s="87"/>
      <c r="HN212" s="87"/>
      <c r="HO212" s="87"/>
      <c r="HP212" s="87"/>
      <c r="HQ212" s="87"/>
      <c r="HR212" s="87"/>
      <c r="HS212" s="87"/>
      <c r="HT212" s="87"/>
      <c r="HU212" s="87"/>
      <c r="HV212" s="87"/>
      <c r="HW212" s="87"/>
      <c r="HX212" s="87"/>
      <c r="HY212" s="87"/>
      <c r="HZ212" s="87"/>
      <c r="IA212" s="87"/>
      <c r="IB212" s="87"/>
      <c r="IC212" s="87"/>
      <c r="ID212" s="87"/>
      <c r="IE212" s="87"/>
      <c r="IF212" s="87"/>
      <c r="IG212" s="87"/>
      <c r="IH212" s="87"/>
      <c r="II212" s="87"/>
      <c r="IJ212" s="87"/>
      <c r="IK212" s="87"/>
      <c r="IL212" s="87"/>
      <c r="IM212" s="87"/>
      <c r="IN212" s="87"/>
      <c r="IO212" s="87"/>
      <c r="IP212" s="87"/>
      <c r="IQ212" s="87"/>
      <c r="IR212" s="87"/>
      <c r="IS212" s="87"/>
      <c r="IT212" s="87"/>
      <c r="IU212" s="87"/>
      <c r="IV212" s="87"/>
      <c r="IW212" s="87"/>
    </row>
    <row r="213" customFormat="false" ht="12.75" hidden="false" customHeight="false" outlineLevel="0" collapsed="false">
      <c r="B213" s="2"/>
      <c r="C213" s="2"/>
      <c r="D213" s="7"/>
      <c r="E213" s="7"/>
      <c r="F213" s="7"/>
      <c r="G213" s="8"/>
      <c r="H213" s="8"/>
      <c r="I213" s="9"/>
      <c r="J213" s="9"/>
      <c r="K213" s="7"/>
      <c r="L213" s="12"/>
      <c r="M213" s="12"/>
      <c r="N213" s="12"/>
      <c r="O213" s="12"/>
      <c r="P213" s="12"/>
      <c r="Q213" s="13"/>
      <c r="R213" s="12"/>
      <c r="S213" s="55"/>
      <c r="T213" s="31"/>
      <c r="U213" s="16"/>
      <c r="V213" s="16"/>
      <c r="W213" s="16"/>
      <c r="X213" s="16"/>
      <c r="Y213" s="17"/>
      <c r="Z213" s="18"/>
      <c r="AA213" s="18"/>
    </row>
    <row r="214" customFormat="false" ht="12.75" hidden="false" customHeight="false" outlineLevel="0" collapsed="false">
      <c r="B214" s="2"/>
      <c r="C214" s="2"/>
      <c r="D214" s="7"/>
      <c r="E214" s="7"/>
      <c r="F214" s="7"/>
      <c r="G214" s="8"/>
      <c r="H214" s="8"/>
      <c r="I214" s="9"/>
      <c r="J214" s="9"/>
      <c r="K214" s="7"/>
      <c r="L214" s="23"/>
      <c r="M214" s="12"/>
      <c r="N214" s="12"/>
      <c r="O214" s="12"/>
      <c r="P214" s="12"/>
      <c r="Q214" s="13"/>
      <c r="R214" s="12"/>
      <c r="S214" s="55"/>
      <c r="T214" s="31"/>
      <c r="U214" s="32"/>
      <c r="V214" s="16"/>
      <c r="W214" s="16"/>
      <c r="X214" s="16"/>
      <c r="Y214" s="17"/>
      <c r="Z214" s="18"/>
      <c r="AA214" s="18"/>
    </row>
    <row r="215" customFormat="false" ht="12.75" hidden="false" customHeight="false" outlineLevel="0" collapsed="false">
      <c r="B215" s="2"/>
      <c r="C215" s="2"/>
      <c r="D215" s="7"/>
      <c r="E215" s="7"/>
      <c r="F215" s="7"/>
      <c r="G215" s="8"/>
      <c r="H215" s="8"/>
      <c r="I215" s="9"/>
      <c r="J215" s="9"/>
      <c r="K215" s="7"/>
      <c r="L215" s="23"/>
      <c r="M215" s="12"/>
      <c r="N215" s="12"/>
      <c r="O215" s="12"/>
      <c r="P215" s="12"/>
      <c r="Q215" s="13"/>
      <c r="R215" s="12"/>
      <c r="S215" s="55"/>
      <c r="T215" s="31"/>
      <c r="U215" s="32"/>
      <c r="V215" s="16"/>
      <c r="W215" s="16"/>
      <c r="X215" s="16"/>
      <c r="Y215" s="17"/>
      <c r="Z215" s="18"/>
      <c r="AA215" s="18"/>
    </row>
    <row r="216" customFormat="false" ht="12.75" hidden="false" customHeight="false" outlineLevel="0" collapsed="false">
      <c r="S216" s="87"/>
      <c r="T216" s="87"/>
      <c r="U216" s="87"/>
      <c r="V216" s="52"/>
      <c r="W216" s="87"/>
      <c r="X216" s="87"/>
      <c r="Y216" s="90"/>
      <c r="Z216" s="90"/>
    </row>
    <row r="217" customFormat="false" ht="12.75" hidden="false" customHeight="false" outlineLevel="0" collapsed="false">
      <c r="S217" s="87"/>
      <c r="T217" s="87"/>
      <c r="U217" s="87"/>
      <c r="V217" s="52"/>
      <c r="W217" s="87"/>
      <c r="X217" s="87"/>
      <c r="Y217" s="90"/>
      <c r="Z217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6.28"/>
    <col collapsed="false" customWidth="true" hidden="false" outlineLevel="0" max="3" min="3" style="1" width="8.85"/>
    <col collapsed="false" customWidth="true" hidden="false" outlineLevel="0" max="4" min="4" style="1" width="20.7"/>
    <col collapsed="false" customWidth="true" hidden="false" outlineLevel="0" max="5" min="5" style="1" width="24.41"/>
    <col collapsed="false" customWidth="true" hidden="false" outlineLevel="0" max="6" min="6" style="1" width="12.7"/>
    <col collapsed="false" customWidth="true" hidden="false" outlineLevel="0" max="7" min="7" style="1" width="13.99"/>
    <col collapsed="false" customWidth="true" hidden="false" outlineLevel="0" max="8" min="8" style="1" width="10.99"/>
    <col collapsed="false" customWidth="true" hidden="false" outlineLevel="0" max="9" min="9" style="2" width="12.42"/>
    <col collapsed="false" customWidth="true" hidden="false" outlineLevel="0" max="10" min="10" style="2" width="12.7"/>
    <col collapsed="false" customWidth="true" hidden="false" outlineLevel="0" max="11" min="11" style="1" width="6.41"/>
    <col collapsed="false" customWidth="true" hidden="false" outlineLevel="0" max="12" min="12" style="1" width="8.85"/>
    <col collapsed="false" customWidth="true" hidden="true" outlineLevel="0" max="16" min="13" style="1" width="9.06"/>
    <col collapsed="false" customWidth="true" hidden="true" outlineLevel="0" max="17" min="17" style="3" width="9.06"/>
    <col collapsed="false" customWidth="true" hidden="true" outlineLevel="0" max="18" min="18" style="1" width="9.06"/>
    <col collapsed="false" customWidth="true" hidden="false" outlineLevel="0" max="19" min="19" style="1" width="17.56"/>
    <col collapsed="false" customWidth="true" hidden="false" outlineLevel="0" max="20" min="20" style="1" width="16.7"/>
    <col collapsed="false" customWidth="true" hidden="false" outlineLevel="0" max="21" min="21" style="1" width="16.56"/>
    <col collapsed="false" customWidth="true" hidden="false" outlineLevel="0" max="22" min="22" style="4" width="11.28"/>
    <col collapsed="false" customWidth="true" hidden="false" outlineLevel="0" max="23" min="23" style="1" width="20.13"/>
    <col collapsed="false" customWidth="true" hidden="false" outlineLevel="0" max="24" min="24" style="110" width="15.28"/>
    <col collapsed="false" customWidth="true" hidden="false" outlineLevel="0" max="25" min="25" style="5" width="17.7"/>
    <col collapsed="false" customWidth="true" hidden="false" outlineLevel="0" max="26" min="26" style="5" width="13.85"/>
    <col collapsed="false" customWidth="true" hidden="false" outlineLevel="0" max="27" min="27" style="5" width="13.41"/>
    <col collapsed="false" customWidth="true" hidden="false" outlineLevel="0" max="28" min="28" style="1" width="14.28"/>
    <col collapsed="false" customWidth="true" hidden="false" outlineLevel="0" max="29" min="29" style="1" width="13.7"/>
    <col collapsed="false" customWidth="true" hidden="false" outlineLevel="0" max="30" min="30" style="1" width="13.85"/>
    <col collapsed="false" customWidth="true" hidden="false" outlineLevel="0" max="31" min="31" style="1" width="13.56"/>
    <col collapsed="false" customWidth="true" hidden="false" outlineLevel="0" max="32" min="32" style="1" width="14.28"/>
    <col collapsed="false" customWidth="true" hidden="false" outlineLevel="0" max="33" min="33" style="1" width="14.85"/>
    <col collapsed="false" customWidth="true" hidden="false" outlineLevel="0" max="34" min="34" style="1" width="14.56"/>
    <col collapsed="false" customWidth="true" hidden="false" outlineLevel="0" max="35" min="35" style="1" width="12.56"/>
    <col collapsed="false" customWidth="true" hidden="false" outlineLevel="0" max="36" min="36" style="1" width="31.56"/>
    <col collapsed="false" customWidth="false" hidden="false" outlineLevel="0" max="257" min="37" style="1" width="9.14"/>
  </cols>
  <sheetData>
    <row r="1" customFormat="false" ht="12.75" hidden="false" customHeight="false" outlineLevel="0" collapsed="false">
      <c r="B1" s="6" t="s">
        <v>0</v>
      </c>
      <c r="C1" s="6"/>
      <c r="D1" s="7"/>
      <c r="E1" s="7"/>
      <c r="F1" s="7"/>
      <c r="G1" s="8"/>
      <c r="H1" s="8"/>
      <c r="I1" s="9"/>
      <c r="J1" s="9"/>
      <c r="K1" s="7"/>
      <c r="L1" s="10"/>
      <c r="M1" s="11" t="s">
        <v>1</v>
      </c>
      <c r="N1" s="12"/>
      <c r="O1" s="12"/>
      <c r="P1" s="12"/>
      <c r="Q1" s="13"/>
      <c r="R1" s="12"/>
      <c r="S1" s="14"/>
      <c r="T1" s="15"/>
      <c r="U1" s="16"/>
      <c r="V1" s="16"/>
      <c r="W1" s="16"/>
      <c r="X1" s="16"/>
      <c r="Y1" s="17"/>
      <c r="Z1" s="18"/>
      <c r="AA1" s="18"/>
    </row>
    <row r="2" customFormat="false" ht="12.75" hidden="false" customHeight="false" outlineLevel="0" collapsed="false">
      <c r="B2" s="19" t="n">
        <f aca="true">TODAY()</f>
        <v>45926</v>
      </c>
      <c r="C2" s="19"/>
      <c r="D2" s="9"/>
      <c r="E2" s="9"/>
      <c r="F2" s="9"/>
      <c r="G2" s="8"/>
      <c r="H2" s="8"/>
      <c r="I2" s="9"/>
      <c r="J2" s="9"/>
      <c r="K2" s="7"/>
      <c r="L2" s="10"/>
      <c r="M2" s="11" t="s">
        <v>2</v>
      </c>
      <c r="N2" s="12"/>
      <c r="O2" s="12"/>
      <c r="P2" s="12"/>
      <c r="Q2" s="13"/>
      <c r="R2" s="12"/>
      <c r="S2" s="14"/>
      <c r="T2" s="15"/>
      <c r="U2" s="16"/>
      <c r="V2" s="16"/>
      <c r="W2" s="16"/>
      <c r="X2" s="16"/>
      <c r="Y2" s="17"/>
      <c r="Z2" s="18"/>
      <c r="AA2" s="18"/>
    </row>
    <row r="3" customFormat="false" ht="12.75" hidden="false" customHeight="false" outlineLevel="0" collapsed="false">
      <c r="B3" s="20" t="s">
        <v>3</v>
      </c>
      <c r="C3" s="20"/>
      <c r="D3" s="21" t="n">
        <v>36770</v>
      </c>
      <c r="E3" s="21"/>
      <c r="F3" s="9"/>
      <c r="G3" s="8"/>
      <c r="H3" s="8"/>
      <c r="I3" s="22" t="s">
        <v>4</v>
      </c>
      <c r="J3" s="9" t="s">
        <v>4</v>
      </c>
      <c r="K3" s="15" t="s">
        <v>4</v>
      </c>
      <c r="L3" s="23"/>
      <c r="M3" s="24" t="s">
        <v>4</v>
      </c>
      <c r="N3" s="12"/>
      <c r="O3" s="24" t="s">
        <v>4</v>
      </c>
      <c r="P3" s="12"/>
      <c r="Q3" s="13"/>
      <c r="R3" s="24" t="s">
        <v>4</v>
      </c>
      <c r="S3" s="14"/>
      <c r="T3" s="15"/>
      <c r="U3" s="16"/>
      <c r="V3" s="16"/>
      <c r="W3" s="16"/>
      <c r="X3" s="16"/>
      <c r="Y3" s="17"/>
      <c r="Z3" s="18"/>
      <c r="AA3" s="18"/>
    </row>
    <row r="4" customFormat="false" ht="12.75" hidden="false" customHeight="false" outlineLevel="0" collapsed="false">
      <c r="B4" s="111" t="s">
        <v>147</v>
      </c>
      <c r="C4" s="111"/>
      <c r="D4" s="7"/>
      <c r="E4" s="7"/>
      <c r="F4" s="7"/>
      <c r="G4" s="8"/>
      <c r="H4" s="8"/>
      <c r="I4" s="26"/>
      <c r="J4" s="9"/>
      <c r="K4" s="26"/>
      <c r="L4" s="23"/>
      <c r="M4" s="26"/>
      <c r="N4" s="12"/>
      <c r="O4" s="26"/>
      <c r="P4" s="15"/>
      <c r="Q4" s="13"/>
      <c r="R4" s="15"/>
      <c r="S4" s="14"/>
      <c r="T4" s="15"/>
      <c r="U4" s="16"/>
      <c r="V4" s="16"/>
      <c r="W4" s="27"/>
      <c r="X4" s="27"/>
      <c r="Y4" s="28"/>
      <c r="Z4" s="18"/>
      <c r="AA4" s="18"/>
    </row>
    <row r="5" customFormat="false" ht="12.75" hidden="false" customHeight="false" outlineLevel="0" collapsed="false">
      <c r="B5" s="9"/>
      <c r="C5" s="9"/>
      <c r="D5" s="7"/>
      <c r="E5" s="7"/>
      <c r="F5" s="29"/>
      <c r="G5" s="8"/>
      <c r="H5" s="8"/>
      <c r="I5" s="26"/>
      <c r="J5" s="9"/>
      <c r="K5" s="26"/>
      <c r="L5" s="23"/>
      <c r="M5" s="26"/>
      <c r="N5" s="12"/>
      <c r="O5" s="26"/>
      <c r="P5" s="15"/>
      <c r="Q5" s="13"/>
      <c r="R5" s="15"/>
      <c r="S5" s="14"/>
      <c r="T5" s="15"/>
      <c r="U5" s="16"/>
      <c r="V5" s="16"/>
      <c r="W5" s="27"/>
      <c r="X5" s="27"/>
      <c r="Y5" s="28"/>
      <c r="Z5" s="18"/>
      <c r="AA5" s="18"/>
    </row>
    <row r="6" customFormat="false" ht="12.75" hidden="false" customHeight="false" outlineLevel="0" collapsed="false">
      <c r="B6" s="30"/>
      <c r="C6" s="30"/>
      <c r="D6" s="31"/>
      <c r="E6" s="31"/>
      <c r="F6" s="32"/>
      <c r="G6" s="33"/>
      <c r="H6" s="33"/>
      <c r="I6" s="30"/>
      <c r="J6" s="34"/>
      <c r="K6" s="31"/>
      <c r="L6" s="35"/>
      <c r="M6" s="36"/>
      <c r="N6" s="36"/>
      <c r="O6" s="36"/>
      <c r="P6" s="36"/>
      <c r="Q6" s="37"/>
      <c r="R6" s="36"/>
      <c r="S6" s="38"/>
      <c r="T6" s="31"/>
      <c r="U6" s="30"/>
      <c r="V6" s="16"/>
      <c r="W6" s="27"/>
      <c r="X6" s="112"/>
      <c r="Y6" s="28"/>
      <c r="Z6" s="39"/>
      <c r="AA6" s="39"/>
    </row>
    <row r="7" customFormat="false" ht="12.75" hidden="false" customHeight="false" outlineLevel="0" collapsed="false">
      <c r="A7" s="40"/>
      <c r="B7" s="41" t="s">
        <v>6</v>
      </c>
      <c r="C7" s="41" t="s">
        <v>7</v>
      </c>
      <c r="D7" s="41" t="s">
        <v>8</v>
      </c>
      <c r="E7" s="41" t="s">
        <v>9</v>
      </c>
      <c r="F7" s="41" t="s">
        <v>10</v>
      </c>
      <c r="G7" s="42" t="s">
        <v>11</v>
      </c>
      <c r="H7" s="42" t="s">
        <v>12</v>
      </c>
      <c r="I7" s="41" t="s">
        <v>13</v>
      </c>
      <c r="J7" s="41" t="s">
        <v>14</v>
      </c>
      <c r="K7" s="41" t="s">
        <v>15</v>
      </c>
      <c r="L7" s="43" t="s">
        <v>16</v>
      </c>
      <c r="M7" s="41" t="s">
        <v>17</v>
      </c>
      <c r="N7" s="41" t="s">
        <v>18</v>
      </c>
      <c r="O7" s="41" t="s">
        <v>19</v>
      </c>
      <c r="P7" s="41" t="s">
        <v>20</v>
      </c>
      <c r="Q7" s="44" t="s">
        <v>21</v>
      </c>
      <c r="R7" s="41" t="s">
        <v>22</v>
      </c>
      <c r="S7" s="45" t="s">
        <v>23</v>
      </c>
      <c r="T7" s="41" t="s">
        <v>24</v>
      </c>
      <c r="U7" s="41" t="s">
        <v>25</v>
      </c>
      <c r="V7" s="46" t="s">
        <v>26</v>
      </c>
      <c r="W7" s="47" t="s">
        <v>27</v>
      </c>
      <c r="X7" s="48" t="s">
        <v>28</v>
      </c>
      <c r="Y7" s="49" t="s">
        <v>29</v>
      </c>
      <c r="Z7" s="49" t="s">
        <v>30</v>
      </c>
      <c r="AA7" s="49" t="s">
        <v>31</v>
      </c>
      <c r="AB7" s="49" t="s">
        <v>32</v>
      </c>
      <c r="AC7" s="49" t="s">
        <v>33</v>
      </c>
      <c r="AD7" s="50" t="s">
        <v>34</v>
      </c>
      <c r="AE7" s="50" t="s">
        <v>35</v>
      </c>
      <c r="AF7" s="50" t="s">
        <v>36</v>
      </c>
      <c r="AG7" s="50" t="s">
        <v>37</v>
      </c>
      <c r="AH7" s="50" t="s">
        <v>38</v>
      </c>
      <c r="AI7" s="51" t="s">
        <v>39</v>
      </c>
      <c r="AJ7" s="51" t="s">
        <v>40</v>
      </c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customFormat="false" ht="12.75" hidden="false" customHeight="false" outlineLevel="0" collapsed="false">
      <c r="A8" s="52" t="n">
        <v>1</v>
      </c>
      <c r="B8" s="30" t="s">
        <v>63</v>
      </c>
      <c r="C8" s="32" t="s">
        <v>53</v>
      </c>
      <c r="D8" s="60" t="n">
        <v>300107</v>
      </c>
      <c r="E8" s="32" t="s">
        <v>65</v>
      </c>
      <c r="F8" s="32" t="s">
        <v>117</v>
      </c>
      <c r="G8" s="33" t="s">
        <v>81</v>
      </c>
      <c r="H8" s="33" t="n">
        <v>36617</v>
      </c>
      <c r="I8" s="33" t="n">
        <v>42094</v>
      </c>
      <c r="J8" s="32" t="n">
        <v>15225</v>
      </c>
      <c r="K8" s="32" t="s">
        <v>47</v>
      </c>
      <c r="L8" s="35" t="s">
        <v>56</v>
      </c>
      <c r="M8" s="36"/>
      <c r="N8" s="36"/>
      <c r="O8" s="36"/>
      <c r="P8" s="36"/>
      <c r="Q8" s="37"/>
      <c r="R8" s="36"/>
      <c r="S8" s="55" t="s">
        <v>148</v>
      </c>
      <c r="T8" s="56" t="s">
        <v>57</v>
      </c>
      <c r="U8" s="32" t="s">
        <v>57</v>
      </c>
      <c r="V8" s="32" t="s">
        <v>57</v>
      </c>
      <c r="W8" s="32"/>
      <c r="X8" s="57" t="n">
        <v>284</v>
      </c>
      <c r="Y8" s="18" t="s">
        <v>149</v>
      </c>
      <c r="Z8" s="18"/>
      <c r="AA8" s="58"/>
      <c r="AB8" s="58"/>
      <c r="AC8" s="58"/>
      <c r="AD8" s="58" t="s">
        <v>63</v>
      </c>
      <c r="AE8" s="58"/>
      <c r="AF8" s="58"/>
      <c r="AG8" s="58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</row>
    <row r="9" customFormat="false" ht="12.75" hidden="false" customHeight="false" outlineLevel="0" collapsed="false">
      <c r="A9" s="52" t="n">
        <f aca="false">A8+1</f>
        <v>2</v>
      </c>
      <c r="B9" s="30" t="s">
        <v>63</v>
      </c>
      <c r="C9" s="32" t="s">
        <v>53</v>
      </c>
      <c r="D9" s="60" t="n">
        <v>100104</v>
      </c>
      <c r="E9" s="32" t="s">
        <v>65</v>
      </c>
      <c r="F9" s="32" t="s">
        <v>66</v>
      </c>
      <c r="G9" s="33" t="s">
        <v>67</v>
      </c>
      <c r="H9" s="33" t="n">
        <v>36831</v>
      </c>
      <c r="I9" s="33" t="n">
        <v>42308</v>
      </c>
      <c r="J9" s="32" t="n">
        <v>15225</v>
      </c>
      <c r="K9" s="32" t="s">
        <v>47</v>
      </c>
      <c r="L9" s="35" t="s">
        <v>56</v>
      </c>
      <c r="M9" s="36"/>
      <c r="N9" s="36"/>
      <c r="O9" s="36"/>
      <c r="P9" s="36"/>
      <c r="Q9" s="37"/>
      <c r="R9" s="36"/>
      <c r="S9" s="55" t="s">
        <v>49</v>
      </c>
      <c r="T9" s="56" t="s">
        <v>57</v>
      </c>
      <c r="U9" s="32" t="s">
        <v>57</v>
      </c>
      <c r="V9" s="32" t="s">
        <v>57</v>
      </c>
      <c r="W9" s="32"/>
      <c r="X9" s="57" t="n">
        <v>284</v>
      </c>
      <c r="Y9" s="18" t="s">
        <v>117</v>
      </c>
      <c r="Z9" s="18"/>
      <c r="AA9" s="58"/>
      <c r="AB9" s="58"/>
      <c r="AC9" s="58"/>
      <c r="AD9" s="58" t="s">
        <v>83</v>
      </c>
      <c r="AE9" s="58"/>
      <c r="AF9" s="58"/>
      <c r="AG9" s="58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  <c r="IW9" s="52"/>
    </row>
    <row r="10" customFormat="false" ht="12.75" hidden="false" customHeight="false" outlineLevel="0" collapsed="false">
      <c r="A10" s="52" t="n">
        <f aca="false">A9+1</f>
        <v>3</v>
      </c>
      <c r="B10" s="30" t="s">
        <v>63</v>
      </c>
      <c r="C10" s="32" t="s">
        <v>53</v>
      </c>
      <c r="D10" s="60" t="n">
        <v>200088</v>
      </c>
      <c r="E10" s="32" t="s">
        <v>65</v>
      </c>
      <c r="F10" s="32" t="s">
        <v>66</v>
      </c>
      <c r="G10" s="33" t="s">
        <v>132</v>
      </c>
      <c r="H10" s="33" t="n">
        <v>35400</v>
      </c>
      <c r="I10" s="33" t="n">
        <v>38411</v>
      </c>
      <c r="J10" s="32" t="n">
        <v>10000</v>
      </c>
      <c r="K10" s="32" t="s">
        <v>47</v>
      </c>
      <c r="L10" s="35" t="s">
        <v>56</v>
      </c>
      <c r="M10" s="36"/>
      <c r="N10" s="36"/>
      <c r="O10" s="36"/>
      <c r="P10" s="36"/>
      <c r="Q10" s="37"/>
      <c r="R10" s="36"/>
      <c r="S10" s="55" t="s">
        <v>148</v>
      </c>
      <c r="T10" s="56" t="s">
        <v>57</v>
      </c>
      <c r="U10" s="32" t="s">
        <v>57</v>
      </c>
      <c r="V10" s="32" t="s">
        <v>57</v>
      </c>
      <c r="W10" s="32"/>
      <c r="X10" s="57" t="n">
        <v>284</v>
      </c>
      <c r="Y10" s="18" t="s">
        <v>150</v>
      </c>
      <c r="Z10" s="18" t="s">
        <v>95</v>
      </c>
      <c r="AA10" s="58"/>
      <c r="AB10" s="58"/>
      <c r="AC10" s="58"/>
      <c r="AD10" s="58" t="s">
        <v>83</v>
      </c>
      <c r="AE10" s="58"/>
      <c r="AF10" s="58"/>
      <c r="AG10" s="58"/>
      <c r="AH10" s="52"/>
      <c r="AI10" s="52"/>
      <c r="AJ10" s="52" t="s">
        <v>151</v>
      </c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  <c r="IW10" s="52"/>
    </row>
    <row r="11" customFormat="false" ht="12.75" hidden="false" customHeight="false" outlineLevel="0" collapsed="false">
      <c r="A11" s="52" t="n">
        <f aca="false">A10+1</f>
        <v>4</v>
      </c>
      <c r="B11" s="30" t="s">
        <v>63</v>
      </c>
      <c r="C11" s="32" t="s">
        <v>53</v>
      </c>
      <c r="D11" s="60" t="n">
        <v>300008</v>
      </c>
      <c r="E11" s="32" t="s">
        <v>65</v>
      </c>
      <c r="F11" s="32" t="s">
        <v>117</v>
      </c>
      <c r="G11" s="33" t="s">
        <v>81</v>
      </c>
      <c r="H11" s="33" t="n">
        <v>34790</v>
      </c>
      <c r="I11" s="33" t="n">
        <v>42825</v>
      </c>
      <c r="J11" s="32" t="n">
        <v>53648</v>
      </c>
      <c r="K11" s="32" t="s">
        <v>47</v>
      </c>
      <c r="L11" s="35" t="s">
        <v>56</v>
      </c>
      <c r="M11" s="36"/>
      <c r="N11" s="36"/>
      <c r="O11" s="36"/>
      <c r="P11" s="36"/>
      <c r="Q11" s="37"/>
      <c r="R11" s="36"/>
      <c r="S11" s="55" t="s">
        <v>49</v>
      </c>
      <c r="T11" s="56" t="s">
        <v>57</v>
      </c>
      <c r="U11" s="32" t="s">
        <v>57</v>
      </c>
      <c r="V11" s="32" t="s">
        <v>57</v>
      </c>
      <c r="W11" s="32"/>
      <c r="X11" s="57" t="n">
        <v>284</v>
      </c>
      <c r="Y11" s="18" t="s">
        <v>149</v>
      </c>
      <c r="Z11" s="18"/>
      <c r="AA11" s="58"/>
      <c r="AB11" s="58"/>
      <c r="AC11" s="58"/>
      <c r="AD11" s="58" t="s">
        <v>82</v>
      </c>
      <c r="AE11" s="58"/>
      <c r="AF11" s="58"/>
      <c r="AG11" s="58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  <c r="IW11" s="52"/>
    </row>
    <row r="12" customFormat="false" ht="12.75" hidden="false" customHeight="false" outlineLevel="0" collapsed="false">
      <c r="A12" s="52" t="n">
        <f aca="false">A11+1</f>
        <v>5</v>
      </c>
      <c r="B12" s="30" t="s">
        <v>63</v>
      </c>
      <c r="C12" s="32" t="s">
        <v>53</v>
      </c>
      <c r="D12" s="60" t="n">
        <v>100007</v>
      </c>
      <c r="E12" s="32" t="s">
        <v>65</v>
      </c>
      <c r="F12" s="32" t="s">
        <v>66</v>
      </c>
      <c r="G12" s="33" t="s">
        <v>67</v>
      </c>
      <c r="H12" s="33" t="n">
        <v>35004</v>
      </c>
      <c r="I12" s="33" t="n">
        <v>43039</v>
      </c>
      <c r="J12" s="32" t="n">
        <v>58352</v>
      </c>
      <c r="K12" s="32" t="s">
        <v>47</v>
      </c>
      <c r="L12" s="35" t="s">
        <v>56</v>
      </c>
      <c r="M12" s="36"/>
      <c r="N12" s="36"/>
      <c r="O12" s="36"/>
      <c r="P12" s="36"/>
      <c r="Q12" s="37"/>
      <c r="R12" s="36"/>
      <c r="S12" s="55" t="s">
        <v>49</v>
      </c>
      <c r="T12" s="56" t="s">
        <v>57</v>
      </c>
      <c r="U12" s="32" t="s">
        <v>57</v>
      </c>
      <c r="V12" s="32" t="s">
        <v>57</v>
      </c>
      <c r="W12" s="32"/>
      <c r="X12" s="57" t="n">
        <v>284</v>
      </c>
      <c r="Y12" s="18" t="s">
        <v>152</v>
      </c>
      <c r="Z12" s="18" t="s">
        <v>153</v>
      </c>
      <c r="AA12" s="58" t="s">
        <v>154</v>
      </c>
      <c r="AB12" s="58" t="s">
        <v>155</v>
      </c>
      <c r="AC12" s="58" t="s">
        <v>156</v>
      </c>
      <c r="AD12" s="58" t="s">
        <v>82</v>
      </c>
      <c r="AE12" s="58" t="s">
        <v>83</v>
      </c>
      <c r="AF12" s="58"/>
      <c r="AG12" s="58"/>
      <c r="AH12" s="52"/>
      <c r="AI12" s="52"/>
      <c r="AJ12" s="52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2.75" hidden="false" customHeight="false" outlineLevel="0" collapsed="false">
      <c r="A13" s="52"/>
      <c r="B13" s="30"/>
      <c r="C13" s="32"/>
      <c r="D13" s="60"/>
      <c r="E13" s="32"/>
      <c r="F13" s="32"/>
      <c r="G13" s="33"/>
      <c r="H13" s="33"/>
      <c r="I13" s="33"/>
      <c r="J13" s="32"/>
      <c r="K13" s="32"/>
      <c r="L13" s="35"/>
      <c r="M13" s="36"/>
      <c r="N13" s="36"/>
      <c r="O13" s="36"/>
      <c r="P13" s="36"/>
      <c r="Q13" s="37"/>
      <c r="R13" s="36"/>
      <c r="S13" s="55"/>
      <c r="T13" s="56"/>
      <c r="U13" s="32"/>
      <c r="V13" s="32"/>
      <c r="W13" s="32"/>
      <c r="X13" s="57"/>
      <c r="Y13" s="18"/>
      <c r="Z13" s="18"/>
      <c r="AA13" s="58"/>
      <c r="AB13" s="58"/>
      <c r="AC13" s="58"/>
      <c r="AD13" s="58"/>
      <c r="AE13" s="58"/>
      <c r="AF13" s="58"/>
      <c r="AG13" s="58"/>
      <c r="AH13" s="52"/>
      <c r="AI13" s="52"/>
      <c r="AJ13" s="52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2.75" hidden="false" customHeight="false" outlineLevel="0" collapsed="false">
      <c r="A14" s="40"/>
      <c r="B14" s="41" t="s">
        <v>6</v>
      </c>
      <c r="C14" s="41" t="s">
        <v>7</v>
      </c>
      <c r="D14" s="41" t="s">
        <v>8</v>
      </c>
      <c r="E14" s="41" t="s">
        <v>9</v>
      </c>
      <c r="F14" s="41" t="s">
        <v>10</v>
      </c>
      <c r="G14" s="42" t="s">
        <v>11</v>
      </c>
      <c r="H14" s="42" t="s">
        <v>12</v>
      </c>
      <c r="I14" s="41" t="s">
        <v>13</v>
      </c>
      <c r="J14" s="41" t="s">
        <v>14</v>
      </c>
      <c r="K14" s="41" t="s">
        <v>15</v>
      </c>
      <c r="L14" s="43" t="s">
        <v>16</v>
      </c>
      <c r="M14" s="41" t="s">
        <v>17</v>
      </c>
      <c r="N14" s="41" t="s">
        <v>18</v>
      </c>
      <c r="O14" s="41" t="s">
        <v>19</v>
      </c>
      <c r="P14" s="41" t="s">
        <v>20</v>
      </c>
      <c r="Q14" s="44" t="s">
        <v>21</v>
      </c>
      <c r="R14" s="41" t="s">
        <v>22</v>
      </c>
      <c r="S14" s="45" t="s">
        <v>23</v>
      </c>
      <c r="T14" s="41" t="s">
        <v>24</v>
      </c>
      <c r="U14" s="41" t="s">
        <v>25</v>
      </c>
      <c r="V14" s="46" t="s">
        <v>26</v>
      </c>
      <c r="W14" s="47" t="s">
        <v>27</v>
      </c>
      <c r="X14" s="48" t="s">
        <v>28</v>
      </c>
      <c r="Y14" s="49" t="s">
        <v>29</v>
      </c>
      <c r="Z14" s="49" t="s">
        <v>30</v>
      </c>
      <c r="AA14" s="49" t="s">
        <v>31</v>
      </c>
      <c r="AB14" s="49" t="s">
        <v>32</v>
      </c>
      <c r="AC14" s="49" t="s">
        <v>33</v>
      </c>
      <c r="AD14" s="50" t="s">
        <v>34</v>
      </c>
      <c r="AE14" s="50" t="s">
        <v>35</v>
      </c>
      <c r="AF14" s="50" t="s">
        <v>36</v>
      </c>
      <c r="AG14" s="50" t="s">
        <v>37</v>
      </c>
      <c r="AH14" s="50" t="s">
        <v>38</v>
      </c>
      <c r="AI14" s="51" t="s">
        <v>39</v>
      </c>
      <c r="AJ14" s="51" t="s">
        <v>40</v>
      </c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2.75" hidden="false" customHeight="false" outlineLevel="0" collapsed="false">
      <c r="A15" s="52" t="n">
        <f aca="false">A12+1</f>
        <v>6</v>
      </c>
      <c r="B15" s="30" t="s">
        <v>157</v>
      </c>
      <c r="C15" s="32" t="s">
        <v>53</v>
      </c>
      <c r="D15" s="60" t="n">
        <v>37901</v>
      </c>
      <c r="E15" s="32" t="s">
        <v>158</v>
      </c>
      <c r="F15" s="32" t="s">
        <v>66</v>
      </c>
      <c r="G15" s="33" t="s">
        <v>159</v>
      </c>
      <c r="H15" s="33" t="n">
        <v>34274</v>
      </c>
      <c r="I15" s="33" t="s">
        <v>160</v>
      </c>
      <c r="J15" s="32" t="n">
        <v>30939</v>
      </c>
      <c r="K15" s="32" t="s">
        <v>47</v>
      </c>
      <c r="L15" s="35" t="s">
        <v>56</v>
      </c>
      <c r="M15" s="36"/>
      <c r="N15" s="36"/>
      <c r="O15" s="36"/>
      <c r="P15" s="36"/>
      <c r="Q15" s="37"/>
      <c r="R15" s="36"/>
      <c r="S15" s="55" t="s">
        <v>49</v>
      </c>
      <c r="T15" s="56" t="s">
        <v>57</v>
      </c>
      <c r="U15" s="36" t="n">
        <v>0.017</v>
      </c>
      <c r="V15" s="37" t="n">
        <v>0.0282</v>
      </c>
      <c r="W15" s="32"/>
      <c r="X15" s="57" t="n">
        <v>284</v>
      </c>
      <c r="Y15" s="18" t="s">
        <v>161</v>
      </c>
      <c r="Z15" s="18"/>
      <c r="AA15" s="58"/>
      <c r="AB15" s="58"/>
      <c r="AC15" s="58"/>
      <c r="AD15" s="58" t="s">
        <v>162</v>
      </c>
      <c r="AE15" s="58"/>
      <c r="AF15" s="58"/>
      <c r="AG15" s="58"/>
      <c r="AH15" s="52"/>
      <c r="AI15" s="52"/>
      <c r="AJ15" s="52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</row>
    <row r="16" customFormat="false" ht="12.75" hidden="false" customHeight="false" outlineLevel="0" collapsed="false">
      <c r="A16" s="52" t="n">
        <f aca="false">A15+1</f>
        <v>7</v>
      </c>
      <c r="B16" s="30" t="s">
        <v>157</v>
      </c>
      <c r="C16" s="32" t="s">
        <v>53</v>
      </c>
      <c r="D16" s="60" t="n">
        <v>38070</v>
      </c>
      <c r="E16" s="32" t="s">
        <v>158</v>
      </c>
      <c r="F16" s="32" t="s">
        <v>66</v>
      </c>
      <c r="G16" s="33" t="s">
        <v>159</v>
      </c>
      <c r="H16" s="33" t="n">
        <v>34274</v>
      </c>
      <c r="I16" s="33" t="n">
        <v>38291</v>
      </c>
      <c r="J16" s="32" t="n">
        <v>20540</v>
      </c>
      <c r="K16" s="32" t="s">
        <v>47</v>
      </c>
      <c r="L16" s="35" t="s">
        <v>56</v>
      </c>
      <c r="M16" s="36"/>
      <c r="N16" s="36"/>
      <c r="O16" s="36"/>
      <c r="P16" s="36"/>
      <c r="Q16" s="37"/>
      <c r="R16" s="36"/>
      <c r="S16" s="55" t="s">
        <v>49</v>
      </c>
      <c r="T16" s="56" t="s">
        <v>57</v>
      </c>
      <c r="U16" s="36" t="n">
        <v>0.017</v>
      </c>
      <c r="V16" s="37" t="n">
        <v>0.0282</v>
      </c>
      <c r="W16" s="32"/>
      <c r="X16" s="57" t="n">
        <v>284</v>
      </c>
      <c r="Y16" s="18" t="s">
        <v>161</v>
      </c>
      <c r="Z16" s="18"/>
      <c r="AA16" s="58"/>
      <c r="AB16" s="58"/>
      <c r="AC16" s="58"/>
      <c r="AD16" s="58" t="s">
        <v>162</v>
      </c>
      <c r="AE16" s="58"/>
      <c r="AF16" s="58"/>
      <c r="AG16" s="58"/>
      <c r="AH16" s="52"/>
      <c r="AI16" s="52"/>
      <c r="AJ16" s="52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</row>
    <row r="17" customFormat="false" ht="12.75" hidden="false" customHeight="false" outlineLevel="0" collapsed="false">
      <c r="A17" s="52" t="n">
        <f aca="false">A16+1</f>
        <v>8</v>
      </c>
      <c r="B17" s="30" t="s">
        <v>157</v>
      </c>
      <c r="C17" s="32" t="s">
        <v>53</v>
      </c>
      <c r="D17" s="60" t="n">
        <v>58833</v>
      </c>
      <c r="E17" s="32" t="s">
        <v>158</v>
      </c>
      <c r="F17" s="32" t="s">
        <v>163</v>
      </c>
      <c r="G17" s="33" t="s">
        <v>164</v>
      </c>
      <c r="H17" s="33" t="n">
        <v>35818</v>
      </c>
      <c r="I17" s="33" t="s">
        <v>160</v>
      </c>
      <c r="J17" s="32" t="n">
        <v>50000</v>
      </c>
      <c r="K17" s="32" t="s">
        <v>47</v>
      </c>
      <c r="L17" s="35" t="s">
        <v>56</v>
      </c>
      <c r="M17" s="36"/>
      <c r="N17" s="36"/>
      <c r="O17" s="36"/>
      <c r="P17" s="36"/>
      <c r="Q17" s="37"/>
      <c r="R17" s="36"/>
      <c r="S17" s="55" t="s">
        <v>165</v>
      </c>
      <c r="T17" s="56" t="s">
        <v>57</v>
      </c>
      <c r="U17" s="36" t="s">
        <v>57</v>
      </c>
      <c r="V17" s="37" t="s">
        <v>57</v>
      </c>
      <c r="W17" s="32"/>
      <c r="X17" s="57" t="n">
        <v>284</v>
      </c>
      <c r="Y17" s="18" t="s">
        <v>166</v>
      </c>
      <c r="Z17" s="18" t="s">
        <v>167</v>
      </c>
      <c r="AA17" s="58" t="s">
        <v>168</v>
      </c>
      <c r="AB17" s="58" t="s">
        <v>169</v>
      </c>
      <c r="AC17" s="58" t="s">
        <v>161</v>
      </c>
      <c r="AD17" s="58" t="s">
        <v>162</v>
      </c>
      <c r="AE17" s="58"/>
      <c r="AF17" s="58"/>
      <c r="AG17" s="58"/>
      <c r="AH17" s="52"/>
      <c r="AI17" s="52"/>
      <c r="AJ17" s="52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</row>
    <row r="18" customFormat="false" ht="12.75" hidden="false" customHeight="false" outlineLevel="0" collapsed="false">
      <c r="A18" s="52"/>
      <c r="B18" s="30"/>
      <c r="C18" s="32"/>
      <c r="D18" s="60"/>
      <c r="E18" s="32"/>
      <c r="F18" s="32"/>
      <c r="G18" s="33"/>
      <c r="H18" s="33"/>
      <c r="I18" s="33"/>
      <c r="J18" s="32"/>
      <c r="K18" s="32"/>
      <c r="L18" s="35"/>
      <c r="M18" s="36"/>
      <c r="N18" s="36"/>
      <c r="O18" s="36"/>
      <c r="P18" s="36"/>
      <c r="Q18" s="37"/>
      <c r="R18" s="36"/>
      <c r="S18" s="55"/>
      <c r="T18" s="56"/>
      <c r="U18" s="36"/>
      <c r="V18" s="37"/>
      <c r="W18" s="32"/>
      <c r="X18" s="57"/>
      <c r="Y18" s="18"/>
      <c r="Z18" s="18"/>
      <c r="AA18" s="58"/>
      <c r="AB18" s="58"/>
      <c r="AC18" s="58"/>
      <c r="AD18" s="58"/>
      <c r="AE18" s="58"/>
      <c r="AF18" s="58"/>
      <c r="AG18" s="58"/>
      <c r="AH18" s="52"/>
      <c r="AI18" s="52"/>
      <c r="AJ18" s="52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2.75" hidden="false" customHeight="false" outlineLevel="0" collapsed="false">
      <c r="A19" s="40"/>
      <c r="B19" s="41" t="s">
        <v>6</v>
      </c>
      <c r="C19" s="41" t="s">
        <v>7</v>
      </c>
      <c r="D19" s="41" t="s">
        <v>8</v>
      </c>
      <c r="E19" s="41" t="s">
        <v>9</v>
      </c>
      <c r="F19" s="41" t="s">
        <v>10</v>
      </c>
      <c r="G19" s="42" t="s">
        <v>11</v>
      </c>
      <c r="H19" s="42" t="s">
        <v>12</v>
      </c>
      <c r="I19" s="41" t="s">
        <v>13</v>
      </c>
      <c r="J19" s="41" t="s">
        <v>14</v>
      </c>
      <c r="K19" s="41" t="s">
        <v>15</v>
      </c>
      <c r="L19" s="43" t="s">
        <v>16</v>
      </c>
      <c r="M19" s="41" t="s">
        <v>17</v>
      </c>
      <c r="N19" s="41" t="s">
        <v>18</v>
      </c>
      <c r="O19" s="41" t="s">
        <v>19</v>
      </c>
      <c r="P19" s="41" t="s">
        <v>20</v>
      </c>
      <c r="Q19" s="44" t="s">
        <v>21</v>
      </c>
      <c r="R19" s="41" t="s">
        <v>22</v>
      </c>
      <c r="S19" s="45" t="s">
        <v>23</v>
      </c>
      <c r="T19" s="41" t="s">
        <v>24</v>
      </c>
      <c r="U19" s="41" t="s">
        <v>25</v>
      </c>
      <c r="V19" s="46" t="s">
        <v>26</v>
      </c>
      <c r="W19" s="47" t="s">
        <v>27</v>
      </c>
      <c r="X19" s="48" t="s">
        <v>28</v>
      </c>
      <c r="Y19" s="49" t="s">
        <v>29</v>
      </c>
      <c r="Z19" s="49" t="s">
        <v>30</v>
      </c>
      <c r="AA19" s="49" t="s">
        <v>31</v>
      </c>
      <c r="AB19" s="49" t="s">
        <v>32</v>
      </c>
      <c r="AC19" s="49" t="s">
        <v>33</v>
      </c>
      <c r="AD19" s="50" t="s">
        <v>34</v>
      </c>
      <c r="AE19" s="50" t="s">
        <v>35</v>
      </c>
      <c r="AF19" s="50" t="s">
        <v>36</v>
      </c>
      <c r="AG19" s="50" t="s">
        <v>37</v>
      </c>
      <c r="AH19" s="50" t="s">
        <v>38</v>
      </c>
      <c r="AI19" s="51" t="s">
        <v>39</v>
      </c>
      <c r="AJ19" s="51" t="s">
        <v>40</v>
      </c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customFormat="false" ht="12.75" hidden="false" customHeight="false" outlineLevel="0" collapsed="false">
      <c r="A20" s="52" t="n">
        <f aca="false">A17+1</f>
        <v>9</v>
      </c>
      <c r="B20" s="30" t="s">
        <v>170</v>
      </c>
      <c r="C20" s="32" t="s">
        <v>53</v>
      </c>
      <c r="D20" s="60" t="n">
        <v>60536</v>
      </c>
      <c r="E20" s="32" t="s">
        <v>44</v>
      </c>
      <c r="F20" s="32" t="s">
        <v>66</v>
      </c>
      <c r="G20" s="33" t="s">
        <v>171</v>
      </c>
      <c r="H20" s="33" t="n">
        <v>36465</v>
      </c>
      <c r="I20" s="33" t="n">
        <v>41943</v>
      </c>
      <c r="J20" s="32" t="n">
        <v>14625</v>
      </c>
      <c r="K20" s="32" t="s">
        <v>47</v>
      </c>
      <c r="L20" s="35" t="s">
        <v>56</v>
      </c>
      <c r="M20" s="36"/>
      <c r="N20" s="36"/>
      <c r="O20" s="36"/>
      <c r="P20" s="36"/>
      <c r="Q20" s="37"/>
      <c r="R20" s="36"/>
      <c r="S20" s="55" t="s">
        <v>49</v>
      </c>
      <c r="T20" s="32" t="s">
        <v>57</v>
      </c>
      <c r="U20" s="36" t="n">
        <v>0.0133</v>
      </c>
      <c r="V20" s="37" t="n">
        <v>0.02184</v>
      </c>
      <c r="W20" s="16"/>
      <c r="X20" s="57" t="n">
        <v>284</v>
      </c>
      <c r="Y20" s="18" t="s">
        <v>172</v>
      </c>
      <c r="Z20" s="64"/>
      <c r="AA20" s="64"/>
      <c r="AB20" s="65"/>
      <c r="AC20" s="65"/>
      <c r="AD20" s="58" t="s">
        <v>130</v>
      </c>
      <c r="AE20" s="58"/>
      <c r="AF20" s="58"/>
      <c r="AG20" s="58"/>
      <c r="AH20" s="58"/>
      <c r="AI20" s="59"/>
      <c r="AJ20" s="59" t="s">
        <v>173</v>
      </c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</row>
    <row r="21" customFormat="false" ht="12.75" hidden="false" customHeight="false" outlineLevel="0" collapsed="false">
      <c r="A21" s="52" t="n">
        <f aca="false">A20+1</f>
        <v>10</v>
      </c>
      <c r="B21" s="30" t="s">
        <v>170</v>
      </c>
      <c r="C21" s="32" t="s">
        <v>53</v>
      </c>
      <c r="D21" s="60" t="n">
        <v>60537</v>
      </c>
      <c r="E21" s="32" t="s">
        <v>44</v>
      </c>
      <c r="F21" s="32" t="s">
        <v>66</v>
      </c>
      <c r="G21" s="33" t="s">
        <v>174</v>
      </c>
      <c r="H21" s="33" t="n">
        <v>36251</v>
      </c>
      <c r="I21" s="33" t="n">
        <v>41943</v>
      </c>
      <c r="J21" s="32" t="n">
        <v>14625</v>
      </c>
      <c r="K21" s="32" t="s">
        <v>47</v>
      </c>
      <c r="L21" s="35" t="s">
        <v>56</v>
      </c>
      <c r="M21" s="36"/>
      <c r="N21" s="36"/>
      <c r="O21" s="36"/>
      <c r="P21" s="36"/>
      <c r="Q21" s="37"/>
      <c r="R21" s="36"/>
      <c r="S21" s="55" t="s">
        <v>49</v>
      </c>
      <c r="T21" s="32" t="s">
        <v>57</v>
      </c>
      <c r="U21" s="36" t="n">
        <v>0.0133</v>
      </c>
      <c r="V21" s="37" t="n">
        <v>0.02184</v>
      </c>
      <c r="W21" s="16"/>
      <c r="X21" s="57" t="n">
        <v>284</v>
      </c>
      <c r="Y21" s="18" t="s">
        <v>172</v>
      </c>
      <c r="Z21" s="64"/>
      <c r="AA21" s="64"/>
      <c r="AB21" s="65"/>
      <c r="AC21" s="65"/>
      <c r="AD21" s="58" t="s">
        <v>175</v>
      </c>
      <c r="AE21" s="58"/>
      <c r="AF21" s="58"/>
      <c r="AG21" s="58"/>
      <c r="AH21" s="58"/>
      <c r="AI21" s="59"/>
      <c r="AJ21" s="59" t="s">
        <v>176</v>
      </c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</row>
    <row r="22" customFormat="false" ht="12.75" hidden="false" customHeight="false" outlineLevel="0" collapsed="false">
      <c r="A22" s="52" t="n">
        <f aca="false">A21+1</f>
        <v>11</v>
      </c>
      <c r="B22" s="30" t="s">
        <v>170</v>
      </c>
      <c r="C22" s="32" t="s">
        <v>53</v>
      </c>
      <c r="D22" s="60" t="n">
        <v>38115</v>
      </c>
      <c r="E22" s="32" t="s">
        <v>44</v>
      </c>
      <c r="F22" s="32" t="s">
        <v>66</v>
      </c>
      <c r="G22" s="33" t="s">
        <v>86</v>
      </c>
      <c r="H22" s="33" t="n">
        <v>34274</v>
      </c>
      <c r="I22" s="33" t="n">
        <v>38291</v>
      </c>
      <c r="J22" s="32" t="n">
        <v>57970</v>
      </c>
      <c r="K22" s="32" t="s">
        <v>47</v>
      </c>
      <c r="L22" s="35" t="s">
        <v>56</v>
      </c>
      <c r="M22" s="36"/>
      <c r="N22" s="36"/>
      <c r="O22" s="36"/>
      <c r="P22" s="36"/>
      <c r="Q22" s="37"/>
      <c r="R22" s="36"/>
      <c r="S22" s="55" t="s">
        <v>49</v>
      </c>
      <c r="T22" s="32" t="s">
        <v>57</v>
      </c>
      <c r="U22" s="36" t="n">
        <v>0.0133</v>
      </c>
      <c r="V22" s="37" t="n">
        <v>0.02184</v>
      </c>
      <c r="W22" s="16"/>
      <c r="X22" s="57" t="n">
        <v>284</v>
      </c>
      <c r="Y22" s="18" t="s">
        <v>177</v>
      </c>
      <c r="Z22" s="64" t="s">
        <v>178</v>
      </c>
      <c r="AA22" s="64" t="s">
        <v>162</v>
      </c>
      <c r="AB22" s="65"/>
      <c r="AC22" s="65"/>
      <c r="AD22" s="58" t="s">
        <v>130</v>
      </c>
      <c r="AE22" s="58"/>
      <c r="AF22" s="58"/>
      <c r="AG22" s="58"/>
      <c r="AH22" s="58"/>
      <c r="AI22" s="59"/>
      <c r="AJ22" s="59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12.75" hidden="false" customHeight="false" outlineLevel="0" collapsed="false">
      <c r="A23" s="52" t="n">
        <f aca="false">A22+1</f>
        <v>12</v>
      </c>
      <c r="B23" s="30" t="s">
        <v>170</v>
      </c>
      <c r="C23" s="32" t="s">
        <v>53</v>
      </c>
      <c r="D23" s="60" t="n">
        <v>38088</v>
      </c>
      <c r="E23" s="32" t="s">
        <v>44</v>
      </c>
      <c r="F23" s="32" t="s">
        <v>66</v>
      </c>
      <c r="G23" s="33" t="s">
        <v>171</v>
      </c>
      <c r="H23" s="33" t="n">
        <v>34274</v>
      </c>
      <c r="I23" s="33" t="n">
        <v>38291</v>
      </c>
      <c r="J23" s="32" t="n">
        <v>49030</v>
      </c>
      <c r="K23" s="32" t="s">
        <v>47</v>
      </c>
      <c r="L23" s="35" t="s">
        <v>56</v>
      </c>
      <c r="M23" s="36"/>
      <c r="N23" s="36"/>
      <c r="O23" s="36"/>
      <c r="P23" s="36"/>
      <c r="Q23" s="37"/>
      <c r="R23" s="36"/>
      <c r="S23" s="55" t="s">
        <v>49</v>
      </c>
      <c r="T23" s="32" t="s">
        <v>57</v>
      </c>
      <c r="U23" s="36" t="n">
        <v>0.0133</v>
      </c>
      <c r="V23" s="37" t="n">
        <v>0.02184</v>
      </c>
      <c r="W23" s="16"/>
      <c r="X23" s="57" t="n">
        <v>284</v>
      </c>
      <c r="Y23" s="18" t="s">
        <v>172</v>
      </c>
      <c r="Z23" s="64"/>
      <c r="AA23" s="64"/>
      <c r="AB23" s="65"/>
      <c r="AC23" s="65"/>
      <c r="AD23" s="58" t="s">
        <v>130</v>
      </c>
      <c r="AE23" s="58" t="s">
        <v>59</v>
      </c>
      <c r="AF23" s="58" t="s">
        <v>61</v>
      </c>
      <c r="AG23" s="58" t="s">
        <v>179</v>
      </c>
      <c r="AH23" s="58" t="s">
        <v>41</v>
      </c>
      <c r="AI23" s="59"/>
      <c r="AJ23" s="59" t="s">
        <v>180</v>
      </c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</row>
    <row r="24" customFormat="false" ht="12.75" hidden="false" customHeight="false" outlineLevel="0" collapsed="false">
      <c r="A24" s="52" t="n">
        <f aca="false">A23+1</f>
        <v>13</v>
      </c>
      <c r="B24" s="30" t="s">
        <v>170</v>
      </c>
      <c r="C24" s="32" t="s">
        <v>53</v>
      </c>
      <c r="D24" s="60" t="n">
        <v>38079</v>
      </c>
      <c r="E24" s="32" t="s">
        <v>44</v>
      </c>
      <c r="F24" s="32" t="s">
        <v>117</v>
      </c>
      <c r="G24" s="33" t="s">
        <v>144</v>
      </c>
      <c r="H24" s="33" t="n">
        <v>34274</v>
      </c>
      <c r="I24" s="33" t="n">
        <v>38291</v>
      </c>
      <c r="J24" s="32" t="n">
        <v>49030</v>
      </c>
      <c r="K24" s="32" t="s">
        <v>47</v>
      </c>
      <c r="L24" s="35" t="s">
        <v>56</v>
      </c>
      <c r="M24" s="36"/>
      <c r="N24" s="36"/>
      <c r="O24" s="36"/>
      <c r="P24" s="36"/>
      <c r="Q24" s="37"/>
      <c r="R24" s="36"/>
      <c r="S24" s="55" t="s">
        <v>148</v>
      </c>
      <c r="T24" s="32" t="s">
        <v>57</v>
      </c>
      <c r="U24" s="36" t="s">
        <v>57</v>
      </c>
      <c r="V24" s="37" t="s">
        <v>57</v>
      </c>
      <c r="W24" s="16"/>
      <c r="X24" s="57" t="n">
        <v>284</v>
      </c>
      <c r="Y24" s="18" t="s">
        <v>172</v>
      </c>
      <c r="Z24" s="64"/>
      <c r="AA24" s="64"/>
      <c r="AB24" s="65"/>
      <c r="AC24" s="65"/>
      <c r="AD24" s="58" t="s">
        <v>175</v>
      </c>
      <c r="AE24" s="58"/>
      <c r="AF24" s="58"/>
      <c r="AG24" s="58"/>
      <c r="AH24" s="58"/>
      <c r="AI24" s="59"/>
      <c r="AJ24" s="59" t="s">
        <v>181</v>
      </c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</row>
    <row r="25" customFormat="false" ht="12.75" hidden="false" customHeight="false" outlineLevel="0" collapsed="false">
      <c r="A25" s="52" t="n">
        <f aca="false">A24+1</f>
        <v>14</v>
      </c>
      <c r="B25" s="30" t="s">
        <v>170</v>
      </c>
      <c r="C25" s="32" t="s">
        <v>53</v>
      </c>
      <c r="D25" s="60" t="n">
        <v>65066</v>
      </c>
      <c r="E25" s="32" t="s">
        <v>44</v>
      </c>
      <c r="F25" s="32" t="s">
        <v>66</v>
      </c>
      <c r="G25" s="33" t="s">
        <v>86</v>
      </c>
      <c r="H25" s="33" t="n">
        <v>36465</v>
      </c>
      <c r="I25" s="33" t="n">
        <v>43769</v>
      </c>
      <c r="J25" s="32" t="n">
        <v>38000</v>
      </c>
      <c r="K25" s="32" t="s">
        <v>47</v>
      </c>
      <c r="L25" s="35" t="s">
        <v>56</v>
      </c>
      <c r="M25" s="36"/>
      <c r="N25" s="36"/>
      <c r="O25" s="36"/>
      <c r="P25" s="36"/>
      <c r="Q25" s="37"/>
      <c r="R25" s="36"/>
      <c r="S25" s="55" t="s">
        <v>49</v>
      </c>
      <c r="T25" s="32" t="s">
        <v>57</v>
      </c>
      <c r="U25" s="36" t="n">
        <v>0.0133</v>
      </c>
      <c r="V25" s="37" t="n">
        <v>0.02184</v>
      </c>
      <c r="W25" s="16"/>
      <c r="X25" s="57" t="n">
        <v>284</v>
      </c>
      <c r="Y25" s="18" t="s">
        <v>88</v>
      </c>
      <c r="Z25" s="64"/>
      <c r="AA25" s="64"/>
      <c r="AB25" s="65"/>
      <c r="AC25" s="65"/>
      <c r="AD25" s="58" t="s">
        <v>130</v>
      </c>
      <c r="AE25" s="58"/>
      <c r="AF25" s="58"/>
      <c r="AG25" s="58"/>
      <c r="AH25" s="58"/>
      <c r="AI25" s="59"/>
      <c r="AJ25" s="59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</row>
    <row r="26" customFormat="false" ht="12.75" hidden="false" customHeight="false" outlineLevel="0" collapsed="false">
      <c r="A26" s="52"/>
      <c r="B26" s="30"/>
      <c r="C26" s="32"/>
      <c r="D26" s="60"/>
      <c r="E26" s="32"/>
      <c r="F26" s="32"/>
      <c r="G26" s="33"/>
      <c r="H26" s="33"/>
      <c r="I26" s="33"/>
      <c r="J26" s="32"/>
      <c r="K26" s="32"/>
      <c r="L26" s="35"/>
      <c r="M26" s="36"/>
      <c r="N26" s="36"/>
      <c r="O26" s="36"/>
      <c r="P26" s="36"/>
      <c r="Q26" s="37"/>
      <c r="R26" s="36"/>
      <c r="S26" s="55"/>
      <c r="T26" s="32"/>
      <c r="U26" s="36"/>
      <c r="V26" s="37"/>
      <c r="W26" s="16"/>
      <c r="X26" s="66"/>
      <c r="Y26" s="18"/>
      <c r="Z26" s="64"/>
      <c r="AA26" s="64"/>
      <c r="AB26" s="65"/>
      <c r="AC26" s="65"/>
      <c r="AD26" s="58"/>
      <c r="AE26" s="58"/>
      <c r="AF26" s="58"/>
      <c r="AG26" s="58"/>
      <c r="AH26" s="58"/>
      <c r="AI26" s="59"/>
      <c r="AJ26" s="59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</row>
    <row r="27" customFormat="false" ht="12.75" hidden="false" customHeight="false" outlineLevel="0" collapsed="false">
      <c r="A27" s="40"/>
      <c r="B27" s="41" t="s">
        <v>6</v>
      </c>
      <c r="C27" s="41" t="s">
        <v>7</v>
      </c>
      <c r="D27" s="41" t="s">
        <v>8</v>
      </c>
      <c r="E27" s="41" t="s">
        <v>9</v>
      </c>
      <c r="F27" s="41" t="s">
        <v>10</v>
      </c>
      <c r="G27" s="42" t="s">
        <v>11</v>
      </c>
      <c r="H27" s="42" t="s">
        <v>12</v>
      </c>
      <c r="I27" s="41" t="s">
        <v>13</v>
      </c>
      <c r="J27" s="41" t="s">
        <v>14</v>
      </c>
      <c r="K27" s="41" t="s">
        <v>15</v>
      </c>
      <c r="L27" s="43" t="s">
        <v>16</v>
      </c>
      <c r="M27" s="41" t="s">
        <v>17</v>
      </c>
      <c r="N27" s="41" t="s">
        <v>18</v>
      </c>
      <c r="O27" s="41" t="s">
        <v>19</v>
      </c>
      <c r="P27" s="41" t="s">
        <v>20</v>
      </c>
      <c r="Q27" s="44" t="s">
        <v>21</v>
      </c>
      <c r="R27" s="41" t="s">
        <v>22</v>
      </c>
      <c r="S27" s="45" t="s">
        <v>23</v>
      </c>
      <c r="T27" s="41" t="s">
        <v>24</v>
      </c>
      <c r="U27" s="41" t="s">
        <v>25</v>
      </c>
      <c r="V27" s="46" t="s">
        <v>26</v>
      </c>
      <c r="W27" s="47" t="s">
        <v>27</v>
      </c>
      <c r="X27" s="48" t="s">
        <v>28</v>
      </c>
      <c r="Y27" s="49" t="s">
        <v>29</v>
      </c>
      <c r="Z27" s="49" t="s">
        <v>30</v>
      </c>
      <c r="AA27" s="49" t="s">
        <v>31</v>
      </c>
      <c r="AB27" s="49" t="s">
        <v>32</v>
      </c>
      <c r="AC27" s="49" t="s">
        <v>33</v>
      </c>
      <c r="AD27" s="50" t="s">
        <v>34</v>
      </c>
      <c r="AE27" s="50" t="s">
        <v>35</v>
      </c>
      <c r="AF27" s="50" t="s">
        <v>36</v>
      </c>
      <c r="AG27" s="50" t="s">
        <v>37</v>
      </c>
      <c r="AH27" s="50" t="s">
        <v>38</v>
      </c>
      <c r="AI27" s="51" t="s">
        <v>39</v>
      </c>
      <c r="AJ27" s="51" t="s">
        <v>40</v>
      </c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3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  <c r="FB27" s="113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13"/>
      <c r="FP27" s="113"/>
      <c r="FQ27" s="113"/>
      <c r="FR27" s="113"/>
      <c r="FS27" s="113"/>
      <c r="FT27" s="113"/>
      <c r="FU27" s="113"/>
      <c r="FV27" s="113"/>
      <c r="FW27" s="113"/>
      <c r="FX27" s="113"/>
      <c r="FY27" s="113"/>
      <c r="FZ27" s="113"/>
      <c r="GA27" s="113"/>
      <c r="GB27" s="113"/>
      <c r="GC27" s="113"/>
      <c r="GD27" s="113"/>
      <c r="GE27" s="113"/>
      <c r="GF27" s="113"/>
      <c r="GG27" s="113"/>
      <c r="GH27" s="113"/>
      <c r="GI27" s="113"/>
      <c r="GJ27" s="113"/>
      <c r="GK27" s="113"/>
      <c r="GL27" s="113"/>
      <c r="GM27" s="113"/>
      <c r="GN27" s="113"/>
      <c r="GO27" s="113"/>
      <c r="GP27" s="113"/>
      <c r="GQ27" s="113"/>
      <c r="GR27" s="113"/>
      <c r="GS27" s="113"/>
      <c r="GT27" s="11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3"/>
      <c r="HU27" s="113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  <c r="IF27" s="113"/>
      <c r="IG27" s="113"/>
      <c r="IH27" s="113"/>
      <c r="II27" s="113"/>
      <c r="IJ27" s="113"/>
      <c r="IK27" s="113"/>
      <c r="IL27" s="113"/>
      <c r="IM27" s="113"/>
      <c r="IN27" s="113"/>
      <c r="IO27" s="113"/>
      <c r="IP27" s="113"/>
      <c r="IQ27" s="113"/>
      <c r="IR27" s="113"/>
      <c r="IS27" s="113"/>
      <c r="IT27" s="113"/>
      <c r="IU27" s="113"/>
      <c r="IV27" s="113"/>
      <c r="IW27" s="113"/>
    </row>
    <row r="28" customFormat="false" ht="12.75" hidden="false" customHeight="false" outlineLevel="0" collapsed="false">
      <c r="A28" s="52" t="n">
        <f aca="false">A25+1</f>
        <v>15</v>
      </c>
      <c r="B28" s="30" t="s">
        <v>101</v>
      </c>
      <c r="C28" s="32" t="s">
        <v>53</v>
      </c>
      <c r="D28" s="60" t="n">
        <v>830015</v>
      </c>
      <c r="E28" s="32" t="s">
        <v>182</v>
      </c>
      <c r="F28" s="32" t="s">
        <v>66</v>
      </c>
      <c r="G28" s="33" t="s">
        <v>183</v>
      </c>
      <c r="H28" s="33" t="n">
        <v>35002</v>
      </c>
      <c r="I28" s="33" t="n">
        <v>36830</v>
      </c>
      <c r="J28" s="32" t="n">
        <v>13284</v>
      </c>
      <c r="K28" s="32" t="s">
        <v>47</v>
      </c>
      <c r="L28" s="35" t="s">
        <v>56</v>
      </c>
      <c r="M28" s="36"/>
      <c r="N28" s="36"/>
      <c r="O28" s="36"/>
      <c r="P28" s="36"/>
      <c r="Q28" s="37"/>
      <c r="R28" s="36"/>
      <c r="S28" s="55" t="s">
        <v>49</v>
      </c>
      <c r="T28" s="32" t="s">
        <v>57</v>
      </c>
      <c r="U28" s="36" t="n">
        <v>0.0686</v>
      </c>
      <c r="V28" s="37" t="n">
        <v>0.0372</v>
      </c>
      <c r="W28" s="16"/>
      <c r="X28" s="57" t="n">
        <v>284</v>
      </c>
      <c r="Y28" s="18" t="s">
        <v>184</v>
      </c>
      <c r="Z28" s="64"/>
      <c r="AA28" s="64"/>
      <c r="AB28" s="65"/>
      <c r="AC28" s="65"/>
      <c r="AD28" s="58" t="s">
        <v>130</v>
      </c>
      <c r="AE28" s="58" t="s">
        <v>63</v>
      </c>
      <c r="AF28" s="58" t="s">
        <v>185</v>
      </c>
      <c r="AG28" s="58" t="s">
        <v>186</v>
      </c>
      <c r="AH28" s="58"/>
      <c r="AI28" s="59"/>
      <c r="AJ28" s="59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</row>
    <row r="29" customFormat="false" ht="12.75" hidden="false" customHeight="false" outlineLevel="0" collapsed="false">
      <c r="A29" s="52"/>
      <c r="B29" s="30"/>
      <c r="C29" s="32"/>
      <c r="D29" s="60"/>
      <c r="E29" s="32"/>
      <c r="F29" s="32"/>
      <c r="G29" s="33"/>
      <c r="H29" s="33"/>
      <c r="I29" s="33"/>
      <c r="J29" s="32"/>
      <c r="K29" s="32"/>
      <c r="L29" s="35"/>
      <c r="M29" s="36"/>
      <c r="N29" s="36"/>
      <c r="O29" s="36"/>
      <c r="P29" s="36"/>
      <c r="Q29" s="37"/>
      <c r="R29" s="36"/>
      <c r="S29" s="55"/>
      <c r="T29" s="32"/>
      <c r="U29" s="36"/>
      <c r="V29" s="37"/>
      <c r="W29" s="16"/>
      <c r="X29" s="66"/>
      <c r="Y29" s="18"/>
      <c r="Z29" s="64"/>
      <c r="AA29" s="64"/>
      <c r="AB29" s="65"/>
      <c r="AC29" s="65"/>
      <c r="AD29" s="58"/>
      <c r="AE29" s="58"/>
      <c r="AF29" s="58"/>
      <c r="AG29" s="58"/>
      <c r="AH29" s="58"/>
      <c r="AI29" s="59"/>
      <c r="AJ29" s="59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</row>
    <row r="30" customFormat="false" ht="12.75" hidden="false" customHeight="false" outlineLevel="0" collapsed="false">
      <c r="A30" s="40"/>
      <c r="B30" s="41" t="s">
        <v>6</v>
      </c>
      <c r="C30" s="41" t="s">
        <v>7</v>
      </c>
      <c r="D30" s="41" t="s">
        <v>8</v>
      </c>
      <c r="E30" s="41" t="s">
        <v>9</v>
      </c>
      <c r="F30" s="41" t="s">
        <v>10</v>
      </c>
      <c r="G30" s="42" t="s">
        <v>11</v>
      </c>
      <c r="H30" s="42" t="s">
        <v>12</v>
      </c>
      <c r="I30" s="41" t="s">
        <v>13</v>
      </c>
      <c r="J30" s="41" t="s">
        <v>14</v>
      </c>
      <c r="K30" s="41" t="s">
        <v>15</v>
      </c>
      <c r="L30" s="43" t="s">
        <v>16</v>
      </c>
      <c r="M30" s="41" t="s">
        <v>17</v>
      </c>
      <c r="N30" s="41" t="s">
        <v>18</v>
      </c>
      <c r="O30" s="41" t="s">
        <v>19</v>
      </c>
      <c r="P30" s="41" t="s">
        <v>20</v>
      </c>
      <c r="Q30" s="44" t="s">
        <v>21</v>
      </c>
      <c r="R30" s="41" t="s">
        <v>22</v>
      </c>
      <c r="S30" s="45" t="s">
        <v>23</v>
      </c>
      <c r="T30" s="41" t="s">
        <v>24</v>
      </c>
      <c r="U30" s="41" t="s">
        <v>25</v>
      </c>
      <c r="V30" s="46" t="s">
        <v>26</v>
      </c>
      <c r="W30" s="47" t="s">
        <v>27</v>
      </c>
      <c r="X30" s="48" t="s">
        <v>28</v>
      </c>
      <c r="Y30" s="49" t="s">
        <v>29</v>
      </c>
      <c r="Z30" s="49" t="s">
        <v>30</v>
      </c>
      <c r="AA30" s="49" t="s">
        <v>31</v>
      </c>
      <c r="AB30" s="49" t="s">
        <v>32</v>
      </c>
      <c r="AC30" s="49" t="s">
        <v>33</v>
      </c>
      <c r="AD30" s="50" t="s">
        <v>34</v>
      </c>
      <c r="AE30" s="50" t="s">
        <v>35</v>
      </c>
      <c r="AF30" s="50" t="s">
        <v>36</v>
      </c>
      <c r="AG30" s="50" t="s">
        <v>37</v>
      </c>
      <c r="AH30" s="50" t="s">
        <v>38</v>
      </c>
      <c r="AI30" s="51" t="s">
        <v>39</v>
      </c>
      <c r="AJ30" s="51" t="s">
        <v>40</v>
      </c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</row>
    <row r="31" customFormat="false" ht="12.75" hidden="false" customHeight="false" outlineLevel="0" collapsed="false">
      <c r="A31" s="52" t="n">
        <f aca="false">A28+1</f>
        <v>16</v>
      </c>
      <c r="B31" s="30" t="s">
        <v>187</v>
      </c>
      <c r="C31" s="32" t="s">
        <v>53</v>
      </c>
      <c r="D31" s="60" t="n">
        <v>47</v>
      </c>
      <c r="E31" s="32" t="s">
        <v>188</v>
      </c>
      <c r="F31" s="32" t="s">
        <v>66</v>
      </c>
      <c r="G31" s="33" t="s">
        <v>189</v>
      </c>
      <c r="H31" s="33" t="n">
        <v>34213</v>
      </c>
      <c r="I31" s="33" t="n">
        <v>36981</v>
      </c>
      <c r="J31" s="32" t="n">
        <v>4723</v>
      </c>
      <c r="K31" s="32" t="s">
        <v>47</v>
      </c>
      <c r="L31" s="35" t="s">
        <v>56</v>
      </c>
      <c r="M31" s="36"/>
      <c r="N31" s="36"/>
      <c r="O31" s="36"/>
      <c r="P31" s="36"/>
      <c r="Q31" s="37"/>
      <c r="R31" s="36"/>
      <c r="S31" s="55" t="s">
        <v>49</v>
      </c>
      <c r="T31" s="56" t="n">
        <v>6.08</v>
      </c>
      <c r="U31" s="36" t="n">
        <v>0.05</v>
      </c>
      <c r="V31" s="37" t="n">
        <v>0.0504</v>
      </c>
      <c r="W31" s="16"/>
      <c r="X31" s="57" t="n">
        <v>284</v>
      </c>
      <c r="Y31" s="17" t="s">
        <v>190</v>
      </c>
      <c r="Z31" s="18"/>
      <c r="AA31" s="18"/>
      <c r="AB31" s="52"/>
      <c r="AC31" s="52"/>
      <c r="AD31" s="58" t="s">
        <v>191</v>
      </c>
      <c r="AE31" s="52"/>
      <c r="AF31" s="52"/>
      <c r="AG31" s="52"/>
      <c r="AH31" s="52"/>
      <c r="AI31" s="52"/>
      <c r="AJ31" s="52" t="s">
        <v>192</v>
      </c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  <c r="IW31" s="52"/>
    </row>
    <row r="32" customFormat="false" ht="12.75" hidden="false" customHeight="false" outlineLevel="0" collapsed="false">
      <c r="A32" s="52" t="n">
        <f aca="false">A31+1</f>
        <v>17</v>
      </c>
      <c r="B32" s="30" t="s">
        <v>187</v>
      </c>
      <c r="C32" s="32" t="s">
        <v>53</v>
      </c>
      <c r="D32" s="60" t="n">
        <v>47</v>
      </c>
      <c r="E32" s="32" t="s">
        <v>188</v>
      </c>
      <c r="F32" s="32" t="s">
        <v>66</v>
      </c>
      <c r="G32" s="33" t="s">
        <v>189</v>
      </c>
      <c r="H32" s="33" t="n">
        <v>34213</v>
      </c>
      <c r="I32" s="33" t="n">
        <v>36981</v>
      </c>
      <c r="J32" s="32" t="s">
        <v>193</v>
      </c>
      <c r="K32" s="32" t="s">
        <v>47</v>
      </c>
      <c r="L32" s="35" t="s">
        <v>56</v>
      </c>
      <c r="M32" s="36"/>
      <c r="N32" s="36"/>
      <c r="O32" s="36"/>
      <c r="P32" s="36"/>
      <c r="Q32" s="37"/>
      <c r="R32" s="36"/>
      <c r="S32" s="55" t="s">
        <v>49</v>
      </c>
      <c r="T32" s="56" t="n">
        <v>7.61</v>
      </c>
      <c r="U32" s="36" t="n">
        <v>0.05</v>
      </c>
      <c r="V32" s="37" t="n">
        <v>0.0504</v>
      </c>
      <c r="W32" s="16"/>
      <c r="X32" s="57" t="n">
        <v>284</v>
      </c>
      <c r="Y32" s="17" t="s">
        <v>190</v>
      </c>
      <c r="Z32" s="18"/>
      <c r="AA32" s="18"/>
      <c r="AB32" s="52"/>
      <c r="AC32" s="52"/>
      <c r="AD32" s="58" t="s">
        <v>191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</row>
    <row r="33" customFormat="false" ht="12.75" hidden="false" customHeight="false" outlineLevel="0" collapsed="false">
      <c r="A33" s="52" t="n">
        <f aca="false">A32+1</f>
        <v>18</v>
      </c>
      <c r="B33" s="30" t="s">
        <v>187</v>
      </c>
      <c r="C33" s="32" t="s">
        <v>53</v>
      </c>
      <c r="D33" s="60" t="n">
        <v>21882</v>
      </c>
      <c r="E33" s="32" t="s">
        <v>188</v>
      </c>
      <c r="F33" s="32" t="s">
        <v>66</v>
      </c>
      <c r="G33" s="33" t="s">
        <v>189</v>
      </c>
      <c r="H33" s="33" t="n">
        <v>35735</v>
      </c>
      <c r="I33" s="33" t="n">
        <v>36981</v>
      </c>
      <c r="J33" s="32" t="n">
        <v>4599</v>
      </c>
      <c r="K33" s="32" t="s">
        <v>47</v>
      </c>
      <c r="L33" s="35" t="s">
        <v>56</v>
      </c>
      <c r="M33" s="36"/>
      <c r="N33" s="36"/>
      <c r="O33" s="36"/>
      <c r="P33" s="36"/>
      <c r="Q33" s="37"/>
      <c r="R33" s="36"/>
      <c r="S33" s="55" t="s">
        <v>49</v>
      </c>
      <c r="T33" s="56" t="n">
        <v>7.61</v>
      </c>
      <c r="U33" s="36" t="n">
        <v>0.05</v>
      </c>
      <c r="V33" s="37" t="n">
        <v>0.0504</v>
      </c>
      <c r="W33" s="16"/>
      <c r="X33" s="57" t="n">
        <v>284</v>
      </c>
      <c r="Y33" s="17" t="s">
        <v>194</v>
      </c>
      <c r="Z33" s="18"/>
      <c r="AA33" s="18"/>
      <c r="AB33" s="52"/>
      <c r="AC33" s="52"/>
      <c r="AD33" s="58" t="s">
        <v>191</v>
      </c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</row>
    <row r="34" customFormat="false" ht="12.75" hidden="false" customHeight="false" outlineLevel="0" collapsed="false">
      <c r="A34" s="52" t="n">
        <f aca="false">A33+1</f>
        <v>19</v>
      </c>
      <c r="B34" s="30" t="s">
        <v>187</v>
      </c>
      <c r="C34" s="32" t="s">
        <v>53</v>
      </c>
      <c r="D34" s="60" t="n">
        <v>21881</v>
      </c>
      <c r="E34" s="32" t="s">
        <v>188</v>
      </c>
      <c r="F34" s="32" t="s">
        <v>66</v>
      </c>
      <c r="G34" s="33" t="s">
        <v>189</v>
      </c>
      <c r="H34" s="33" t="n">
        <v>35735</v>
      </c>
      <c r="I34" s="33" t="n">
        <v>36981</v>
      </c>
      <c r="J34" s="32" t="n">
        <v>518</v>
      </c>
      <c r="K34" s="32" t="s">
        <v>47</v>
      </c>
      <c r="L34" s="35" t="s">
        <v>56</v>
      </c>
      <c r="M34" s="36"/>
      <c r="N34" s="36"/>
      <c r="O34" s="36"/>
      <c r="P34" s="36"/>
      <c r="Q34" s="37"/>
      <c r="R34" s="36"/>
      <c r="S34" s="55" t="s">
        <v>49</v>
      </c>
      <c r="T34" s="56" t="n">
        <v>7.61</v>
      </c>
      <c r="U34" s="36" t="n">
        <v>0.05</v>
      </c>
      <c r="V34" s="37" t="n">
        <v>0.0504</v>
      </c>
      <c r="W34" s="16"/>
      <c r="X34" s="57" t="n">
        <v>284</v>
      </c>
      <c r="Y34" s="17" t="s">
        <v>194</v>
      </c>
      <c r="Z34" s="18" t="s">
        <v>195</v>
      </c>
      <c r="AA34" s="18"/>
      <c r="AB34" s="52"/>
      <c r="AC34" s="52"/>
      <c r="AD34" s="58" t="s">
        <v>191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</row>
    <row r="35" customFormat="false" ht="12.75" hidden="false" customHeight="false" outlineLevel="0" collapsed="false">
      <c r="A35" s="52"/>
      <c r="B35" s="30"/>
      <c r="C35" s="32"/>
      <c r="D35" s="60"/>
      <c r="E35" s="32"/>
      <c r="F35" s="32"/>
      <c r="G35" s="33"/>
      <c r="H35" s="33"/>
      <c r="I35" s="33"/>
      <c r="J35" s="32"/>
      <c r="K35" s="32"/>
      <c r="L35" s="35"/>
      <c r="M35" s="36"/>
      <c r="N35" s="36"/>
      <c r="O35" s="36"/>
      <c r="P35" s="36"/>
      <c r="Q35" s="37"/>
      <c r="R35" s="36"/>
      <c r="S35" s="55"/>
      <c r="T35" s="56"/>
      <c r="U35" s="36"/>
      <c r="V35" s="37"/>
      <c r="W35" s="16"/>
      <c r="X35" s="66"/>
      <c r="Y35" s="17"/>
      <c r="Z35" s="18"/>
      <c r="AA35" s="18"/>
      <c r="AB35" s="52"/>
      <c r="AC35" s="52"/>
      <c r="AD35" s="58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2.75" hidden="false" customHeight="false" outlineLevel="0" collapsed="false">
      <c r="A36" s="40"/>
      <c r="B36" s="41" t="s">
        <v>6</v>
      </c>
      <c r="C36" s="41" t="s">
        <v>7</v>
      </c>
      <c r="D36" s="41" t="s">
        <v>8</v>
      </c>
      <c r="E36" s="41" t="s">
        <v>9</v>
      </c>
      <c r="F36" s="41" t="s">
        <v>10</v>
      </c>
      <c r="G36" s="42" t="s">
        <v>11</v>
      </c>
      <c r="H36" s="42" t="s">
        <v>12</v>
      </c>
      <c r="I36" s="41" t="s">
        <v>13</v>
      </c>
      <c r="J36" s="41" t="s">
        <v>14</v>
      </c>
      <c r="K36" s="41" t="s">
        <v>15</v>
      </c>
      <c r="L36" s="43" t="s">
        <v>16</v>
      </c>
      <c r="M36" s="41" t="s">
        <v>17</v>
      </c>
      <c r="N36" s="41" t="s">
        <v>18</v>
      </c>
      <c r="O36" s="41" t="s">
        <v>19</v>
      </c>
      <c r="P36" s="41" t="s">
        <v>20</v>
      </c>
      <c r="Q36" s="44" t="s">
        <v>21</v>
      </c>
      <c r="R36" s="41" t="s">
        <v>22</v>
      </c>
      <c r="S36" s="45" t="s">
        <v>23</v>
      </c>
      <c r="T36" s="41" t="s">
        <v>24</v>
      </c>
      <c r="U36" s="41" t="s">
        <v>25</v>
      </c>
      <c r="V36" s="46" t="s">
        <v>26</v>
      </c>
      <c r="W36" s="47" t="s">
        <v>27</v>
      </c>
      <c r="X36" s="48" t="s">
        <v>28</v>
      </c>
      <c r="Y36" s="49" t="s">
        <v>29</v>
      </c>
      <c r="Z36" s="49" t="s">
        <v>30</v>
      </c>
      <c r="AA36" s="49" t="s">
        <v>31</v>
      </c>
      <c r="AB36" s="49" t="s">
        <v>32</v>
      </c>
      <c r="AC36" s="49" t="s">
        <v>33</v>
      </c>
      <c r="AD36" s="50" t="s">
        <v>34</v>
      </c>
      <c r="AE36" s="50" t="s">
        <v>35</v>
      </c>
      <c r="AF36" s="50" t="s">
        <v>36</v>
      </c>
      <c r="AG36" s="50" t="s">
        <v>37</v>
      </c>
      <c r="AH36" s="50" t="s">
        <v>38</v>
      </c>
      <c r="AI36" s="51" t="s">
        <v>39</v>
      </c>
      <c r="AJ36" s="51" t="s">
        <v>40</v>
      </c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13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113"/>
      <c r="GB36" s="113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13"/>
      <c r="HO36" s="113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113"/>
      <c r="IB36" s="113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113"/>
      <c r="IO36" s="113"/>
      <c r="IP36" s="113"/>
      <c r="IQ36" s="113"/>
      <c r="IR36" s="113"/>
      <c r="IS36" s="113"/>
      <c r="IT36" s="113"/>
      <c r="IU36" s="113"/>
      <c r="IV36" s="113"/>
      <c r="IW36" s="113"/>
    </row>
    <row r="37" customFormat="false" ht="12.75" hidden="false" customHeight="false" outlineLevel="0" collapsed="false">
      <c r="A37" s="52" t="n">
        <f aca="false">A34+1</f>
        <v>20</v>
      </c>
      <c r="B37" s="30" t="s">
        <v>109</v>
      </c>
      <c r="C37" s="32" t="s">
        <v>53</v>
      </c>
      <c r="D37" s="32" t="s">
        <v>196</v>
      </c>
      <c r="E37" s="32" t="s">
        <v>126</v>
      </c>
      <c r="F37" s="32" t="s">
        <v>45</v>
      </c>
      <c r="G37" s="33" t="s">
        <v>73</v>
      </c>
      <c r="H37" s="33" t="n">
        <v>35674</v>
      </c>
      <c r="I37" s="33" t="n">
        <v>36830</v>
      </c>
      <c r="J37" s="32" t="n">
        <v>2502</v>
      </c>
      <c r="K37" s="32" t="s">
        <v>50</v>
      </c>
      <c r="L37" s="35" t="s">
        <v>50</v>
      </c>
      <c r="M37" s="36"/>
      <c r="N37" s="36"/>
      <c r="O37" s="36"/>
      <c r="P37" s="36"/>
      <c r="Q37" s="37"/>
      <c r="R37" s="36"/>
      <c r="S37" s="55" t="s">
        <v>197</v>
      </c>
      <c r="T37" s="56" t="n">
        <v>0.04</v>
      </c>
      <c r="U37" s="32" t="s">
        <v>50</v>
      </c>
      <c r="V37" s="32" t="s">
        <v>50</v>
      </c>
      <c r="W37" s="32" t="s">
        <v>198</v>
      </c>
      <c r="X37" s="57" t="n">
        <v>284</v>
      </c>
      <c r="Y37" s="18" t="s">
        <v>199</v>
      </c>
      <c r="Z37" s="18"/>
      <c r="AA37" s="18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</row>
    <row r="38" customFormat="false" ht="12.75" hidden="false" customHeight="false" outlineLevel="0" collapsed="false">
      <c r="A38" s="52" t="n">
        <f aca="false">A37+1</f>
        <v>21</v>
      </c>
      <c r="B38" s="30" t="s">
        <v>109</v>
      </c>
      <c r="C38" s="32" t="s">
        <v>53</v>
      </c>
      <c r="D38" s="32" t="s">
        <v>200</v>
      </c>
      <c r="E38" s="32" t="s">
        <v>126</v>
      </c>
      <c r="F38" s="32" t="s">
        <v>45</v>
      </c>
      <c r="G38" s="33" t="s">
        <v>73</v>
      </c>
      <c r="H38" s="33" t="n">
        <v>35674</v>
      </c>
      <c r="I38" s="33" t="n">
        <v>36830</v>
      </c>
      <c r="J38" s="32" t="n">
        <v>4198</v>
      </c>
      <c r="K38" s="32" t="s">
        <v>50</v>
      </c>
      <c r="L38" s="35" t="s">
        <v>50</v>
      </c>
      <c r="M38" s="36"/>
      <c r="N38" s="36"/>
      <c r="O38" s="36"/>
      <c r="P38" s="36"/>
      <c r="Q38" s="37"/>
      <c r="R38" s="36"/>
      <c r="S38" s="55" t="s">
        <v>197</v>
      </c>
      <c r="T38" s="56" t="n">
        <v>0.04</v>
      </c>
      <c r="U38" s="32" t="s">
        <v>50</v>
      </c>
      <c r="V38" s="32" t="s">
        <v>50</v>
      </c>
      <c r="W38" s="32" t="s">
        <v>201</v>
      </c>
      <c r="X38" s="57" t="n">
        <v>284</v>
      </c>
      <c r="Y38" s="18" t="s">
        <v>202</v>
      </c>
      <c r="Z38" s="18"/>
      <c r="AA38" s="18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</row>
    <row r="39" customFormat="false" ht="12.75" hidden="false" customHeight="false" outlineLevel="0" collapsed="false">
      <c r="A39" s="52" t="n">
        <f aca="false">A38+1</f>
        <v>22</v>
      </c>
      <c r="B39" s="30" t="s">
        <v>109</v>
      </c>
      <c r="C39" s="32" t="s">
        <v>53</v>
      </c>
      <c r="D39" s="32" t="s">
        <v>203</v>
      </c>
      <c r="E39" s="32" t="s">
        <v>126</v>
      </c>
      <c r="F39" s="32" t="s">
        <v>45</v>
      </c>
      <c r="G39" s="33" t="s">
        <v>73</v>
      </c>
      <c r="H39" s="33" t="n">
        <v>35674</v>
      </c>
      <c r="I39" s="33" t="n">
        <v>36830</v>
      </c>
      <c r="J39" s="32" t="n">
        <v>568</v>
      </c>
      <c r="K39" s="32" t="s">
        <v>50</v>
      </c>
      <c r="L39" s="35" t="s">
        <v>50</v>
      </c>
      <c r="M39" s="36"/>
      <c r="N39" s="36"/>
      <c r="O39" s="36"/>
      <c r="P39" s="36"/>
      <c r="Q39" s="37"/>
      <c r="R39" s="36"/>
      <c r="S39" s="55" t="s">
        <v>197</v>
      </c>
      <c r="T39" s="56" t="n">
        <v>0.04</v>
      </c>
      <c r="U39" s="32" t="s">
        <v>50</v>
      </c>
      <c r="V39" s="32" t="s">
        <v>50</v>
      </c>
      <c r="W39" s="32" t="s">
        <v>204</v>
      </c>
      <c r="X39" s="57" t="n">
        <v>284</v>
      </c>
      <c r="Y39" s="18" t="s">
        <v>205</v>
      </c>
      <c r="Z39" s="18"/>
      <c r="AA39" s="18"/>
      <c r="AB39" s="52"/>
      <c r="AC39" s="52"/>
      <c r="AD39" s="52"/>
      <c r="AE39" s="52"/>
      <c r="AF39" s="52"/>
      <c r="AG39" s="52"/>
      <c r="AH39" s="52"/>
      <c r="AI39" s="52"/>
      <c r="AJ39" s="52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  <c r="IW39" s="59"/>
    </row>
    <row r="40" customFormat="false" ht="12.75" hidden="false" customHeight="false" outlineLevel="0" collapsed="false">
      <c r="A40" s="52" t="n">
        <f aca="false">A39+1</f>
        <v>23</v>
      </c>
      <c r="B40" s="30" t="s">
        <v>109</v>
      </c>
      <c r="C40" s="32" t="s">
        <v>53</v>
      </c>
      <c r="D40" s="32" t="s">
        <v>206</v>
      </c>
      <c r="E40" s="32" t="s">
        <v>207</v>
      </c>
      <c r="F40" s="32" t="s">
        <v>45</v>
      </c>
      <c r="G40" s="33" t="s">
        <v>73</v>
      </c>
      <c r="H40" s="33" t="n">
        <v>35674</v>
      </c>
      <c r="I40" s="33" t="n">
        <v>36830</v>
      </c>
      <c r="J40" s="32" t="n">
        <v>2078</v>
      </c>
      <c r="K40" s="32" t="s">
        <v>50</v>
      </c>
      <c r="L40" s="35" t="s">
        <v>50</v>
      </c>
      <c r="M40" s="36"/>
      <c r="N40" s="36"/>
      <c r="O40" s="36"/>
      <c r="P40" s="36"/>
      <c r="Q40" s="37"/>
      <c r="R40" s="36"/>
      <c r="S40" s="55" t="s">
        <v>197</v>
      </c>
      <c r="T40" s="56" t="n">
        <v>0</v>
      </c>
      <c r="U40" s="32" t="s">
        <v>50</v>
      </c>
      <c r="V40" s="32" t="s">
        <v>50</v>
      </c>
      <c r="W40" s="32" t="s">
        <v>204</v>
      </c>
      <c r="X40" s="57" t="n">
        <v>284</v>
      </c>
      <c r="Y40" s="18" t="s">
        <v>205</v>
      </c>
      <c r="Z40" s="18"/>
      <c r="AA40" s="18"/>
      <c r="AB40" s="52"/>
      <c r="AC40" s="52"/>
      <c r="AD40" s="52"/>
      <c r="AE40" s="52"/>
      <c r="AF40" s="52"/>
      <c r="AG40" s="52"/>
      <c r="AH40" s="52"/>
      <c r="AI40" s="52"/>
      <c r="AJ40" s="52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  <c r="IR40" s="59"/>
      <c r="IS40" s="59"/>
      <c r="IT40" s="59"/>
      <c r="IU40" s="59"/>
      <c r="IV40" s="59"/>
      <c r="IW40" s="59"/>
    </row>
    <row r="41" customFormat="false" ht="12.75" hidden="false" customHeight="false" outlineLevel="0" collapsed="false">
      <c r="A41" s="52" t="n">
        <f aca="false">A40+1</f>
        <v>24</v>
      </c>
      <c r="B41" s="30" t="s">
        <v>109</v>
      </c>
      <c r="C41" s="32" t="s">
        <v>53</v>
      </c>
      <c r="D41" s="32" t="s">
        <v>208</v>
      </c>
      <c r="E41" s="32" t="s">
        <v>111</v>
      </c>
      <c r="F41" s="32" t="s">
        <v>66</v>
      </c>
      <c r="G41" s="33" t="s">
        <v>132</v>
      </c>
      <c r="H41" s="33" t="n">
        <v>33635</v>
      </c>
      <c r="I41" s="33" t="n">
        <v>38442</v>
      </c>
      <c r="J41" s="32" t="n">
        <v>34715</v>
      </c>
      <c r="K41" s="32" t="s">
        <v>47</v>
      </c>
      <c r="L41" s="35" t="s">
        <v>56</v>
      </c>
      <c r="M41" s="36"/>
      <c r="N41" s="36"/>
      <c r="O41" s="36"/>
      <c r="P41" s="36"/>
      <c r="Q41" s="37"/>
      <c r="R41" s="36"/>
      <c r="S41" s="55" t="s">
        <v>49</v>
      </c>
      <c r="T41" s="56" t="s">
        <v>57</v>
      </c>
      <c r="U41" s="32" t="s">
        <v>57</v>
      </c>
      <c r="V41" s="32" t="s">
        <v>57</v>
      </c>
      <c r="W41" s="32"/>
      <c r="X41" s="57" t="n">
        <v>284</v>
      </c>
      <c r="Y41" s="18" t="s">
        <v>199</v>
      </c>
      <c r="Z41" s="18" t="s">
        <v>205</v>
      </c>
      <c r="AA41" s="18" t="s">
        <v>209</v>
      </c>
      <c r="AB41" s="58" t="s">
        <v>202</v>
      </c>
      <c r="AC41" s="58" t="s">
        <v>210</v>
      </c>
      <c r="AD41" s="58" t="s">
        <v>211</v>
      </c>
      <c r="AE41" s="58" t="s">
        <v>212</v>
      </c>
      <c r="AF41" s="58" t="s">
        <v>114</v>
      </c>
      <c r="AG41" s="58" t="s">
        <v>213</v>
      </c>
      <c r="AH41" s="52"/>
      <c r="AI41" s="52"/>
      <c r="AJ41" s="52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  <c r="IR41" s="59"/>
      <c r="IS41" s="59"/>
      <c r="IT41" s="59"/>
      <c r="IU41" s="59"/>
      <c r="IV41" s="59"/>
      <c r="IW41" s="59"/>
    </row>
    <row r="42" customFormat="false" ht="12.75" hidden="false" customHeight="false" outlineLevel="0" collapsed="false">
      <c r="A42" s="52" t="n">
        <f aca="false">A41+1</f>
        <v>25</v>
      </c>
      <c r="B42" s="30" t="s">
        <v>109</v>
      </c>
      <c r="C42" s="32" t="s">
        <v>53</v>
      </c>
      <c r="D42" s="32" t="s">
        <v>214</v>
      </c>
      <c r="E42" s="32" t="s">
        <v>111</v>
      </c>
      <c r="F42" s="32" t="s">
        <v>66</v>
      </c>
      <c r="G42" s="33" t="s">
        <v>132</v>
      </c>
      <c r="H42" s="33" t="n">
        <v>34243</v>
      </c>
      <c r="I42" s="33" t="n">
        <v>41213</v>
      </c>
      <c r="J42" s="32" t="n">
        <v>537</v>
      </c>
      <c r="K42" s="32" t="s">
        <v>47</v>
      </c>
      <c r="L42" s="35" t="s">
        <v>56</v>
      </c>
      <c r="M42" s="36"/>
      <c r="N42" s="36"/>
      <c r="O42" s="36"/>
      <c r="P42" s="36"/>
      <c r="Q42" s="37"/>
      <c r="R42" s="36"/>
      <c r="S42" s="55" t="s">
        <v>49</v>
      </c>
      <c r="T42" s="56" t="s">
        <v>57</v>
      </c>
      <c r="U42" s="32" t="s">
        <v>57</v>
      </c>
      <c r="V42" s="32" t="s">
        <v>57</v>
      </c>
      <c r="W42" s="32"/>
      <c r="X42" s="57" t="n">
        <v>284</v>
      </c>
      <c r="Y42" s="18" t="s">
        <v>205</v>
      </c>
      <c r="Z42" s="18" t="s">
        <v>215</v>
      </c>
      <c r="AA42" s="58" t="s">
        <v>209</v>
      </c>
      <c r="AB42" s="58" t="s">
        <v>202</v>
      </c>
      <c r="AC42" s="58" t="s">
        <v>210</v>
      </c>
      <c r="AD42" s="58" t="s">
        <v>216</v>
      </c>
      <c r="AE42" s="58" t="s">
        <v>212</v>
      </c>
      <c r="AF42" s="58" t="s">
        <v>63</v>
      </c>
      <c r="AG42" s="58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  <c r="IJ42" s="52"/>
      <c r="IK42" s="52"/>
      <c r="IL42" s="52"/>
      <c r="IM42" s="52"/>
      <c r="IN42" s="52"/>
      <c r="IO42" s="52"/>
      <c r="IP42" s="52"/>
      <c r="IQ42" s="52"/>
      <c r="IR42" s="52"/>
      <c r="IS42" s="52"/>
      <c r="IT42" s="52"/>
      <c r="IU42" s="52"/>
      <c r="IV42" s="52"/>
      <c r="IW42" s="52"/>
    </row>
    <row r="43" customFormat="false" ht="12.75" hidden="false" customHeight="false" outlineLevel="0" collapsed="false">
      <c r="A43" s="52" t="n">
        <f aca="false">A42+1</f>
        <v>26</v>
      </c>
      <c r="B43" s="30" t="s">
        <v>109</v>
      </c>
      <c r="C43" s="32" t="s">
        <v>53</v>
      </c>
      <c r="D43" s="32" t="s">
        <v>217</v>
      </c>
      <c r="E43" s="32" t="s">
        <v>111</v>
      </c>
      <c r="F43" s="32" t="s">
        <v>66</v>
      </c>
      <c r="G43" s="33" t="s">
        <v>132</v>
      </c>
      <c r="H43" s="33" t="n">
        <v>36465</v>
      </c>
      <c r="I43" s="33" t="n">
        <v>38564</v>
      </c>
      <c r="J43" s="32" t="n">
        <v>14625</v>
      </c>
      <c r="K43" s="32" t="s">
        <v>47</v>
      </c>
      <c r="L43" s="35" t="s">
        <v>56</v>
      </c>
      <c r="M43" s="36"/>
      <c r="N43" s="36"/>
      <c r="O43" s="36"/>
      <c r="P43" s="36"/>
      <c r="Q43" s="37"/>
      <c r="R43" s="36"/>
      <c r="S43" s="55" t="s">
        <v>49</v>
      </c>
      <c r="T43" s="56" t="s">
        <v>57</v>
      </c>
      <c r="U43" s="32" t="s">
        <v>57</v>
      </c>
      <c r="V43" s="32" t="s">
        <v>57</v>
      </c>
      <c r="W43" s="32"/>
      <c r="X43" s="57" t="n">
        <v>284</v>
      </c>
      <c r="Y43" s="18" t="s">
        <v>218</v>
      </c>
      <c r="Z43" s="18"/>
      <c r="AA43" s="58"/>
      <c r="AB43" s="58"/>
      <c r="AC43" s="58"/>
      <c r="AD43" s="58" t="s">
        <v>219</v>
      </c>
      <c r="AE43" s="58"/>
      <c r="AF43" s="58"/>
      <c r="AG43" s="58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</row>
    <row r="44" customFormat="false" ht="12.75" hidden="false" customHeight="false" outlineLevel="0" collapsed="false">
      <c r="A44" s="52"/>
      <c r="B44" s="78"/>
      <c r="C44" s="78"/>
      <c r="D44" s="79"/>
      <c r="E44" s="79"/>
      <c r="F44" s="79"/>
      <c r="G44" s="80"/>
      <c r="H44" s="80"/>
      <c r="I44" s="78"/>
      <c r="J44" s="78"/>
      <c r="K44" s="79"/>
      <c r="L44" s="81"/>
      <c r="M44" s="79"/>
      <c r="N44" s="79"/>
      <c r="O44" s="79"/>
      <c r="P44" s="79"/>
      <c r="Q44" s="82"/>
      <c r="R44" s="79"/>
      <c r="S44" s="83"/>
      <c r="T44" s="79"/>
      <c r="U44" s="78"/>
      <c r="V44" s="84"/>
      <c r="W44" s="84"/>
      <c r="X44" s="84"/>
      <c r="Y44" s="18"/>
      <c r="Z44" s="18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</row>
    <row r="45" customFormat="false" ht="12.75" hidden="false" customHeight="false" outlineLevel="0" collapsed="false">
      <c r="A45" s="52"/>
      <c r="B45" s="30"/>
      <c r="C45" s="30"/>
      <c r="D45" s="32"/>
      <c r="E45" s="32"/>
      <c r="F45" s="32"/>
      <c r="G45" s="33"/>
      <c r="H45" s="33"/>
      <c r="I45" s="30"/>
      <c r="J45" s="30"/>
      <c r="K45" s="32"/>
      <c r="L45" s="35"/>
      <c r="M45" s="36"/>
      <c r="N45" s="36"/>
      <c r="O45" s="36"/>
      <c r="P45" s="36"/>
      <c r="Q45" s="85"/>
      <c r="R45" s="36"/>
      <c r="S45" s="55"/>
      <c r="T45" s="32"/>
      <c r="U45" s="30"/>
      <c r="V45" s="86"/>
      <c r="W45" s="16"/>
      <c r="X45" s="16"/>
      <c r="Y45" s="18"/>
      <c r="Z45" s="18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 s="52"/>
      <c r="IH45" s="52"/>
      <c r="II45" s="52"/>
      <c r="IJ45" s="52"/>
      <c r="IK45" s="52"/>
      <c r="IL45" s="52"/>
      <c r="IM45" s="52"/>
      <c r="IN45" s="52"/>
      <c r="IO45" s="52"/>
      <c r="IP45" s="52"/>
      <c r="IQ45" s="52"/>
      <c r="IR45" s="52"/>
      <c r="IS45" s="52"/>
      <c r="IT45" s="52"/>
      <c r="IU45" s="52"/>
      <c r="IV45" s="52"/>
      <c r="IW45" s="52"/>
    </row>
    <row r="46" customFormat="false" ht="13.5" hidden="false" customHeight="true" outlineLevel="0" collapsed="false">
      <c r="A46" s="52"/>
      <c r="B46" s="30"/>
      <c r="C46" s="30"/>
      <c r="D46" s="32"/>
      <c r="E46" s="32"/>
      <c r="F46" s="32"/>
      <c r="G46" s="33"/>
      <c r="H46" s="33"/>
      <c r="I46" s="30"/>
      <c r="J46" s="30"/>
      <c r="K46" s="32"/>
      <c r="L46" s="35"/>
      <c r="M46" s="36"/>
      <c r="N46" s="36"/>
      <c r="O46" s="36"/>
      <c r="P46" s="36"/>
      <c r="Q46" s="85"/>
      <c r="R46" s="36"/>
      <c r="S46" s="55"/>
      <c r="T46" s="32"/>
      <c r="U46" s="30"/>
      <c r="V46" s="86"/>
      <c r="W46" s="16"/>
      <c r="X46" s="16"/>
      <c r="Y46" s="18"/>
      <c r="Z46" s="18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</row>
    <row r="47" customFormat="false" ht="13.5" hidden="false" customHeight="true" outlineLevel="0" collapsed="false">
      <c r="A47" s="52"/>
      <c r="B47" s="30"/>
      <c r="C47" s="30"/>
      <c r="D47" s="32"/>
      <c r="E47" s="32"/>
      <c r="F47" s="32"/>
      <c r="G47" s="33"/>
      <c r="H47" s="33"/>
      <c r="I47" s="30"/>
      <c r="J47" s="30"/>
      <c r="K47" s="32"/>
      <c r="L47" s="35"/>
      <c r="M47" s="36"/>
      <c r="N47" s="36"/>
      <c r="O47" s="36"/>
      <c r="P47" s="36"/>
      <c r="Q47" s="85"/>
      <c r="R47" s="36"/>
      <c r="S47" s="55"/>
      <c r="T47" s="32"/>
      <c r="U47" s="30"/>
      <c r="V47" s="86"/>
      <c r="W47" s="16"/>
      <c r="X47" s="16"/>
      <c r="Y47" s="18"/>
      <c r="Z47" s="18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52"/>
      <c r="IF47" s="52"/>
      <c r="IG47" s="52"/>
      <c r="IH47" s="52"/>
      <c r="II47" s="52"/>
      <c r="IJ47" s="52"/>
      <c r="IK47" s="52"/>
      <c r="IL47" s="52"/>
      <c r="IM47" s="52"/>
      <c r="IN47" s="52"/>
      <c r="IO47" s="52"/>
      <c r="IP47" s="52"/>
      <c r="IQ47" s="52"/>
      <c r="IR47" s="52"/>
      <c r="IS47" s="52"/>
      <c r="IT47" s="52"/>
      <c r="IU47" s="52"/>
      <c r="IV47" s="52"/>
      <c r="IW47" s="52"/>
    </row>
    <row r="48" customFormat="false" ht="12.75" hidden="false" customHeight="false" outlineLevel="0" collapsed="false">
      <c r="A48" s="52"/>
      <c r="B48" s="30"/>
      <c r="C48" s="30"/>
      <c r="D48" s="32"/>
      <c r="E48" s="32"/>
      <c r="F48" s="32"/>
      <c r="G48" s="33"/>
      <c r="H48" s="33"/>
      <c r="I48" s="30"/>
      <c r="J48" s="30"/>
      <c r="K48" s="32"/>
      <c r="L48" s="35"/>
      <c r="M48" s="36"/>
      <c r="N48" s="36"/>
      <c r="O48" s="36"/>
      <c r="P48" s="36"/>
      <c r="Q48" s="85"/>
      <c r="R48" s="36"/>
      <c r="S48" s="55"/>
      <c r="T48" s="32"/>
      <c r="U48" s="30"/>
      <c r="V48" s="86"/>
      <c r="W48" s="16"/>
      <c r="X48" s="16"/>
      <c r="Y48" s="18"/>
      <c r="Z48" s="18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52"/>
      <c r="IF48" s="52"/>
      <c r="IG48" s="52"/>
      <c r="IH48" s="52"/>
      <c r="II48" s="52"/>
      <c r="IJ48" s="52"/>
      <c r="IK48" s="52"/>
      <c r="IL48" s="52"/>
      <c r="IM48" s="52"/>
      <c r="IN48" s="52"/>
      <c r="IO48" s="52"/>
      <c r="IP48" s="52"/>
      <c r="IQ48" s="52"/>
      <c r="IR48" s="52"/>
      <c r="IS48" s="52"/>
      <c r="IT48" s="52"/>
      <c r="IU48" s="52"/>
      <c r="IV48" s="52"/>
      <c r="IW48" s="52"/>
    </row>
    <row r="49" customFormat="false" ht="12.75" hidden="false" customHeight="false" outlineLevel="0" collapsed="false">
      <c r="A49" s="52"/>
      <c r="B49" s="30"/>
      <c r="C49" s="30"/>
      <c r="D49" s="32"/>
      <c r="E49" s="32"/>
      <c r="F49" s="32"/>
      <c r="G49" s="33"/>
      <c r="H49" s="33"/>
      <c r="I49" s="30"/>
      <c r="J49" s="30"/>
      <c r="K49" s="32"/>
      <c r="L49" s="35"/>
      <c r="M49" s="36"/>
      <c r="N49" s="36"/>
      <c r="O49" s="36"/>
      <c r="P49" s="36"/>
      <c r="Q49" s="85"/>
      <c r="R49" s="36"/>
      <c r="S49" s="55"/>
      <c r="T49" s="32"/>
      <c r="U49" s="30"/>
      <c r="V49" s="86"/>
      <c r="W49" s="16"/>
      <c r="X49" s="16"/>
      <c r="Y49" s="18"/>
      <c r="Z49" s="18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52"/>
      <c r="IF49" s="52"/>
      <c r="IG49" s="52"/>
      <c r="IH49" s="52"/>
      <c r="II49" s="52"/>
      <c r="IJ49" s="52"/>
      <c r="IK49" s="52"/>
      <c r="IL49" s="52"/>
      <c r="IM49" s="52"/>
      <c r="IN49" s="52"/>
      <c r="IO49" s="52"/>
      <c r="IP49" s="52"/>
      <c r="IQ49" s="52"/>
      <c r="IR49" s="52"/>
      <c r="IS49" s="52"/>
      <c r="IT49" s="52"/>
      <c r="IU49" s="52"/>
      <c r="IV49" s="52"/>
      <c r="IW49" s="52"/>
    </row>
    <row r="50" customFormat="false" ht="12.75" hidden="false" customHeight="false" outlineLevel="0" collapsed="false">
      <c r="A50" s="52"/>
      <c r="B50" s="30"/>
      <c r="C50" s="30"/>
      <c r="D50" s="32"/>
      <c r="E50" s="32"/>
      <c r="F50" s="32"/>
      <c r="G50" s="33"/>
      <c r="H50" s="33"/>
      <c r="I50" s="30"/>
      <c r="J50" s="30"/>
      <c r="K50" s="32"/>
      <c r="L50" s="35"/>
      <c r="M50" s="36"/>
      <c r="N50" s="36"/>
      <c r="O50" s="36"/>
      <c r="P50" s="36"/>
      <c r="Q50" s="85"/>
      <c r="R50" s="36"/>
      <c r="S50" s="55"/>
      <c r="T50" s="32"/>
      <c r="U50" s="30"/>
      <c r="V50" s="86"/>
      <c r="W50" s="16"/>
      <c r="X50" s="16"/>
      <c r="Y50" s="18"/>
      <c r="Z50" s="18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  <c r="IU50" s="52"/>
      <c r="IV50" s="52"/>
      <c r="IW50" s="52"/>
    </row>
    <row r="51" customFormat="false" ht="12.75" hidden="false" customHeight="false" outlineLevel="0" collapsed="false">
      <c r="A51" s="52"/>
      <c r="B51" s="30"/>
      <c r="C51" s="30"/>
      <c r="D51" s="32"/>
      <c r="E51" s="32"/>
      <c r="F51" s="32"/>
      <c r="G51" s="33"/>
      <c r="H51" s="33"/>
      <c r="I51" s="30"/>
      <c r="J51" s="30"/>
      <c r="K51" s="32"/>
      <c r="L51" s="35"/>
      <c r="M51" s="36"/>
      <c r="N51" s="36"/>
      <c r="O51" s="36"/>
      <c r="P51" s="36"/>
      <c r="Q51" s="85"/>
      <c r="R51" s="36"/>
      <c r="S51" s="55"/>
      <c r="T51" s="32"/>
      <c r="U51" s="30"/>
      <c r="V51" s="86"/>
      <c r="W51" s="16"/>
      <c r="X51" s="16"/>
      <c r="Y51" s="18"/>
      <c r="Z51" s="18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  <c r="IV51" s="52"/>
      <c r="IW51" s="52"/>
    </row>
    <row r="52" customFormat="false" ht="12.75" hidden="false" customHeight="false" outlineLevel="0" collapsed="false">
      <c r="A52" s="52"/>
      <c r="B52" s="30"/>
      <c r="C52" s="30"/>
      <c r="D52" s="32"/>
      <c r="E52" s="32"/>
      <c r="F52" s="32"/>
      <c r="G52" s="33"/>
      <c r="H52" s="33"/>
      <c r="I52" s="30"/>
      <c r="J52" s="30"/>
      <c r="K52" s="32"/>
      <c r="L52" s="35"/>
      <c r="M52" s="36"/>
      <c r="N52" s="36"/>
      <c r="O52" s="36"/>
      <c r="P52" s="36"/>
      <c r="Q52" s="85"/>
      <c r="R52" s="36"/>
      <c r="S52" s="55"/>
      <c r="T52" s="32"/>
      <c r="U52" s="30"/>
      <c r="V52" s="86"/>
      <c r="W52" s="16"/>
      <c r="X52" s="16"/>
      <c r="Y52" s="18"/>
      <c r="Z52" s="18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2"/>
      <c r="IB52" s="52"/>
      <c r="IC52" s="52"/>
      <c r="ID52" s="52"/>
      <c r="IE52" s="52"/>
      <c r="IF52" s="52"/>
      <c r="IG52" s="52"/>
      <c r="IH52" s="52"/>
      <c r="II52" s="52"/>
      <c r="IJ52" s="52"/>
      <c r="IK52" s="52"/>
      <c r="IL52" s="52"/>
      <c r="IM52" s="52"/>
      <c r="IN52" s="52"/>
      <c r="IO52" s="52"/>
      <c r="IP52" s="52"/>
      <c r="IQ52" s="52"/>
      <c r="IR52" s="52"/>
      <c r="IS52" s="52"/>
      <c r="IT52" s="52"/>
      <c r="IU52" s="52"/>
      <c r="IV52" s="52"/>
      <c r="IW52" s="52"/>
    </row>
    <row r="53" customFormat="false" ht="12.75" hidden="false" customHeight="false" outlineLevel="0" collapsed="false">
      <c r="A53" s="52"/>
      <c r="B53" s="30"/>
      <c r="C53" s="30"/>
      <c r="D53" s="32"/>
      <c r="E53" s="32"/>
      <c r="F53" s="32"/>
      <c r="G53" s="33"/>
      <c r="H53" s="33"/>
      <c r="I53" s="30"/>
      <c r="J53" s="30"/>
      <c r="K53" s="32"/>
      <c r="L53" s="35"/>
      <c r="M53" s="36"/>
      <c r="N53" s="36"/>
      <c r="O53" s="36"/>
      <c r="P53" s="36"/>
      <c r="Q53" s="85"/>
      <c r="R53" s="36"/>
      <c r="S53" s="55"/>
      <c r="T53" s="32"/>
      <c r="U53" s="30"/>
      <c r="V53" s="86"/>
      <c r="W53" s="16"/>
      <c r="X53" s="16"/>
      <c r="Y53" s="18"/>
      <c r="Z53" s="18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2"/>
      <c r="FH53" s="52"/>
      <c r="FI53" s="52"/>
      <c r="FJ53" s="52"/>
      <c r="FK53" s="52"/>
      <c r="FL53" s="52"/>
      <c r="FM53" s="52"/>
      <c r="FN53" s="52"/>
      <c r="FO53" s="52"/>
      <c r="FP53" s="52"/>
      <c r="FQ53" s="52"/>
      <c r="FR53" s="52"/>
      <c r="FS53" s="52"/>
      <c r="FT53" s="52"/>
      <c r="FU53" s="52"/>
      <c r="FV53" s="52"/>
      <c r="FW53" s="52"/>
      <c r="FX53" s="52"/>
      <c r="FY53" s="52"/>
      <c r="FZ53" s="52"/>
      <c r="GA53" s="52"/>
      <c r="GB53" s="52"/>
      <c r="GC53" s="52"/>
      <c r="GD53" s="52"/>
      <c r="GE53" s="52"/>
      <c r="GF53" s="52"/>
      <c r="GG53" s="52"/>
      <c r="GH53" s="52"/>
      <c r="GI53" s="52"/>
      <c r="GJ53" s="52"/>
      <c r="GK53" s="52"/>
      <c r="GL53" s="52"/>
      <c r="GM53" s="52"/>
      <c r="GN53" s="52"/>
      <c r="GO53" s="52"/>
      <c r="GP53" s="52"/>
      <c r="GQ53" s="52"/>
      <c r="GR53" s="52"/>
      <c r="GS53" s="52"/>
      <c r="GT53" s="52"/>
      <c r="GU53" s="52"/>
      <c r="GV53" s="52"/>
      <c r="GW53" s="52"/>
      <c r="GX53" s="52"/>
      <c r="GY53" s="52"/>
      <c r="GZ53" s="52"/>
      <c r="HA53" s="52"/>
      <c r="HB53" s="52"/>
      <c r="HC53" s="52"/>
      <c r="HD53" s="52"/>
      <c r="HE53" s="52"/>
      <c r="HF53" s="52"/>
      <c r="HG53" s="52"/>
      <c r="HH53" s="52"/>
      <c r="HI53" s="52"/>
      <c r="HJ53" s="52"/>
      <c r="HK53" s="52"/>
      <c r="HL53" s="52"/>
      <c r="HM53" s="52"/>
      <c r="HN53" s="52"/>
      <c r="HO53" s="52"/>
      <c r="HP53" s="52"/>
      <c r="HQ53" s="52"/>
      <c r="HR53" s="52"/>
      <c r="HS53" s="52"/>
      <c r="HT53" s="52"/>
      <c r="HU53" s="52"/>
      <c r="HV53" s="52"/>
      <c r="HW53" s="52"/>
      <c r="HX53" s="52"/>
      <c r="HY53" s="52"/>
      <c r="HZ53" s="52"/>
      <c r="IA53" s="52"/>
      <c r="IB53" s="52"/>
      <c r="IC53" s="52"/>
      <c r="ID53" s="52"/>
      <c r="IE53" s="52"/>
      <c r="IF53" s="52"/>
      <c r="IG53" s="52"/>
      <c r="IH53" s="52"/>
      <c r="II53" s="52"/>
      <c r="IJ53" s="52"/>
      <c r="IK53" s="52"/>
      <c r="IL53" s="52"/>
      <c r="IM53" s="52"/>
      <c r="IN53" s="52"/>
      <c r="IO53" s="52"/>
      <c r="IP53" s="52"/>
      <c r="IQ53" s="52"/>
      <c r="IR53" s="52"/>
      <c r="IS53" s="52"/>
      <c r="IT53" s="52"/>
      <c r="IU53" s="52"/>
      <c r="IV53" s="52"/>
      <c r="IW53" s="52"/>
    </row>
    <row r="54" customFormat="false" ht="12.75" hidden="false" customHeight="false" outlineLevel="0" collapsed="false">
      <c r="A54" s="52"/>
      <c r="B54" s="30"/>
      <c r="C54" s="30"/>
      <c r="D54" s="32"/>
      <c r="E54" s="32"/>
      <c r="F54" s="32"/>
      <c r="G54" s="33"/>
      <c r="H54" s="33"/>
      <c r="I54" s="30"/>
      <c r="J54" s="30"/>
      <c r="K54" s="32"/>
      <c r="L54" s="35"/>
      <c r="M54" s="36"/>
      <c r="N54" s="36"/>
      <c r="O54" s="36"/>
      <c r="P54" s="36"/>
      <c r="Q54" s="85"/>
      <c r="R54" s="36"/>
      <c r="S54" s="55"/>
      <c r="T54" s="32"/>
      <c r="U54" s="30"/>
      <c r="V54" s="86"/>
      <c r="W54" s="16"/>
      <c r="X54" s="16"/>
      <c r="Y54" s="18"/>
      <c r="Z54" s="18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</row>
    <row r="55" customFormat="false" ht="12.75" hidden="false" customHeight="false" outlineLevel="0" collapsed="false">
      <c r="A55" s="52"/>
      <c r="B55" s="30"/>
      <c r="C55" s="30"/>
      <c r="D55" s="32"/>
      <c r="E55" s="32"/>
      <c r="F55" s="32"/>
      <c r="G55" s="33"/>
      <c r="H55" s="33"/>
      <c r="I55" s="30"/>
      <c r="J55" s="30"/>
      <c r="K55" s="32"/>
      <c r="L55" s="35"/>
      <c r="M55" s="36"/>
      <c r="N55" s="36"/>
      <c r="O55" s="36"/>
      <c r="P55" s="36"/>
      <c r="Q55" s="85"/>
      <c r="R55" s="36"/>
      <c r="S55" s="55"/>
      <c r="T55" s="32"/>
      <c r="U55" s="30"/>
      <c r="V55" s="86"/>
      <c r="W55" s="16"/>
      <c r="X55" s="16"/>
      <c r="Y55" s="18"/>
      <c r="Z55" s="18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  <c r="IU55" s="52"/>
      <c r="IV55" s="52"/>
      <c r="IW55" s="52"/>
    </row>
    <row r="56" customFormat="false" ht="12.75" hidden="false" customHeight="false" outlineLevel="0" collapsed="false">
      <c r="A56" s="52"/>
      <c r="B56" s="30"/>
      <c r="C56" s="30"/>
      <c r="D56" s="32"/>
      <c r="E56" s="32"/>
      <c r="F56" s="32"/>
      <c r="G56" s="33"/>
      <c r="H56" s="33"/>
      <c r="I56" s="30"/>
      <c r="J56" s="30"/>
      <c r="K56" s="32"/>
      <c r="L56" s="35"/>
      <c r="M56" s="36"/>
      <c r="N56" s="36"/>
      <c r="O56" s="36"/>
      <c r="P56" s="36"/>
      <c r="Q56" s="85"/>
      <c r="R56" s="36"/>
      <c r="S56" s="55"/>
      <c r="T56" s="32"/>
      <c r="U56" s="30"/>
      <c r="V56" s="86"/>
      <c r="W56" s="16"/>
      <c r="X56" s="16"/>
      <c r="Y56" s="18"/>
      <c r="Z56" s="18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  <c r="IV56" s="52"/>
      <c r="IW56" s="52"/>
    </row>
    <row r="57" customFormat="false" ht="12.75" hidden="false" customHeight="false" outlineLevel="0" collapsed="false">
      <c r="A57" s="52"/>
      <c r="B57" s="30"/>
      <c r="C57" s="30"/>
      <c r="D57" s="32"/>
      <c r="E57" s="32"/>
      <c r="F57" s="32"/>
      <c r="G57" s="33"/>
      <c r="H57" s="33"/>
      <c r="I57" s="30"/>
      <c r="J57" s="30"/>
      <c r="K57" s="32"/>
      <c r="L57" s="35"/>
      <c r="M57" s="36"/>
      <c r="N57" s="36"/>
      <c r="O57" s="36"/>
      <c r="P57" s="36"/>
      <c r="Q57" s="85"/>
      <c r="R57" s="36"/>
      <c r="S57" s="55"/>
      <c r="T57" s="32"/>
      <c r="U57" s="30"/>
      <c r="V57" s="86"/>
      <c r="W57" s="16"/>
      <c r="X57" s="16"/>
      <c r="Y57" s="18"/>
      <c r="Z57" s="18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  <c r="IV57" s="52"/>
      <c r="IW57" s="52"/>
    </row>
    <row r="58" customFormat="false" ht="12.75" hidden="false" customHeight="false" outlineLevel="0" collapsed="false">
      <c r="A58" s="52"/>
      <c r="B58" s="30"/>
      <c r="C58" s="30"/>
      <c r="D58" s="32"/>
      <c r="E58" s="32"/>
      <c r="F58" s="32"/>
      <c r="G58" s="33"/>
      <c r="H58" s="33"/>
      <c r="I58" s="30"/>
      <c r="J58" s="30"/>
      <c r="K58" s="32"/>
      <c r="L58" s="35"/>
      <c r="M58" s="36"/>
      <c r="N58" s="36"/>
      <c r="O58" s="36"/>
      <c r="P58" s="36"/>
      <c r="Q58" s="85"/>
      <c r="R58" s="36"/>
      <c r="S58" s="55"/>
      <c r="T58" s="32"/>
      <c r="U58" s="30"/>
      <c r="V58" s="86"/>
      <c r="W58" s="16"/>
      <c r="X58" s="16"/>
      <c r="Y58" s="18"/>
      <c r="Z58" s="18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  <c r="IV58" s="52"/>
      <c r="IW58" s="52"/>
    </row>
    <row r="59" customFormat="false" ht="12.75" hidden="false" customHeight="false" outlineLevel="0" collapsed="false">
      <c r="A59" s="52"/>
      <c r="B59" s="30"/>
      <c r="C59" s="30"/>
      <c r="D59" s="32"/>
      <c r="E59" s="32"/>
      <c r="F59" s="32"/>
      <c r="G59" s="33"/>
      <c r="H59" s="33"/>
      <c r="I59" s="30"/>
      <c r="J59" s="30"/>
      <c r="K59" s="32"/>
      <c r="L59" s="35"/>
      <c r="M59" s="36"/>
      <c r="N59" s="36"/>
      <c r="O59" s="36"/>
      <c r="P59" s="36"/>
      <c r="Q59" s="85"/>
      <c r="R59" s="36"/>
      <c r="S59" s="55"/>
      <c r="T59" s="32"/>
      <c r="U59" s="30"/>
      <c r="V59" s="86"/>
      <c r="W59" s="16"/>
      <c r="X59" s="16"/>
      <c r="Y59" s="18"/>
      <c r="Z59" s="18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  <c r="IW59" s="52"/>
    </row>
    <row r="60" customFormat="false" ht="12.75" hidden="false" customHeight="false" outlineLevel="0" collapsed="false">
      <c r="A60" s="52"/>
      <c r="B60" s="30"/>
      <c r="C60" s="30"/>
      <c r="D60" s="32"/>
      <c r="E60" s="32"/>
      <c r="F60" s="32"/>
      <c r="G60" s="33"/>
      <c r="H60" s="33"/>
      <c r="I60" s="30"/>
      <c r="J60" s="30"/>
      <c r="K60" s="32"/>
      <c r="L60" s="35"/>
      <c r="M60" s="36"/>
      <c r="N60" s="36"/>
      <c r="O60" s="36"/>
      <c r="P60" s="36"/>
      <c r="Q60" s="85"/>
      <c r="R60" s="36"/>
      <c r="S60" s="55"/>
      <c r="T60" s="32"/>
      <c r="U60" s="30"/>
      <c r="V60" s="86"/>
      <c r="W60" s="16"/>
      <c r="X60" s="16"/>
      <c r="Y60" s="18"/>
      <c r="Z60" s="18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  <c r="EE60" s="52"/>
      <c r="EF60" s="52"/>
      <c r="EG60" s="52"/>
      <c r="EH60" s="52"/>
      <c r="EI60" s="52"/>
      <c r="EJ60" s="52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2"/>
      <c r="FM60" s="52"/>
      <c r="FN60" s="52"/>
      <c r="FO60" s="52"/>
      <c r="FP60" s="52"/>
      <c r="FQ60" s="52"/>
      <c r="FR60" s="52"/>
      <c r="FS60" s="52"/>
      <c r="FT60" s="52"/>
      <c r="FU60" s="52"/>
      <c r="FV60" s="52"/>
      <c r="FW60" s="52"/>
      <c r="FX60" s="52"/>
      <c r="FY60" s="52"/>
      <c r="FZ60" s="52"/>
      <c r="GA60" s="52"/>
      <c r="GB60" s="52"/>
      <c r="GC60" s="52"/>
      <c r="GD60" s="52"/>
      <c r="GE60" s="52"/>
      <c r="GF60" s="52"/>
      <c r="GG60" s="52"/>
      <c r="GH60" s="52"/>
      <c r="GI60" s="52"/>
      <c r="GJ60" s="52"/>
      <c r="GK60" s="52"/>
      <c r="GL60" s="52"/>
      <c r="GM60" s="52"/>
      <c r="GN60" s="52"/>
      <c r="GO60" s="52"/>
      <c r="GP60" s="52"/>
      <c r="GQ60" s="52"/>
      <c r="GR60" s="52"/>
      <c r="GS60" s="52"/>
      <c r="GT60" s="52"/>
      <c r="GU60" s="52"/>
      <c r="GV60" s="52"/>
      <c r="GW60" s="52"/>
      <c r="GX60" s="52"/>
      <c r="GY60" s="52"/>
      <c r="GZ60" s="52"/>
      <c r="HA60" s="52"/>
      <c r="HB60" s="52"/>
      <c r="HC60" s="52"/>
      <c r="HD60" s="52"/>
      <c r="HE60" s="52"/>
      <c r="HF60" s="52"/>
      <c r="HG60" s="52"/>
      <c r="HH60" s="52"/>
      <c r="HI60" s="52"/>
      <c r="HJ60" s="52"/>
      <c r="HK60" s="52"/>
      <c r="HL60" s="52"/>
      <c r="HM60" s="52"/>
      <c r="HN60" s="52"/>
      <c r="HO60" s="52"/>
      <c r="HP60" s="52"/>
      <c r="HQ60" s="52"/>
      <c r="HR60" s="52"/>
      <c r="HS60" s="52"/>
      <c r="HT60" s="52"/>
      <c r="HU60" s="52"/>
      <c r="HV60" s="52"/>
      <c r="HW60" s="52"/>
      <c r="HX60" s="52"/>
      <c r="HY60" s="52"/>
      <c r="HZ60" s="52"/>
      <c r="IA60" s="52"/>
      <c r="IB60" s="52"/>
      <c r="IC60" s="52"/>
      <c r="ID60" s="52"/>
      <c r="IE60" s="52"/>
      <c r="IF60" s="52"/>
      <c r="IG60" s="52"/>
      <c r="IH60" s="52"/>
      <c r="II60" s="52"/>
      <c r="IJ60" s="52"/>
      <c r="IK60" s="52"/>
      <c r="IL60" s="52"/>
      <c r="IM60" s="52"/>
      <c r="IN60" s="52"/>
      <c r="IO60" s="52"/>
      <c r="IP60" s="52"/>
      <c r="IQ60" s="52"/>
      <c r="IR60" s="52"/>
      <c r="IS60" s="52"/>
      <c r="IT60" s="52"/>
      <c r="IU60" s="52"/>
      <c r="IV60" s="52"/>
      <c r="IW60" s="52"/>
    </row>
    <row r="61" customFormat="false" ht="12.75" hidden="false" customHeight="false" outlineLevel="0" collapsed="false">
      <c r="A61" s="52"/>
      <c r="B61" s="30"/>
      <c r="C61" s="30"/>
      <c r="D61" s="32"/>
      <c r="E61" s="32"/>
      <c r="F61" s="32"/>
      <c r="G61" s="33"/>
      <c r="H61" s="33"/>
      <c r="I61" s="30"/>
      <c r="J61" s="30"/>
      <c r="K61" s="32"/>
      <c r="L61" s="35"/>
      <c r="M61" s="36"/>
      <c r="N61" s="36"/>
      <c r="O61" s="36"/>
      <c r="P61" s="36"/>
      <c r="Q61" s="85"/>
      <c r="R61" s="36"/>
      <c r="S61" s="55"/>
      <c r="T61" s="32"/>
      <c r="U61" s="30"/>
      <c r="V61" s="86"/>
      <c r="W61" s="16"/>
      <c r="X61" s="16"/>
      <c r="Y61" s="18"/>
      <c r="Z61" s="18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 s="52"/>
      <c r="EX61" s="52"/>
      <c r="EY61" s="52"/>
      <c r="EZ61" s="52"/>
      <c r="FA61" s="52"/>
      <c r="FB61" s="52"/>
      <c r="FC61" s="52"/>
      <c r="FD61" s="52"/>
      <c r="FE61" s="52"/>
      <c r="FF61" s="52"/>
      <c r="FG61" s="52"/>
      <c r="FH61" s="52"/>
      <c r="FI61" s="52"/>
      <c r="FJ61" s="52"/>
      <c r="FK61" s="52"/>
      <c r="FL61" s="52"/>
      <c r="FM61" s="52"/>
      <c r="FN61" s="52"/>
      <c r="FO61" s="52"/>
      <c r="FP61" s="52"/>
      <c r="FQ61" s="52"/>
      <c r="FR61" s="52"/>
      <c r="FS61" s="52"/>
      <c r="FT61" s="52"/>
      <c r="FU61" s="52"/>
      <c r="FV61" s="52"/>
      <c r="FW61" s="52"/>
      <c r="FX61" s="52"/>
      <c r="FY61" s="52"/>
      <c r="FZ61" s="52"/>
      <c r="GA61" s="52"/>
      <c r="GB61" s="52"/>
      <c r="GC61" s="52"/>
      <c r="GD61" s="52"/>
      <c r="GE61" s="52"/>
      <c r="GF61" s="52"/>
      <c r="GG61" s="52"/>
      <c r="GH61" s="52"/>
      <c r="GI61" s="52"/>
      <c r="GJ61" s="52"/>
      <c r="GK61" s="52"/>
      <c r="GL61" s="52"/>
      <c r="GM61" s="52"/>
      <c r="GN61" s="52"/>
      <c r="GO61" s="52"/>
      <c r="GP61" s="52"/>
      <c r="GQ61" s="52"/>
      <c r="GR61" s="52"/>
      <c r="GS61" s="52"/>
      <c r="GT61" s="52"/>
      <c r="GU61" s="52"/>
      <c r="GV61" s="52"/>
      <c r="GW61" s="52"/>
      <c r="GX61" s="52"/>
      <c r="GY61" s="52"/>
      <c r="GZ61" s="52"/>
      <c r="HA61" s="52"/>
      <c r="HB61" s="52"/>
      <c r="HC61" s="52"/>
      <c r="HD61" s="52"/>
      <c r="HE61" s="52"/>
      <c r="HF61" s="52"/>
      <c r="HG61" s="52"/>
      <c r="HH61" s="52"/>
      <c r="HI61" s="52"/>
      <c r="HJ61" s="52"/>
      <c r="HK61" s="52"/>
      <c r="HL61" s="52"/>
      <c r="HM61" s="52"/>
      <c r="HN61" s="52"/>
      <c r="HO61" s="52"/>
      <c r="HP61" s="52"/>
      <c r="HQ61" s="52"/>
      <c r="HR61" s="52"/>
      <c r="HS61" s="52"/>
      <c r="HT61" s="52"/>
      <c r="HU61" s="52"/>
      <c r="HV61" s="52"/>
      <c r="HW61" s="52"/>
      <c r="HX61" s="52"/>
      <c r="HY61" s="52"/>
      <c r="HZ61" s="52"/>
      <c r="IA61" s="52"/>
      <c r="IB61" s="52"/>
      <c r="IC61" s="52"/>
      <c r="ID61" s="52"/>
      <c r="IE61" s="52"/>
      <c r="IF61" s="52"/>
      <c r="IG61" s="52"/>
      <c r="IH61" s="52"/>
      <c r="II61" s="52"/>
      <c r="IJ61" s="52"/>
      <c r="IK61" s="52"/>
      <c r="IL61" s="52"/>
      <c r="IM61" s="52"/>
      <c r="IN61" s="52"/>
      <c r="IO61" s="52"/>
      <c r="IP61" s="52"/>
      <c r="IQ61" s="52"/>
      <c r="IR61" s="52"/>
      <c r="IS61" s="52"/>
      <c r="IT61" s="52"/>
      <c r="IU61" s="52"/>
      <c r="IV61" s="52"/>
      <c r="IW61" s="52"/>
    </row>
    <row r="62" customFormat="false" ht="12.75" hidden="false" customHeight="false" outlineLevel="0" collapsed="false">
      <c r="A62" s="52"/>
      <c r="B62" s="30"/>
      <c r="C62" s="30"/>
      <c r="D62" s="32"/>
      <c r="E62" s="32"/>
      <c r="F62" s="32"/>
      <c r="G62" s="33"/>
      <c r="H62" s="33"/>
      <c r="I62" s="30"/>
      <c r="J62" s="30"/>
      <c r="K62" s="32"/>
      <c r="L62" s="35"/>
      <c r="M62" s="36"/>
      <c r="N62" s="36"/>
      <c r="O62" s="36"/>
      <c r="P62" s="36"/>
      <c r="Q62" s="85"/>
      <c r="R62" s="36"/>
      <c r="S62" s="55"/>
      <c r="T62" s="32"/>
      <c r="U62" s="30"/>
      <c r="V62" s="86"/>
      <c r="W62" s="16"/>
      <c r="X62" s="16"/>
      <c r="Y62" s="18"/>
      <c r="Z62" s="18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2"/>
      <c r="HO62" s="52"/>
      <c r="HP62" s="52"/>
      <c r="HQ62" s="52"/>
      <c r="HR62" s="52"/>
      <c r="HS62" s="52"/>
      <c r="HT62" s="52"/>
      <c r="HU62" s="52"/>
      <c r="HV62" s="52"/>
      <c r="HW62" s="52"/>
      <c r="HX62" s="52"/>
      <c r="HY62" s="52"/>
      <c r="HZ62" s="52"/>
      <c r="IA62" s="52"/>
      <c r="IB62" s="52"/>
      <c r="IC62" s="52"/>
      <c r="ID62" s="52"/>
      <c r="IE62" s="52"/>
      <c r="IF62" s="52"/>
      <c r="IG62" s="52"/>
      <c r="IH62" s="52"/>
      <c r="II62" s="52"/>
      <c r="IJ62" s="52"/>
      <c r="IK62" s="52"/>
      <c r="IL62" s="52"/>
      <c r="IM62" s="52"/>
      <c r="IN62" s="52"/>
      <c r="IO62" s="52"/>
      <c r="IP62" s="52"/>
      <c r="IQ62" s="52"/>
      <c r="IR62" s="52"/>
      <c r="IS62" s="52"/>
      <c r="IT62" s="52"/>
      <c r="IU62" s="52"/>
      <c r="IV62" s="52"/>
      <c r="IW62" s="52"/>
    </row>
    <row r="63" customFormat="false" ht="12.75" hidden="false" customHeight="false" outlineLevel="0" collapsed="false">
      <c r="A63" s="52"/>
      <c r="B63" s="30"/>
      <c r="C63" s="30"/>
      <c r="D63" s="32"/>
      <c r="E63" s="32"/>
      <c r="F63" s="32"/>
      <c r="G63" s="33"/>
      <c r="H63" s="33"/>
      <c r="I63" s="30"/>
      <c r="J63" s="30"/>
      <c r="K63" s="32"/>
      <c r="L63" s="35"/>
      <c r="M63" s="36"/>
      <c r="N63" s="36"/>
      <c r="O63" s="36"/>
      <c r="P63" s="36"/>
      <c r="Q63" s="85"/>
      <c r="R63" s="36"/>
      <c r="S63" s="55"/>
      <c r="T63" s="32"/>
      <c r="U63" s="30"/>
      <c r="V63" s="86"/>
      <c r="W63" s="16"/>
      <c r="X63" s="16"/>
      <c r="Y63" s="18"/>
      <c r="Z63" s="18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52"/>
      <c r="FX63" s="52"/>
      <c r="FY63" s="52"/>
      <c r="FZ63" s="52"/>
      <c r="GA63" s="52"/>
      <c r="GB63" s="52"/>
      <c r="GC63" s="52"/>
      <c r="GD63" s="52"/>
      <c r="GE63" s="52"/>
      <c r="GF63" s="52"/>
      <c r="GG63" s="52"/>
      <c r="GH63" s="52"/>
      <c r="GI63" s="52"/>
      <c r="GJ63" s="52"/>
      <c r="GK63" s="52"/>
      <c r="GL63" s="52"/>
      <c r="GM63" s="52"/>
      <c r="GN63" s="52"/>
      <c r="GO63" s="52"/>
      <c r="GP63" s="52"/>
      <c r="GQ63" s="52"/>
      <c r="GR63" s="52"/>
      <c r="GS63" s="52"/>
      <c r="GT63" s="52"/>
      <c r="GU63" s="52"/>
      <c r="GV63" s="52"/>
      <c r="GW63" s="52"/>
      <c r="GX63" s="52"/>
      <c r="GY63" s="52"/>
      <c r="GZ63" s="52"/>
      <c r="HA63" s="52"/>
      <c r="HB63" s="52"/>
      <c r="HC63" s="52"/>
      <c r="HD63" s="52"/>
      <c r="HE63" s="52"/>
      <c r="HF63" s="52"/>
      <c r="HG63" s="52"/>
      <c r="HH63" s="52"/>
      <c r="HI63" s="52"/>
      <c r="HJ63" s="52"/>
      <c r="HK63" s="52"/>
      <c r="HL63" s="52"/>
      <c r="HM63" s="52"/>
      <c r="HN63" s="52"/>
      <c r="HO63" s="52"/>
      <c r="HP63" s="52"/>
      <c r="HQ63" s="52"/>
      <c r="HR63" s="52"/>
      <c r="HS63" s="52"/>
      <c r="HT63" s="52"/>
      <c r="HU63" s="52"/>
      <c r="HV63" s="52"/>
      <c r="HW63" s="52"/>
      <c r="HX63" s="52"/>
      <c r="HY63" s="52"/>
      <c r="HZ63" s="52"/>
      <c r="IA63" s="52"/>
      <c r="IB63" s="52"/>
      <c r="IC63" s="52"/>
      <c r="ID63" s="52"/>
      <c r="IE63" s="52"/>
      <c r="IF63" s="52"/>
      <c r="IG63" s="52"/>
      <c r="IH63" s="52"/>
      <c r="II63" s="52"/>
      <c r="IJ63" s="52"/>
      <c r="IK63" s="52"/>
      <c r="IL63" s="52"/>
      <c r="IM63" s="52"/>
      <c r="IN63" s="52"/>
      <c r="IO63" s="52"/>
      <c r="IP63" s="52"/>
      <c r="IQ63" s="52"/>
      <c r="IR63" s="52"/>
      <c r="IS63" s="52"/>
      <c r="IT63" s="52"/>
      <c r="IU63" s="52"/>
      <c r="IV63" s="52"/>
      <c r="IW63" s="52"/>
    </row>
    <row r="64" customFormat="false" ht="12.75" hidden="false" customHeight="false" outlineLevel="0" collapsed="false">
      <c r="A64" s="52"/>
      <c r="B64" s="30"/>
      <c r="C64" s="30"/>
      <c r="D64" s="32"/>
      <c r="E64" s="32"/>
      <c r="F64" s="32"/>
      <c r="G64" s="33"/>
      <c r="H64" s="33"/>
      <c r="I64" s="30"/>
      <c r="J64" s="30"/>
      <c r="K64" s="32"/>
      <c r="L64" s="35"/>
      <c r="M64" s="36"/>
      <c r="N64" s="36"/>
      <c r="O64" s="36"/>
      <c r="P64" s="36"/>
      <c r="Q64" s="85"/>
      <c r="R64" s="36"/>
      <c r="S64" s="55"/>
      <c r="T64" s="32"/>
      <c r="U64" s="30"/>
      <c r="V64" s="86"/>
      <c r="W64" s="16"/>
      <c r="X64" s="16"/>
      <c r="Y64" s="18"/>
      <c r="Z64" s="18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  <c r="EE64" s="52"/>
      <c r="EF64" s="52"/>
      <c r="EG64" s="52"/>
      <c r="EH64" s="52"/>
      <c r="EI64" s="52"/>
      <c r="EJ64" s="52"/>
      <c r="EK64" s="52"/>
      <c r="EL64" s="52"/>
      <c r="EM64" s="52"/>
      <c r="EN64" s="52"/>
      <c r="EO64" s="52"/>
      <c r="EP64" s="52"/>
      <c r="EQ64" s="52"/>
      <c r="ER64" s="52"/>
      <c r="ES64" s="52"/>
      <c r="ET64" s="52"/>
      <c r="EU64" s="52"/>
      <c r="EV64" s="52"/>
      <c r="EW64" s="52"/>
      <c r="EX64" s="52"/>
      <c r="EY64" s="52"/>
      <c r="EZ64" s="52"/>
      <c r="FA64" s="52"/>
      <c r="FB64" s="52"/>
      <c r="FC64" s="52"/>
      <c r="FD64" s="52"/>
      <c r="FE64" s="52"/>
      <c r="FF64" s="52"/>
      <c r="FG64" s="52"/>
      <c r="FH64" s="52"/>
      <c r="FI64" s="52"/>
      <c r="FJ64" s="52"/>
      <c r="FK64" s="52"/>
      <c r="FL64" s="52"/>
      <c r="FM64" s="52"/>
      <c r="FN64" s="52"/>
      <c r="FO64" s="52"/>
      <c r="FP64" s="52"/>
      <c r="FQ64" s="52"/>
      <c r="FR64" s="52"/>
      <c r="FS64" s="52"/>
      <c r="FT64" s="52"/>
      <c r="FU64" s="52"/>
      <c r="FV64" s="52"/>
      <c r="FW64" s="52"/>
      <c r="FX64" s="52"/>
      <c r="FY64" s="52"/>
      <c r="FZ64" s="52"/>
      <c r="GA64" s="52"/>
      <c r="GB64" s="52"/>
      <c r="GC64" s="52"/>
      <c r="GD64" s="52"/>
      <c r="GE64" s="52"/>
      <c r="GF64" s="52"/>
      <c r="GG64" s="52"/>
      <c r="GH64" s="52"/>
      <c r="GI64" s="52"/>
      <c r="GJ64" s="52"/>
      <c r="GK64" s="52"/>
      <c r="GL64" s="52"/>
      <c r="GM64" s="52"/>
      <c r="GN64" s="52"/>
      <c r="GO64" s="52"/>
      <c r="GP64" s="52"/>
      <c r="GQ64" s="52"/>
      <c r="GR64" s="52"/>
      <c r="GS64" s="52"/>
      <c r="GT64" s="52"/>
      <c r="GU64" s="52"/>
      <c r="GV64" s="52"/>
      <c r="GW64" s="52"/>
      <c r="GX64" s="52"/>
      <c r="GY64" s="52"/>
      <c r="GZ64" s="52"/>
      <c r="HA64" s="52"/>
      <c r="HB64" s="52"/>
      <c r="HC64" s="52"/>
      <c r="HD64" s="52"/>
      <c r="HE64" s="52"/>
      <c r="HF64" s="52"/>
      <c r="HG64" s="52"/>
      <c r="HH64" s="52"/>
      <c r="HI64" s="52"/>
      <c r="HJ64" s="52"/>
      <c r="HK64" s="52"/>
      <c r="HL64" s="52"/>
      <c r="HM64" s="52"/>
      <c r="HN64" s="52"/>
      <c r="HO64" s="52"/>
      <c r="HP64" s="52"/>
      <c r="HQ64" s="52"/>
      <c r="HR64" s="52"/>
      <c r="HS64" s="52"/>
      <c r="HT64" s="52"/>
      <c r="HU64" s="52"/>
      <c r="HV64" s="52"/>
      <c r="HW64" s="52"/>
      <c r="HX64" s="52"/>
      <c r="HY64" s="52"/>
      <c r="HZ64" s="52"/>
      <c r="IA64" s="52"/>
      <c r="IB64" s="52"/>
      <c r="IC64" s="52"/>
      <c r="ID64" s="52"/>
      <c r="IE64" s="52"/>
      <c r="IF64" s="52"/>
      <c r="IG64" s="52"/>
      <c r="IH64" s="52"/>
      <c r="II64" s="52"/>
      <c r="IJ64" s="52"/>
      <c r="IK64" s="52"/>
      <c r="IL64" s="52"/>
      <c r="IM64" s="52"/>
      <c r="IN64" s="52"/>
      <c r="IO64" s="52"/>
      <c r="IP64" s="52"/>
      <c r="IQ64" s="52"/>
      <c r="IR64" s="52"/>
      <c r="IS64" s="52"/>
      <c r="IT64" s="52"/>
      <c r="IU64" s="52"/>
      <c r="IV64" s="52"/>
      <c r="IW64" s="52"/>
    </row>
    <row r="65" customFormat="false" ht="12.75" hidden="false" customHeight="false" outlineLevel="0" collapsed="false">
      <c r="A65" s="52"/>
      <c r="B65" s="30"/>
      <c r="C65" s="30"/>
      <c r="D65" s="32"/>
      <c r="E65" s="32"/>
      <c r="F65" s="32"/>
      <c r="G65" s="33"/>
      <c r="H65" s="33"/>
      <c r="I65" s="30"/>
      <c r="J65" s="30"/>
      <c r="K65" s="32"/>
      <c r="L65" s="35"/>
      <c r="M65" s="36"/>
      <c r="N65" s="36"/>
      <c r="O65" s="36"/>
      <c r="P65" s="36"/>
      <c r="Q65" s="85"/>
      <c r="R65" s="36"/>
      <c r="S65" s="55"/>
      <c r="T65" s="32"/>
      <c r="U65" s="30"/>
      <c r="V65" s="86"/>
      <c r="W65" s="16"/>
      <c r="X65" s="16"/>
      <c r="Y65" s="18"/>
      <c r="Z65" s="18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  <c r="FR65" s="52"/>
      <c r="FS65" s="52"/>
      <c r="FT65" s="52"/>
      <c r="FU65" s="52"/>
      <c r="FV65" s="52"/>
      <c r="FW65" s="52"/>
      <c r="FX65" s="52"/>
      <c r="FY65" s="52"/>
      <c r="FZ65" s="52"/>
      <c r="GA65" s="52"/>
      <c r="GB65" s="52"/>
      <c r="GC65" s="52"/>
      <c r="GD65" s="52"/>
      <c r="GE65" s="52"/>
      <c r="GF65" s="52"/>
      <c r="GG65" s="52"/>
      <c r="GH65" s="52"/>
      <c r="GI65" s="52"/>
      <c r="GJ65" s="52"/>
      <c r="GK65" s="52"/>
      <c r="GL65" s="52"/>
      <c r="GM65" s="52"/>
      <c r="GN65" s="52"/>
      <c r="GO65" s="52"/>
      <c r="GP65" s="52"/>
      <c r="GQ65" s="52"/>
      <c r="GR65" s="52"/>
      <c r="GS65" s="52"/>
      <c r="GT65" s="52"/>
      <c r="GU65" s="52"/>
      <c r="GV65" s="52"/>
      <c r="GW65" s="52"/>
      <c r="GX65" s="52"/>
      <c r="GY65" s="52"/>
      <c r="GZ65" s="52"/>
      <c r="HA65" s="52"/>
      <c r="HB65" s="52"/>
      <c r="HC65" s="52"/>
      <c r="HD65" s="52"/>
      <c r="HE65" s="52"/>
      <c r="HF65" s="52"/>
      <c r="HG65" s="52"/>
      <c r="HH65" s="52"/>
      <c r="HI65" s="52"/>
      <c r="HJ65" s="52"/>
      <c r="HK65" s="52"/>
      <c r="HL65" s="52"/>
      <c r="HM65" s="52"/>
      <c r="HN65" s="52"/>
      <c r="HO65" s="52"/>
      <c r="HP65" s="52"/>
      <c r="HQ65" s="52"/>
      <c r="HR65" s="52"/>
      <c r="HS65" s="52"/>
      <c r="HT65" s="52"/>
      <c r="HU65" s="52"/>
      <c r="HV65" s="52"/>
      <c r="HW65" s="52"/>
      <c r="HX65" s="52"/>
      <c r="HY65" s="52"/>
      <c r="HZ65" s="52"/>
      <c r="IA65" s="52"/>
      <c r="IB65" s="52"/>
      <c r="IC65" s="52"/>
      <c r="ID65" s="52"/>
      <c r="IE65" s="52"/>
      <c r="IF65" s="52"/>
      <c r="IG65" s="52"/>
      <c r="IH65" s="52"/>
      <c r="II65" s="52"/>
      <c r="IJ65" s="52"/>
      <c r="IK65" s="52"/>
      <c r="IL65" s="52"/>
      <c r="IM65" s="52"/>
      <c r="IN65" s="52"/>
      <c r="IO65" s="52"/>
      <c r="IP65" s="52"/>
      <c r="IQ65" s="52"/>
      <c r="IR65" s="52"/>
      <c r="IS65" s="52"/>
      <c r="IT65" s="52"/>
      <c r="IU65" s="52"/>
      <c r="IV65" s="52"/>
      <c r="IW65" s="52"/>
    </row>
    <row r="66" customFormat="false" ht="12.75" hidden="false" customHeight="false" outlineLevel="0" collapsed="false">
      <c r="A66" s="52"/>
      <c r="B66" s="87"/>
      <c r="C66" s="87"/>
      <c r="D66" s="87"/>
      <c r="E66" s="87"/>
      <c r="F66" s="87"/>
      <c r="G66" s="87"/>
      <c r="H66" s="87"/>
      <c r="I66" s="88"/>
      <c r="J66" s="88"/>
      <c r="K66" s="87"/>
      <c r="L66" s="87"/>
      <c r="M66" s="87"/>
      <c r="N66" s="87"/>
      <c r="O66" s="87"/>
      <c r="P66" s="87"/>
      <c r="Q66" s="89"/>
      <c r="R66" s="87"/>
      <c r="S66" s="87"/>
      <c r="T66" s="87"/>
      <c r="U66" s="87"/>
      <c r="V66" s="52"/>
      <c r="W66" s="87"/>
      <c r="X66" s="87"/>
      <c r="Y66" s="90"/>
      <c r="Z66" s="90"/>
      <c r="AA66" s="90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X66" s="87"/>
      <c r="FY66" s="87"/>
      <c r="FZ66" s="87"/>
      <c r="GA66" s="87"/>
      <c r="GB66" s="87"/>
      <c r="GC66" s="87"/>
      <c r="GD66" s="87"/>
      <c r="GE66" s="87"/>
      <c r="GF66" s="87"/>
      <c r="GG66" s="87"/>
      <c r="GH66" s="87"/>
      <c r="GI66" s="87"/>
      <c r="GJ66" s="87"/>
      <c r="GK66" s="87"/>
      <c r="GL66" s="87"/>
      <c r="GM66" s="87"/>
      <c r="GN66" s="87"/>
      <c r="GO66" s="87"/>
      <c r="GP66" s="87"/>
      <c r="GQ66" s="87"/>
      <c r="GR66" s="87"/>
      <c r="GS66" s="87"/>
      <c r="GT66" s="87"/>
      <c r="GU66" s="87"/>
      <c r="GV66" s="87"/>
      <c r="GW66" s="87"/>
      <c r="GX66" s="87"/>
      <c r="GY66" s="87"/>
      <c r="GZ66" s="87"/>
      <c r="HA66" s="87"/>
      <c r="HB66" s="87"/>
      <c r="HC66" s="87"/>
      <c r="HD66" s="87"/>
      <c r="HE66" s="87"/>
      <c r="HF66" s="87"/>
      <c r="HG66" s="87"/>
      <c r="HH66" s="87"/>
      <c r="HI66" s="87"/>
      <c r="HJ66" s="87"/>
      <c r="HK66" s="87"/>
      <c r="HL66" s="87"/>
      <c r="HM66" s="87"/>
      <c r="HN66" s="87"/>
      <c r="HO66" s="87"/>
      <c r="HP66" s="87"/>
      <c r="HQ66" s="87"/>
      <c r="HR66" s="87"/>
      <c r="HS66" s="87"/>
      <c r="HT66" s="87"/>
      <c r="HU66" s="87"/>
      <c r="HV66" s="87"/>
      <c r="HW66" s="87"/>
      <c r="HX66" s="87"/>
      <c r="HY66" s="87"/>
      <c r="HZ66" s="87"/>
      <c r="IA66" s="87"/>
      <c r="IB66" s="87"/>
      <c r="IC66" s="87"/>
      <c r="ID66" s="87"/>
      <c r="IE66" s="87"/>
      <c r="IF66" s="87"/>
      <c r="IG66" s="87"/>
      <c r="IH66" s="87"/>
      <c r="II66" s="87"/>
      <c r="IJ66" s="87"/>
      <c r="IK66" s="87"/>
      <c r="IL66" s="87"/>
      <c r="IM66" s="87"/>
      <c r="IN66" s="87"/>
      <c r="IO66" s="87"/>
      <c r="IP66" s="87"/>
      <c r="IQ66" s="87"/>
      <c r="IR66" s="87"/>
      <c r="IS66" s="87"/>
      <c r="IT66" s="87"/>
      <c r="IU66" s="87"/>
      <c r="IV66" s="87"/>
      <c r="IW66" s="87"/>
    </row>
    <row r="67" customFormat="false" ht="12.75" hidden="false" customHeight="false" outlineLevel="0" collapsed="false">
      <c r="A67" s="52"/>
      <c r="B67" s="30"/>
      <c r="C67" s="30"/>
      <c r="D67" s="32"/>
      <c r="E67" s="32"/>
      <c r="F67" s="32"/>
      <c r="G67" s="33"/>
      <c r="H67" s="33"/>
      <c r="I67" s="30"/>
      <c r="J67" s="30"/>
      <c r="K67" s="32"/>
      <c r="L67" s="35"/>
      <c r="M67" s="36"/>
      <c r="N67" s="36"/>
      <c r="O67" s="36"/>
      <c r="P67" s="36"/>
      <c r="Q67" s="85"/>
      <c r="R67" s="36"/>
      <c r="S67" s="55"/>
      <c r="T67" s="32"/>
      <c r="U67" s="32"/>
      <c r="V67" s="16"/>
      <c r="W67" s="16"/>
      <c r="X67" s="16"/>
      <c r="Y67" s="18"/>
      <c r="Z67" s="18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  <c r="GB67" s="52"/>
      <c r="GC67" s="52"/>
      <c r="GD67" s="52"/>
      <c r="GE67" s="52"/>
      <c r="GF67" s="52"/>
      <c r="GG67" s="52"/>
      <c r="GH67" s="52"/>
      <c r="GI67" s="52"/>
      <c r="GJ67" s="52"/>
      <c r="GK67" s="52"/>
      <c r="GL67" s="52"/>
      <c r="GM67" s="52"/>
      <c r="GN67" s="52"/>
      <c r="GO67" s="52"/>
      <c r="GP67" s="52"/>
      <c r="GQ67" s="52"/>
      <c r="GR67" s="52"/>
      <c r="GS67" s="52"/>
      <c r="GT67" s="52"/>
      <c r="GU67" s="52"/>
      <c r="GV67" s="52"/>
      <c r="GW67" s="52"/>
      <c r="GX67" s="52"/>
      <c r="GY67" s="52"/>
      <c r="GZ67" s="52"/>
      <c r="HA67" s="52"/>
      <c r="HB67" s="52"/>
      <c r="HC67" s="52"/>
      <c r="HD67" s="52"/>
      <c r="HE67" s="52"/>
      <c r="HF67" s="52"/>
      <c r="HG67" s="52"/>
      <c r="HH67" s="52"/>
      <c r="HI67" s="52"/>
      <c r="HJ67" s="52"/>
      <c r="HK67" s="52"/>
      <c r="HL67" s="52"/>
      <c r="HM67" s="52"/>
      <c r="HN67" s="52"/>
      <c r="HO67" s="52"/>
      <c r="HP67" s="52"/>
      <c r="HQ67" s="52"/>
      <c r="HR67" s="52"/>
      <c r="HS67" s="52"/>
      <c r="HT67" s="52"/>
      <c r="HU67" s="52"/>
      <c r="HV67" s="52"/>
      <c r="HW67" s="52"/>
      <c r="HX67" s="52"/>
      <c r="HY67" s="52"/>
      <c r="HZ67" s="52"/>
      <c r="IA67" s="52"/>
      <c r="IB67" s="52"/>
      <c r="IC67" s="52"/>
      <c r="ID67" s="52"/>
      <c r="IE67" s="52"/>
      <c r="IF67" s="52"/>
      <c r="IG67" s="52"/>
      <c r="IH67" s="52"/>
      <c r="II67" s="52"/>
      <c r="IJ67" s="52"/>
      <c r="IK67" s="52"/>
      <c r="IL67" s="52"/>
      <c r="IM67" s="52"/>
      <c r="IN67" s="52"/>
      <c r="IO67" s="52"/>
      <c r="IP67" s="52"/>
      <c r="IQ67" s="52"/>
      <c r="IR67" s="52"/>
      <c r="IS67" s="52"/>
      <c r="IT67" s="52"/>
      <c r="IU67" s="52"/>
      <c r="IV67" s="52"/>
      <c r="IW67" s="52"/>
    </row>
    <row r="68" customFormat="false" ht="12.75" hidden="false" customHeight="false" outlineLevel="0" collapsed="false">
      <c r="A68" s="52"/>
      <c r="B68" s="30"/>
      <c r="C68" s="30"/>
      <c r="D68" s="32"/>
      <c r="E68" s="32"/>
      <c r="F68" s="32"/>
      <c r="G68" s="33"/>
      <c r="H68" s="33"/>
      <c r="I68" s="30"/>
      <c r="J68" s="30"/>
      <c r="K68" s="32"/>
      <c r="L68" s="35"/>
      <c r="M68" s="36"/>
      <c r="N68" s="36"/>
      <c r="O68" s="36"/>
      <c r="P68" s="36"/>
      <c r="Q68" s="37"/>
      <c r="R68" s="36"/>
      <c r="S68" s="55"/>
      <c r="T68" s="32"/>
      <c r="U68" s="30"/>
      <c r="V68" s="16"/>
      <c r="W68" s="16"/>
      <c r="X68" s="16"/>
      <c r="Y68" s="17"/>
      <c r="Z68" s="18"/>
      <c r="AA68" s="18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  <c r="GB68" s="52"/>
      <c r="GC68" s="52"/>
      <c r="GD68" s="52"/>
      <c r="GE68" s="52"/>
      <c r="GF68" s="52"/>
      <c r="GG68" s="52"/>
      <c r="GH68" s="52"/>
      <c r="GI68" s="52"/>
      <c r="GJ68" s="52"/>
      <c r="GK68" s="52"/>
      <c r="GL68" s="52"/>
      <c r="GM68" s="52"/>
      <c r="GN68" s="52"/>
      <c r="GO68" s="52"/>
      <c r="GP68" s="52"/>
      <c r="GQ68" s="52"/>
      <c r="GR68" s="52"/>
      <c r="GS68" s="52"/>
      <c r="GT68" s="52"/>
      <c r="GU68" s="52"/>
      <c r="GV68" s="52"/>
      <c r="GW68" s="52"/>
      <c r="GX68" s="52"/>
      <c r="GY68" s="52"/>
      <c r="GZ68" s="52"/>
      <c r="HA68" s="52"/>
      <c r="HB68" s="52"/>
      <c r="HC68" s="52"/>
      <c r="HD68" s="52"/>
      <c r="HE68" s="52"/>
      <c r="HF68" s="52"/>
      <c r="HG68" s="52"/>
      <c r="HH68" s="52"/>
      <c r="HI68" s="52"/>
      <c r="HJ68" s="52"/>
      <c r="HK68" s="52"/>
      <c r="HL68" s="52"/>
      <c r="HM68" s="52"/>
      <c r="HN68" s="52"/>
      <c r="HO68" s="52"/>
      <c r="HP68" s="52"/>
      <c r="HQ68" s="52"/>
      <c r="HR68" s="52"/>
      <c r="HS68" s="52"/>
      <c r="HT68" s="52"/>
      <c r="HU68" s="52"/>
      <c r="HV68" s="52"/>
      <c r="HW68" s="52"/>
      <c r="HX68" s="52"/>
      <c r="HY68" s="52"/>
      <c r="HZ68" s="52"/>
      <c r="IA68" s="52"/>
      <c r="IB68" s="52"/>
      <c r="IC68" s="52"/>
      <c r="ID68" s="52"/>
      <c r="IE68" s="52"/>
      <c r="IF68" s="52"/>
      <c r="IG68" s="52"/>
      <c r="IH68" s="52"/>
      <c r="II68" s="52"/>
      <c r="IJ68" s="52"/>
      <c r="IK68" s="52"/>
      <c r="IL68" s="52"/>
      <c r="IM68" s="52"/>
      <c r="IN68" s="52"/>
      <c r="IO68" s="52"/>
      <c r="IP68" s="52"/>
      <c r="IQ68" s="52"/>
      <c r="IR68" s="52"/>
      <c r="IS68" s="52"/>
      <c r="IT68" s="52"/>
      <c r="IU68" s="52"/>
      <c r="IV68" s="52"/>
      <c r="IW68" s="52"/>
    </row>
    <row r="69" customFormat="false" ht="12.75" hidden="false" customHeight="false" outlineLevel="0" collapsed="false">
      <c r="A69" s="52"/>
      <c r="B69" s="30"/>
      <c r="C69" s="30"/>
      <c r="D69" s="32"/>
      <c r="E69" s="32"/>
      <c r="F69" s="32"/>
      <c r="G69" s="33"/>
      <c r="H69" s="33"/>
      <c r="I69" s="30"/>
      <c r="J69" s="30"/>
      <c r="K69" s="32"/>
      <c r="L69" s="35"/>
      <c r="M69" s="36"/>
      <c r="N69" s="36"/>
      <c r="O69" s="36"/>
      <c r="P69" s="36"/>
      <c r="Q69" s="37"/>
      <c r="R69" s="36"/>
      <c r="S69" s="55"/>
      <c r="T69" s="31"/>
      <c r="U69" s="30"/>
      <c r="V69" s="16"/>
      <c r="W69" s="16"/>
      <c r="X69" s="16"/>
      <c r="Y69" s="17"/>
      <c r="Z69" s="18"/>
      <c r="AA69" s="18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  <c r="GB69" s="52"/>
      <c r="GC69" s="52"/>
      <c r="GD69" s="52"/>
      <c r="GE69" s="52"/>
      <c r="GF69" s="52"/>
      <c r="GG69" s="52"/>
      <c r="GH69" s="52"/>
      <c r="GI69" s="52"/>
      <c r="GJ69" s="52"/>
      <c r="GK69" s="52"/>
      <c r="GL69" s="52"/>
      <c r="GM69" s="52"/>
      <c r="GN69" s="52"/>
      <c r="GO69" s="52"/>
      <c r="GP69" s="52"/>
      <c r="GQ69" s="52"/>
      <c r="GR69" s="52"/>
      <c r="GS69" s="52"/>
      <c r="GT69" s="52"/>
      <c r="GU69" s="52"/>
      <c r="GV69" s="52"/>
      <c r="GW69" s="52"/>
      <c r="GX69" s="52"/>
      <c r="GY69" s="52"/>
      <c r="GZ69" s="52"/>
      <c r="HA69" s="52"/>
      <c r="HB69" s="52"/>
      <c r="HC69" s="52"/>
      <c r="HD69" s="52"/>
      <c r="HE69" s="52"/>
      <c r="HF69" s="52"/>
      <c r="HG69" s="52"/>
      <c r="HH69" s="52"/>
      <c r="HI69" s="52"/>
      <c r="HJ69" s="52"/>
      <c r="HK69" s="52"/>
      <c r="HL69" s="52"/>
      <c r="HM69" s="52"/>
      <c r="HN69" s="52"/>
      <c r="HO69" s="52"/>
      <c r="HP69" s="52"/>
      <c r="HQ69" s="52"/>
      <c r="HR69" s="52"/>
      <c r="HS69" s="52"/>
      <c r="HT69" s="52"/>
      <c r="HU69" s="52"/>
      <c r="HV69" s="52"/>
      <c r="HW69" s="52"/>
      <c r="HX69" s="52"/>
      <c r="HY69" s="52"/>
      <c r="HZ69" s="52"/>
      <c r="IA69" s="52"/>
      <c r="IB69" s="52"/>
      <c r="IC69" s="52"/>
      <c r="ID69" s="52"/>
      <c r="IE69" s="52"/>
      <c r="IF69" s="52"/>
      <c r="IG69" s="52"/>
      <c r="IH69" s="52"/>
      <c r="II69" s="52"/>
      <c r="IJ69" s="52"/>
      <c r="IK69" s="52"/>
      <c r="IL69" s="52"/>
      <c r="IM69" s="52"/>
      <c r="IN69" s="52"/>
      <c r="IO69" s="52"/>
      <c r="IP69" s="52"/>
      <c r="IQ69" s="52"/>
      <c r="IR69" s="52"/>
      <c r="IS69" s="52"/>
      <c r="IT69" s="52"/>
      <c r="IU69" s="52"/>
      <c r="IV69" s="52"/>
      <c r="IW69" s="52"/>
    </row>
    <row r="70" customFormat="false" ht="12.75" hidden="false" customHeight="false" outlineLevel="0" collapsed="false">
      <c r="A70" s="52"/>
      <c r="B70" s="30"/>
      <c r="C70" s="30"/>
      <c r="D70" s="32"/>
      <c r="E70" s="32"/>
      <c r="F70" s="32"/>
      <c r="G70" s="33"/>
      <c r="H70" s="33"/>
      <c r="I70" s="30"/>
      <c r="J70" s="30"/>
      <c r="K70" s="32"/>
      <c r="L70" s="35"/>
      <c r="M70" s="36"/>
      <c r="N70" s="36"/>
      <c r="O70" s="36"/>
      <c r="P70" s="36"/>
      <c r="Q70" s="37"/>
      <c r="R70" s="36"/>
      <c r="S70" s="55"/>
      <c r="T70" s="31"/>
      <c r="U70" s="30"/>
      <c r="V70" s="16"/>
      <c r="W70" s="16"/>
      <c r="X70" s="16"/>
      <c r="Y70" s="17"/>
      <c r="Z70" s="18"/>
      <c r="AA70" s="18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  <c r="GB70" s="52"/>
      <c r="GC70" s="52"/>
      <c r="GD70" s="52"/>
      <c r="GE70" s="52"/>
      <c r="GF70" s="52"/>
      <c r="GG70" s="52"/>
      <c r="GH70" s="52"/>
      <c r="GI70" s="52"/>
      <c r="GJ70" s="52"/>
      <c r="GK70" s="52"/>
      <c r="GL70" s="52"/>
      <c r="GM70" s="52"/>
      <c r="GN70" s="52"/>
      <c r="GO70" s="52"/>
      <c r="GP70" s="52"/>
      <c r="GQ70" s="52"/>
      <c r="GR70" s="52"/>
      <c r="GS70" s="52"/>
      <c r="GT70" s="52"/>
      <c r="GU70" s="52"/>
      <c r="GV70" s="52"/>
      <c r="GW70" s="52"/>
      <c r="GX70" s="52"/>
      <c r="GY70" s="52"/>
      <c r="GZ70" s="52"/>
      <c r="HA70" s="52"/>
      <c r="HB70" s="52"/>
      <c r="HC70" s="52"/>
      <c r="HD70" s="52"/>
      <c r="HE70" s="52"/>
      <c r="HF70" s="52"/>
      <c r="HG70" s="52"/>
      <c r="HH70" s="52"/>
      <c r="HI70" s="52"/>
      <c r="HJ70" s="52"/>
      <c r="HK70" s="52"/>
      <c r="HL70" s="52"/>
      <c r="HM70" s="52"/>
      <c r="HN70" s="52"/>
      <c r="HO70" s="52"/>
      <c r="HP70" s="52"/>
      <c r="HQ70" s="52"/>
      <c r="HR70" s="52"/>
      <c r="HS70" s="52"/>
      <c r="HT70" s="52"/>
      <c r="HU70" s="52"/>
      <c r="HV70" s="52"/>
      <c r="HW70" s="52"/>
      <c r="HX70" s="52"/>
      <c r="HY70" s="52"/>
      <c r="HZ70" s="52"/>
      <c r="IA70" s="52"/>
      <c r="IB70" s="52"/>
      <c r="IC70" s="52"/>
      <c r="ID70" s="52"/>
      <c r="IE70" s="52"/>
      <c r="IF70" s="52"/>
      <c r="IG70" s="52"/>
      <c r="IH70" s="52"/>
      <c r="II70" s="52"/>
      <c r="IJ70" s="52"/>
      <c r="IK70" s="52"/>
      <c r="IL70" s="52"/>
      <c r="IM70" s="52"/>
      <c r="IN70" s="52"/>
      <c r="IO70" s="52"/>
      <c r="IP70" s="52"/>
      <c r="IQ70" s="52"/>
      <c r="IR70" s="52"/>
      <c r="IS70" s="52"/>
      <c r="IT70" s="52"/>
      <c r="IU70" s="52"/>
      <c r="IV70" s="52"/>
      <c r="IW70" s="52"/>
    </row>
    <row r="71" customFormat="false" ht="12.75" hidden="false" customHeight="false" outlineLevel="0" collapsed="false">
      <c r="A71" s="52"/>
      <c r="B71" s="30"/>
      <c r="C71" s="30"/>
      <c r="D71" s="32"/>
      <c r="E71" s="32"/>
      <c r="F71" s="32"/>
      <c r="G71" s="33"/>
      <c r="H71" s="33"/>
      <c r="I71" s="30"/>
      <c r="J71" s="30"/>
      <c r="K71" s="32"/>
      <c r="L71" s="35"/>
      <c r="M71" s="36"/>
      <c r="N71" s="36"/>
      <c r="O71" s="36"/>
      <c r="P71" s="36"/>
      <c r="Q71" s="37"/>
      <c r="R71" s="36"/>
      <c r="S71" s="55"/>
      <c r="T71" s="32"/>
      <c r="U71" s="30"/>
      <c r="V71" s="16"/>
      <c r="W71" s="16"/>
      <c r="X71" s="16"/>
      <c r="Y71" s="17"/>
      <c r="Z71" s="18"/>
      <c r="AA71" s="18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  <c r="GB71" s="52"/>
      <c r="GC71" s="52"/>
      <c r="GD71" s="52"/>
      <c r="GE71" s="52"/>
      <c r="GF71" s="52"/>
      <c r="GG71" s="52"/>
      <c r="GH71" s="52"/>
      <c r="GI71" s="52"/>
      <c r="GJ71" s="52"/>
      <c r="GK71" s="52"/>
      <c r="GL71" s="52"/>
      <c r="GM71" s="52"/>
      <c r="GN71" s="52"/>
      <c r="GO71" s="52"/>
      <c r="GP71" s="52"/>
      <c r="GQ71" s="52"/>
      <c r="GR71" s="52"/>
      <c r="GS71" s="52"/>
      <c r="GT71" s="52"/>
      <c r="GU71" s="52"/>
      <c r="GV71" s="52"/>
      <c r="GW71" s="52"/>
      <c r="GX71" s="52"/>
      <c r="GY71" s="52"/>
      <c r="GZ71" s="52"/>
      <c r="HA71" s="52"/>
      <c r="HB71" s="52"/>
      <c r="HC71" s="52"/>
      <c r="HD71" s="52"/>
      <c r="HE71" s="52"/>
      <c r="HF71" s="52"/>
      <c r="HG71" s="52"/>
      <c r="HH71" s="52"/>
      <c r="HI71" s="52"/>
      <c r="HJ71" s="52"/>
      <c r="HK71" s="52"/>
      <c r="HL71" s="52"/>
      <c r="HM71" s="52"/>
      <c r="HN71" s="52"/>
      <c r="HO71" s="52"/>
      <c r="HP71" s="52"/>
      <c r="HQ71" s="52"/>
      <c r="HR71" s="52"/>
      <c r="HS71" s="52"/>
      <c r="HT71" s="52"/>
      <c r="HU71" s="52"/>
      <c r="HV71" s="52"/>
      <c r="HW71" s="52"/>
      <c r="HX71" s="52"/>
      <c r="HY71" s="52"/>
      <c r="HZ71" s="52"/>
      <c r="IA71" s="52"/>
      <c r="IB71" s="52"/>
      <c r="IC71" s="52"/>
      <c r="ID71" s="52"/>
      <c r="IE71" s="52"/>
      <c r="IF71" s="52"/>
      <c r="IG71" s="52"/>
      <c r="IH71" s="52"/>
      <c r="II71" s="52"/>
      <c r="IJ71" s="52"/>
      <c r="IK71" s="52"/>
      <c r="IL71" s="52"/>
      <c r="IM71" s="52"/>
      <c r="IN71" s="52"/>
      <c r="IO71" s="52"/>
      <c r="IP71" s="52"/>
      <c r="IQ71" s="52"/>
      <c r="IR71" s="52"/>
      <c r="IS71" s="52"/>
      <c r="IT71" s="52"/>
      <c r="IU71" s="52"/>
      <c r="IV71" s="52"/>
      <c r="IW71" s="52"/>
    </row>
    <row r="72" customFormat="false" ht="12.75" hidden="false" customHeight="false" outlineLevel="0" collapsed="false">
      <c r="A72" s="52"/>
      <c r="B72" s="78"/>
      <c r="C72" s="78"/>
      <c r="D72" s="79"/>
      <c r="E72" s="79"/>
      <c r="F72" s="79"/>
      <c r="G72" s="80"/>
      <c r="H72" s="80"/>
      <c r="I72" s="78"/>
      <c r="J72" s="78"/>
      <c r="K72" s="79"/>
      <c r="L72" s="81"/>
      <c r="M72" s="79"/>
      <c r="N72" s="79"/>
      <c r="O72" s="79"/>
      <c r="P72" s="79"/>
      <c r="Q72" s="82"/>
      <c r="R72" s="79"/>
      <c r="S72" s="83"/>
      <c r="T72" s="79"/>
      <c r="U72" s="78"/>
      <c r="V72" s="84"/>
      <c r="W72" s="84"/>
      <c r="X72" s="84"/>
      <c r="Y72" s="18"/>
      <c r="Z72" s="18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  <c r="GB72" s="52"/>
      <c r="GC72" s="52"/>
      <c r="GD72" s="52"/>
      <c r="GE72" s="52"/>
      <c r="GF72" s="52"/>
      <c r="GG72" s="52"/>
      <c r="GH72" s="52"/>
      <c r="GI72" s="52"/>
      <c r="GJ72" s="52"/>
      <c r="GK72" s="52"/>
      <c r="GL72" s="52"/>
      <c r="GM72" s="52"/>
      <c r="GN72" s="52"/>
      <c r="GO72" s="52"/>
      <c r="GP72" s="52"/>
      <c r="GQ72" s="52"/>
      <c r="GR72" s="52"/>
      <c r="GS72" s="52"/>
      <c r="GT72" s="52"/>
      <c r="GU72" s="52"/>
      <c r="GV72" s="52"/>
      <c r="GW72" s="52"/>
      <c r="GX72" s="52"/>
      <c r="GY72" s="52"/>
      <c r="GZ72" s="52"/>
      <c r="HA72" s="52"/>
      <c r="HB72" s="52"/>
      <c r="HC72" s="52"/>
      <c r="HD72" s="52"/>
      <c r="HE72" s="52"/>
      <c r="HF72" s="52"/>
      <c r="HG72" s="52"/>
      <c r="HH72" s="52"/>
      <c r="HI72" s="52"/>
      <c r="HJ72" s="52"/>
      <c r="HK72" s="52"/>
      <c r="HL72" s="52"/>
      <c r="HM72" s="52"/>
      <c r="HN72" s="52"/>
      <c r="HO72" s="52"/>
      <c r="HP72" s="52"/>
      <c r="HQ72" s="52"/>
      <c r="HR72" s="52"/>
      <c r="HS72" s="52"/>
      <c r="HT72" s="52"/>
      <c r="HU72" s="52"/>
      <c r="HV72" s="52"/>
      <c r="HW72" s="52"/>
      <c r="HX72" s="52"/>
      <c r="HY72" s="52"/>
      <c r="HZ72" s="52"/>
      <c r="IA72" s="52"/>
      <c r="IB72" s="52"/>
      <c r="IC72" s="52"/>
      <c r="ID72" s="52"/>
      <c r="IE72" s="52"/>
      <c r="IF72" s="52"/>
      <c r="IG72" s="52"/>
      <c r="IH72" s="52"/>
      <c r="II72" s="52"/>
      <c r="IJ72" s="52"/>
      <c r="IK72" s="52"/>
      <c r="IL72" s="52"/>
      <c r="IM72" s="52"/>
      <c r="IN72" s="52"/>
      <c r="IO72" s="52"/>
      <c r="IP72" s="52"/>
      <c r="IQ72" s="52"/>
      <c r="IR72" s="52"/>
      <c r="IS72" s="52"/>
      <c r="IT72" s="52"/>
      <c r="IU72" s="52"/>
      <c r="IV72" s="52"/>
      <c r="IW72" s="52"/>
    </row>
    <row r="73" customFormat="false" ht="12.75" hidden="false" customHeight="false" outlineLevel="0" collapsed="false">
      <c r="A73" s="52"/>
      <c r="B73" s="30"/>
      <c r="C73" s="30"/>
      <c r="D73" s="30"/>
      <c r="E73" s="30"/>
      <c r="F73" s="32"/>
      <c r="G73" s="33"/>
      <c r="H73" s="33"/>
      <c r="I73" s="30"/>
      <c r="J73" s="30"/>
      <c r="K73" s="32"/>
      <c r="L73" s="36"/>
      <c r="M73" s="36"/>
      <c r="N73" s="36"/>
      <c r="O73" s="36"/>
      <c r="P73" s="36"/>
      <c r="Q73" s="85"/>
      <c r="R73" s="36"/>
      <c r="S73" s="55"/>
      <c r="T73" s="32"/>
      <c r="U73" s="30"/>
      <c r="V73" s="86"/>
      <c r="W73" s="86"/>
      <c r="X73" s="86"/>
      <c r="Y73" s="18"/>
      <c r="Z73" s="18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  <c r="GB73" s="52"/>
      <c r="GC73" s="52"/>
      <c r="GD73" s="52"/>
      <c r="GE73" s="52"/>
      <c r="GF73" s="52"/>
      <c r="GG73" s="52"/>
      <c r="GH73" s="52"/>
      <c r="GI73" s="52"/>
      <c r="GJ73" s="52"/>
      <c r="GK73" s="52"/>
      <c r="GL73" s="52"/>
      <c r="GM73" s="52"/>
      <c r="GN73" s="52"/>
      <c r="GO73" s="52"/>
      <c r="GP73" s="52"/>
      <c r="GQ73" s="52"/>
      <c r="GR73" s="52"/>
      <c r="GS73" s="52"/>
      <c r="GT73" s="52"/>
      <c r="GU73" s="52"/>
      <c r="GV73" s="52"/>
      <c r="GW73" s="52"/>
      <c r="GX73" s="52"/>
      <c r="GY73" s="52"/>
      <c r="GZ73" s="52"/>
      <c r="HA73" s="52"/>
      <c r="HB73" s="52"/>
      <c r="HC73" s="52"/>
      <c r="HD73" s="52"/>
      <c r="HE73" s="52"/>
      <c r="HF73" s="52"/>
      <c r="HG73" s="52"/>
      <c r="HH73" s="52"/>
      <c r="HI73" s="52"/>
      <c r="HJ73" s="52"/>
      <c r="HK73" s="52"/>
      <c r="HL73" s="52"/>
      <c r="HM73" s="52"/>
      <c r="HN73" s="52"/>
      <c r="HO73" s="52"/>
      <c r="HP73" s="52"/>
      <c r="HQ73" s="52"/>
      <c r="HR73" s="52"/>
      <c r="HS73" s="52"/>
      <c r="HT73" s="52"/>
      <c r="HU73" s="52"/>
      <c r="HV73" s="52"/>
      <c r="HW73" s="52"/>
      <c r="HX73" s="52"/>
      <c r="HY73" s="52"/>
      <c r="HZ73" s="52"/>
      <c r="IA73" s="52"/>
      <c r="IB73" s="52"/>
      <c r="IC73" s="52"/>
      <c r="ID73" s="52"/>
      <c r="IE73" s="52"/>
      <c r="IF73" s="52"/>
      <c r="IG73" s="52"/>
      <c r="IH73" s="52"/>
      <c r="II73" s="52"/>
      <c r="IJ73" s="52"/>
      <c r="IK73" s="52"/>
      <c r="IL73" s="52"/>
      <c r="IM73" s="52"/>
      <c r="IN73" s="52"/>
      <c r="IO73" s="52"/>
      <c r="IP73" s="52"/>
      <c r="IQ73" s="52"/>
      <c r="IR73" s="52"/>
      <c r="IS73" s="52"/>
      <c r="IT73" s="52"/>
      <c r="IU73" s="52"/>
      <c r="IV73" s="52"/>
      <c r="IW73" s="52"/>
    </row>
    <row r="74" customFormat="false" ht="12.75" hidden="false" customHeight="false" outlineLevel="0" collapsed="false">
      <c r="A74" s="52"/>
      <c r="B74" s="30"/>
      <c r="C74" s="30"/>
      <c r="D74" s="32"/>
      <c r="E74" s="32"/>
      <c r="F74" s="32"/>
      <c r="G74" s="33"/>
      <c r="H74" s="33"/>
      <c r="I74" s="30"/>
      <c r="J74" s="30"/>
      <c r="K74" s="32"/>
      <c r="L74" s="35"/>
      <c r="M74" s="36"/>
      <c r="N74" s="36"/>
      <c r="O74" s="36"/>
      <c r="P74" s="36"/>
      <c r="Q74" s="85"/>
      <c r="R74" s="36"/>
      <c r="S74" s="55"/>
      <c r="T74" s="32"/>
      <c r="U74" s="32"/>
      <c r="V74" s="91"/>
      <c r="W74" s="91"/>
      <c r="X74" s="91"/>
      <c r="Y74" s="18"/>
      <c r="Z74" s="18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  <c r="GB74" s="52"/>
      <c r="GC74" s="52"/>
      <c r="GD74" s="52"/>
      <c r="GE74" s="52"/>
      <c r="GF74" s="52"/>
      <c r="GG74" s="52"/>
      <c r="GH74" s="52"/>
      <c r="GI74" s="52"/>
      <c r="GJ74" s="52"/>
      <c r="GK74" s="52"/>
      <c r="GL74" s="52"/>
      <c r="GM74" s="52"/>
      <c r="GN74" s="52"/>
      <c r="GO74" s="52"/>
      <c r="GP74" s="52"/>
      <c r="GQ74" s="52"/>
      <c r="GR74" s="52"/>
      <c r="GS74" s="52"/>
      <c r="GT74" s="52"/>
      <c r="GU74" s="52"/>
      <c r="GV74" s="52"/>
      <c r="GW74" s="52"/>
      <c r="GX74" s="52"/>
      <c r="GY74" s="52"/>
      <c r="GZ74" s="52"/>
      <c r="HA74" s="52"/>
      <c r="HB74" s="52"/>
      <c r="HC74" s="52"/>
      <c r="HD74" s="52"/>
      <c r="HE74" s="52"/>
      <c r="HF74" s="52"/>
      <c r="HG74" s="52"/>
      <c r="HH74" s="52"/>
      <c r="HI74" s="52"/>
      <c r="HJ74" s="52"/>
      <c r="HK74" s="52"/>
      <c r="HL74" s="52"/>
      <c r="HM74" s="52"/>
      <c r="HN74" s="52"/>
      <c r="HO74" s="52"/>
      <c r="HP74" s="52"/>
      <c r="HQ74" s="52"/>
      <c r="HR74" s="52"/>
      <c r="HS74" s="52"/>
      <c r="HT74" s="52"/>
      <c r="HU74" s="52"/>
      <c r="HV74" s="52"/>
      <c r="HW74" s="52"/>
      <c r="HX74" s="52"/>
      <c r="HY74" s="52"/>
      <c r="HZ74" s="52"/>
      <c r="IA74" s="52"/>
      <c r="IB74" s="52"/>
      <c r="IC74" s="52"/>
      <c r="ID74" s="52"/>
      <c r="IE74" s="52"/>
      <c r="IF74" s="52"/>
      <c r="IG74" s="52"/>
      <c r="IH74" s="52"/>
      <c r="II74" s="52"/>
      <c r="IJ74" s="52"/>
      <c r="IK74" s="52"/>
      <c r="IL74" s="52"/>
      <c r="IM74" s="52"/>
      <c r="IN74" s="52"/>
      <c r="IO74" s="52"/>
      <c r="IP74" s="52"/>
      <c r="IQ74" s="52"/>
      <c r="IR74" s="52"/>
      <c r="IS74" s="52"/>
      <c r="IT74" s="52"/>
      <c r="IU74" s="52"/>
      <c r="IV74" s="52"/>
      <c r="IW74" s="52"/>
    </row>
    <row r="75" customFormat="false" ht="12.75" hidden="false" customHeight="false" outlineLevel="0" collapsed="false">
      <c r="A75" s="52"/>
      <c r="B75" s="30"/>
      <c r="C75" s="30"/>
      <c r="D75" s="32"/>
      <c r="E75" s="32"/>
      <c r="F75" s="32"/>
      <c r="G75" s="33"/>
      <c r="H75" s="33"/>
      <c r="I75" s="30"/>
      <c r="J75" s="30"/>
      <c r="K75" s="32"/>
      <c r="L75" s="35"/>
      <c r="M75" s="36"/>
      <c r="N75" s="36"/>
      <c r="O75" s="36"/>
      <c r="P75" s="36"/>
      <c r="Q75" s="37"/>
      <c r="R75" s="36"/>
      <c r="S75" s="55"/>
      <c r="T75" s="32"/>
      <c r="U75" s="30"/>
      <c r="V75" s="16"/>
      <c r="W75" s="16"/>
      <c r="X75" s="16"/>
      <c r="Y75" s="17"/>
      <c r="Z75" s="18"/>
      <c r="AA75" s="18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  <c r="GB75" s="52"/>
      <c r="GC75" s="52"/>
      <c r="GD75" s="52"/>
      <c r="GE75" s="52"/>
      <c r="GF75" s="52"/>
      <c r="GG75" s="52"/>
      <c r="GH75" s="52"/>
      <c r="GI75" s="52"/>
      <c r="GJ75" s="52"/>
      <c r="GK75" s="52"/>
      <c r="GL75" s="52"/>
      <c r="GM75" s="52"/>
      <c r="GN75" s="52"/>
      <c r="GO75" s="52"/>
      <c r="GP75" s="52"/>
      <c r="GQ75" s="52"/>
      <c r="GR75" s="52"/>
      <c r="GS75" s="52"/>
      <c r="GT75" s="52"/>
      <c r="GU75" s="52"/>
      <c r="GV75" s="52"/>
      <c r="GW75" s="52"/>
      <c r="GX75" s="52"/>
      <c r="GY75" s="52"/>
      <c r="GZ75" s="52"/>
      <c r="HA75" s="52"/>
      <c r="HB75" s="52"/>
      <c r="HC75" s="52"/>
      <c r="HD75" s="52"/>
      <c r="HE75" s="52"/>
      <c r="HF75" s="52"/>
      <c r="HG75" s="52"/>
      <c r="HH75" s="52"/>
      <c r="HI75" s="52"/>
      <c r="HJ75" s="52"/>
      <c r="HK75" s="52"/>
      <c r="HL75" s="52"/>
      <c r="HM75" s="52"/>
      <c r="HN75" s="52"/>
      <c r="HO75" s="52"/>
      <c r="HP75" s="52"/>
      <c r="HQ75" s="52"/>
      <c r="HR75" s="52"/>
      <c r="HS75" s="52"/>
      <c r="HT75" s="52"/>
      <c r="HU75" s="52"/>
      <c r="HV75" s="52"/>
      <c r="HW75" s="52"/>
      <c r="HX75" s="52"/>
      <c r="HY75" s="52"/>
      <c r="HZ75" s="52"/>
      <c r="IA75" s="52"/>
      <c r="IB75" s="52"/>
      <c r="IC75" s="52"/>
      <c r="ID75" s="52"/>
      <c r="IE75" s="52"/>
      <c r="IF75" s="52"/>
      <c r="IG75" s="52"/>
      <c r="IH75" s="52"/>
      <c r="II75" s="52"/>
      <c r="IJ75" s="52"/>
      <c r="IK75" s="52"/>
      <c r="IL75" s="52"/>
      <c r="IM75" s="52"/>
      <c r="IN75" s="52"/>
      <c r="IO75" s="52"/>
      <c r="IP75" s="52"/>
      <c r="IQ75" s="52"/>
      <c r="IR75" s="52"/>
      <c r="IS75" s="52"/>
      <c r="IT75" s="52"/>
      <c r="IU75" s="52"/>
      <c r="IV75" s="52"/>
      <c r="IW75" s="52"/>
    </row>
    <row r="76" customFormat="false" ht="12.75" hidden="false" customHeight="false" outlineLevel="0" collapsed="false">
      <c r="A76" s="52"/>
      <c r="B76" s="30"/>
      <c r="C76" s="30"/>
      <c r="D76" s="32"/>
      <c r="E76" s="32"/>
      <c r="F76" s="32"/>
      <c r="G76" s="33"/>
      <c r="H76" s="33"/>
      <c r="I76" s="30"/>
      <c r="J76" s="30"/>
      <c r="K76" s="32"/>
      <c r="L76" s="35"/>
      <c r="M76" s="36"/>
      <c r="N76" s="36"/>
      <c r="O76" s="36"/>
      <c r="P76" s="36"/>
      <c r="Q76" s="37"/>
      <c r="R76" s="36"/>
      <c r="S76" s="55"/>
      <c r="T76" s="31"/>
      <c r="U76" s="30"/>
      <c r="V76" s="16"/>
      <c r="W76" s="16"/>
      <c r="X76" s="16"/>
      <c r="Y76" s="17"/>
      <c r="Z76" s="18"/>
      <c r="AA76" s="18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  <c r="GB76" s="52"/>
      <c r="GC76" s="52"/>
      <c r="GD76" s="52"/>
      <c r="GE76" s="52"/>
      <c r="GF76" s="52"/>
      <c r="GG76" s="52"/>
      <c r="GH76" s="52"/>
      <c r="GI76" s="52"/>
      <c r="GJ76" s="52"/>
      <c r="GK76" s="52"/>
      <c r="GL76" s="52"/>
      <c r="GM76" s="52"/>
      <c r="GN76" s="52"/>
      <c r="GO76" s="52"/>
      <c r="GP76" s="52"/>
      <c r="GQ76" s="52"/>
      <c r="GR76" s="52"/>
      <c r="GS76" s="52"/>
      <c r="GT76" s="52"/>
      <c r="GU76" s="52"/>
      <c r="GV76" s="52"/>
      <c r="GW76" s="52"/>
      <c r="GX76" s="52"/>
      <c r="GY76" s="52"/>
      <c r="GZ76" s="52"/>
      <c r="HA76" s="52"/>
      <c r="HB76" s="52"/>
      <c r="HC76" s="52"/>
      <c r="HD76" s="52"/>
      <c r="HE76" s="52"/>
      <c r="HF76" s="52"/>
      <c r="HG76" s="52"/>
      <c r="HH76" s="52"/>
      <c r="HI76" s="52"/>
      <c r="HJ76" s="52"/>
      <c r="HK76" s="52"/>
      <c r="HL76" s="52"/>
      <c r="HM76" s="52"/>
      <c r="HN76" s="52"/>
      <c r="HO76" s="52"/>
      <c r="HP76" s="52"/>
      <c r="HQ76" s="52"/>
      <c r="HR76" s="52"/>
      <c r="HS76" s="52"/>
      <c r="HT76" s="52"/>
      <c r="HU76" s="52"/>
      <c r="HV76" s="52"/>
      <c r="HW76" s="52"/>
      <c r="HX76" s="52"/>
      <c r="HY76" s="52"/>
      <c r="HZ76" s="52"/>
      <c r="IA76" s="52"/>
      <c r="IB76" s="52"/>
      <c r="IC76" s="52"/>
      <c r="ID76" s="52"/>
      <c r="IE76" s="52"/>
      <c r="IF76" s="52"/>
      <c r="IG76" s="52"/>
      <c r="IH76" s="52"/>
      <c r="II76" s="52"/>
      <c r="IJ76" s="52"/>
      <c r="IK76" s="52"/>
      <c r="IL76" s="52"/>
      <c r="IM76" s="52"/>
      <c r="IN76" s="52"/>
      <c r="IO76" s="52"/>
      <c r="IP76" s="52"/>
      <c r="IQ76" s="52"/>
      <c r="IR76" s="52"/>
      <c r="IS76" s="52"/>
      <c r="IT76" s="52"/>
      <c r="IU76" s="52"/>
      <c r="IV76" s="52"/>
      <c r="IW76" s="52"/>
    </row>
    <row r="77" customFormat="false" ht="12.75" hidden="false" customHeight="false" outlineLevel="0" collapsed="false">
      <c r="A77" s="52"/>
      <c r="B77" s="30"/>
      <c r="C77" s="30"/>
      <c r="D77" s="32"/>
      <c r="E77" s="32"/>
      <c r="F77" s="32"/>
      <c r="G77" s="33"/>
      <c r="H77" s="33"/>
      <c r="I77" s="30"/>
      <c r="J77" s="30"/>
      <c r="K77" s="32"/>
      <c r="L77" s="35"/>
      <c r="M77" s="36"/>
      <c r="N77" s="36"/>
      <c r="O77" s="36"/>
      <c r="P77" s="36"/>
      <c r="Q77" s="37"/>
      <c r="R77" s="36"/>
      <c r="S77" s="55"/>
      <c r="T77" s="31"/>
      <c r="U77" s="30"/>
      <c r="V77" s="16"/>
      <c r="W77" s="16"/>
      <c r="X77" s="16"/>
      <c r="Y77" s="17"/>
      <c r="Z77" s="18"/>
      <c r="AA77" s="18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52"/>
      <c r="FX77" s="52"/>
      <c r="FY77" s="52"/>
      <c r="FZ77" s="52"/>
      <c r="GA77" s="52"/>
      <c r="GB77" s="52"/>
      <c r="GC77" s="52"/>
      <c r="GD77" s="52"/>
      <c r="GE77" s="52"/>
      <c r="GF77" s="52"/>
      <c r="GG77" s="52"/>
      <c r="GH77" s="52"/>
      <c r="GI77" s="52"/>
      <c r="GJ77" s="52"/>
      <c r="GK77" s="52"/>
      <c r="GL77" s="52"/>
      <c r="GM77" s="52"/>
      <c r="GN77" s="52"/>
      <c r="GO77" s="52"/>
      <c r="GP77" s="52"/>
      <c r="GQ77" s="52"/>
      <c r="GR77" s="52"/>
      <c r="GS77" s="52"/>
      <c r="GT77" s="52"/>
      <c r="GU77" s="52"/>
      <c r="GV77" s="52"/>
      <c r="GW77" s="52"/>
      <c r="GX77" s="52"/>
      <c r="GY77" s="52"/>
      <c r="GZ77" s="52"/>
      <c r="HA77" s="52"/>
      <c r="HB77" s="52"/>
      <c r="HC77" s="52"/>
      <c r="HD77" s="52"/>
      <c r="HE77" s="52"/>
      <c r="HF77" s="52"/>
      <c r="HG77" s="52"/>
      <c r="HH77" s="52"/>
      <c r="HI77" s="52"/>
      <c r="HJ77" s="52"/>
      <c r="HK77" s="52"/>
      <c r="HL77" s="52"/>
      <c r="HM77" s="52"/>
      <c r="HN77" s="52"/>
      <c r="HO77" s="52"/>
      <c r="HP77" s="52"/>
      <c r="HQ77" s="52"/>
      <c r="HR77" s="52"/>
      <c r="HS77" s="52"/>
      <c r="HT77" s="52"/>
      <c r="HU77" s="52"/>
      <c r="HV77" s="52"/>
      <c r="HW77" s="52"/>
      <c r="HX77" s="52"/>
      <c r="HY77" s="52"/>
      <c r="HZ77" s="52"/>
      <c r="IA77" s="52"/>
      <c r="IB77" s="52"/>
      <c r="IC77" s="52"/>
      <c r="ID77" s="52"/>
      <c r="IE77" s="52"/>
      <c r="IF77" s="52"/>
      <c r="IG77" s="52"/>
      <c r="IH77" s="52"/>
      <c r="II77" s="52"/>
      <c r="IJ77" s="52"/>
      <c r="IK77" s="52"/>
      <c r="IL77" s="52"/>
      <c r="IM77" s="52"/>
      <c r="IN77" s="52"/>
      <c r="IO77" s="52"/>
      <c r="IP77" s="52"/>
      <c r="IQ77" s="52"/>
      <c r="IR77" s="52"/>
      <c r="IS77" s="52"/>
      <c r="IT77" s="52"/>
      <c r="IU77" s="52"/>
      <c r="IV77" s="52"/>
      <c r="IW77" s="52"/>
    </row>
    <row r="78" customFormat="false" ht="12.75" hidden="false" customHeight="false" outlineLevel="0" collapsed="false">
      <c r="A78" s="52"/>
      <c r="B78" s="30"/>
      <c r="C78" s="30"/>
      <c r="D78" s="32"/>
      <c r="E78" s="32"/>
      <c r="F78" s="32"/>
      <c r="G78" s="33"/>
      <c r="H78" s="33"/>
      <c r="I78" s="30"/>
      <c r="J78" s="30"/>
      <c r="K78" s="32"/>
      <c r="L78" s="35"/>
      <c r="M78" s="36"/>
      <c r="N78" s="36"/>
      <c r="O78" s="36"/>
      <c r="P78" s="36"/>
      <c r="Q78" s="37"/>
      <c r="R78" s="36"/>
      <c r="S78" s="55"/>
      <c r="T78" s="32"/>
      <c r="U78" s="30"/>
      <c r="V78" s="16"/>
      <c r="W78" s="16"/>
      <c r="X78" s="16"/>
      <c r="Y78" s="17"/>
      <c r="Z78" s="18"/>
      <c r="AA78" s="18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52"/>
      <c r="FX78" s="52"/>
      <c r="FY78" s="52"/>
      <c r="FZ78" s="52"/>
      <c r="GA78" s="52"/>
      <c r="GB78" s="52"/>
      <c r="GC78" s="52"/>
      <c r="GD78" s="52"/>
      <c r="GE78" s="52"/>
      <c r="GF78" s="52"/>
      <c r="GG78" s="52"/>
      <c r="GH78" s="52"/>
      <c r="GI78" s="52"/>
      <c r="GJ78" s="52"/>
      <c r="GK78" s="52"/>
      <c r="GL78" s="52"/>
      <c r="GM78" s="52"/>
      <c r="GN78" s="52"/>
      <c r="GO78" s="52"/>
      <c r="GP78" s="52"/>
      <c r="GQ78" s="52"/>
      <c r="GR78" s="52"/>
      <c r="GS78" s="52"/>
      <c r="GT78" s="52"/>
      <c r="GU78" s="52"/>
      <c r="GV78" s="52"/>
      <c r="GW78" s="52"/>
      <c r="GX78" s="52"/>
      <c r="GY78" s="52"/>
      <c r="GZ78" s="52"/>
      <c r="HA78" s="52"/>
      <c r="HB78" s="52"/>
      <c r="HC78" s="52"/>
      <c r="HD78" s="52"/>
      <c r="HE78" s="52"/>
      <c r="HF78" s="52"/>
      <c r="HG78" s="52"/>
      <c r="HH78" s="52"/>
      <c r="HI78" s="52"/>
      <c r="HJ78" s="52"/>
      <c r="HK78" s="52"/>
      <c r="HL78" s="52"/>
      <c r="HM78" s="52"/>
      <c r="HN78" s="52"/>
      <c r="HO78" s="52"/>
      <c r="HP78" s="52"/>
      <c r="HQ78" s="52"/>
      <c r="HR78" s="52"/>
      <c r="HS78" s="52"/>
      <c r="HT78" s="52"/>
      <c r="HU78" s="52"/>
      <c r="HV78" s="52"/>
      <c r="HW78" s="52"/>
      <c r="HX78" s="52"/>
      <c r="HY78" s="52"/>
      <c r="HZ78" s="52"/>
      <c r="IA78" s="52"/>
      <c r="IB78" s="52"/>
      <c r="IC78" s="52"/>
      <c r="ID78" s="52"/>
      <c r="IE78" s="52"/>
      <c r="IF78" s="52"/>
      <c r="IG78" s="52"/>
      <c r="IH78" s="52"/>
      <c r="II78" s="52"/>
      <c r="IJ78" s="52"/>
      <c r="IK78" s="52"/>
      <c r="IL78" s="52"/>
      <c r="IM78" s="52"/>
      <c r="IN78" s="52"/>
      <c r="IO78" s="52"/>
      <c r="IP78" s="52"/>
      <c r="IQ78" s="52"/>
      <c r="IR78" s="52"/>
      <c r="IS78" s="52"/>
      <c r="IT78" s="52"/>
      <c r="IU78" s="52"/>
      <c r="IV78" s="52"/>
      <c r="IW78" s="52"/>
    </row>
    <row r="79" customFormat="false" ht="12.75" hidden="false" customHeight="false" outlineLevel="0" collapsed="false">
      <c r="A79" s="52"/>
      <c r="B79" s="78"/>
      <c r="C79" s="78"/>
      <c r="D79" s="79"/>
      <c r="E79" s="79"/>
      <c r="F79" s="79"/>
      <c r="G79" s="80"/>
      <c r="H79" s="80"/>
      <c r="I79" s="78"/>
      <c r="J79" s="78"/>
      <c r="K79" s="79"/>
      <c r="L79" s="81"/>
      <c r="M79" s="79"/>
      <c r="N79" s="79"/>
      <c r="O79" s="79"/>
      <c r="P79" s="79"/>
      <c r="Q79" s="82"/>
      <c r="R79" s="79"/>
      <c r="S79" s="83"/>
      <c r="T79" s="79"/>
      <c r="U79" s="78"/>
      <c r="V79" s="84"/>
      <c r="W79" s="84"/>
      <c r="X79" s="84"/>
      <c r="Y79" s="18"/>
      <c r="Z79" s="18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  <c r="FR79" s="52"/>
      <c r="FS79" s="52"/>
      <c r="FT79" s="52"/>
      <c r="FU79" s="52"/>
      <c r="FV79" s="52"/>
      <c r="FW79" s="52"/>
      <c r="FX79" s="52"/>
      <c r="FY79" s="52"/>
      <c r="FZ79" s="52"/>
      <c r="GA79" s="52"/>
      <c r="GB79" s="52"/>
      <c r="GC79" s="52"/>
      <c r="GD79" s="52"/>
      <c r="GE79" s="52"/>
      <c r="GF79" s="52"/>
      <c r="GG79" s="52"/>
      <c r="GH79" s="52"/>
      <c r="GI79" s="52"/>
      <c r="GJ79" s="52"/>
      <c r="GK79" s="52"/>
      <c r="GL79" s="52"/>
      <c r="GM79" s="52"/>
      <c r="GN79" s="52"/>
      <c r="GO79" s="52"/>
      <c r="GP79" s="52"/>
      <c r="GQ79" s="52"/>
      <c r="GR79" s="52"/>
      <c r="GS79" s="52"/>
      <c r="GT79" s="52"/>
      <c r="GU79" s="52"/>
      <c r="GV79" s="52"/>
      <c r="GW79" s="52"/>
      <c r="GX79" s="52"/>
      <c r="GY79" s="52"/>
      <c r="GZ79" s="52"/>
      <c r="HA79" s="52"/>
      <c r="HB79" s="52"/>
      <c r="HC79" s="52"/>
      <c r="HD79" s="52"/>
      <c r="HE79" s="52"/>
      <c r="HF79" s="52"/>
      <c r="HG79" s="52"/>
      <c r="HH79" s="52"/>
      <c r="HI79" s="52"/>
      <c r="HJ79" s="52"/>
      <c r="HK79" s="52"/>
      <c r="HL79" s="52"/>
      <c r="HM79" s="52"/>
      <c r="HN79" s="52"/>
      <c r="HO79" s="52"/>
      <c r="HP79" s="52"/>
      <c r="HQ79" s="52"/>
      <c r="HR79" s="52"/>
      <c r="HS79" s="52"/>
      <c r="HT79" s="52"/>
      <c r="HU79" s="52"/>
      <c r="HV79" s="52"/>
      <c r="HW79" s="52"/>
      <c r="HX79" s="52"/>
      <c r="HY79" s="52"/>
      <c r="HZ79" s="52"/>
      <c r="IA79" s="52"/>
      <c r="IB79" s="52"/>
      <c r="IC79" s="52"/>
      <c r="ID79" s="52"/>
      <c r="IE79" s="52"/>
      <c r="IF79" s="52"/>
      <c r="IG79" s="52"/>
      <c r="IH79" s="52"/>
      <c r="II79" s="52"/>
      <c r="IJ79" s="52"/>
      <c r="IK79" s="52"/>
      <c r="IL79" s="52"/>
      <c r="IM79" s="52"/>
      <c r="IN79" s="52"/>
      <c r="IO79" s="52"/>
      <c r="IP79" s="52"/>
      <c r="IQ79" s="52"/>
      <c r="IR79" s="52"/>
      <c r="IS79" s="52"/>
      <c r="IT79" s="52"/>
      <c r="IU79" s="52"/>
      <c r="IV79" s="52"/>
      <c r="IW79" s="52"/>
    </row>
    <row r="80" customFormat="false" ht="12.75" hidden="false" customHeight="false" outlineLevel="0" collapsed="false">
      <c r="A80" s="52"/>
      <c r="B80" s="30"/>
      <c r="C80" s="30"/>
      <c r="D80" s="32"/>
      <c r="E80" s="32"/>
      <c r="F80" s="32"/>
      <c r="G80" s="33"/>
      <c r="H80" s="33"/>
      <c r="I80" s="30"/>
      <c r="J80" s="30"/>
      <c r="K80" s="32"/>
      <c r="L80" s="35"/>
      <c r="M80" s="36"/>
      <c r="N80" s="36"/>
      <c r="O80" s="36"/>
      <c r="P80" s="36"/>
      <c r="Q80" s="85"/>
      <c r="R80" s="36"/>
      <c r="S80" s="55"/>
      <c r="T80" s="32"/>
      <c r="U80" s="16"/>
      <c r="V80" s="16"/>
      <c r="W80" s="16"/>
      <c r="X80" s="16"/>
      <c r="Y80" s="18"/>
      <c r="Z80" s="18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  <c r="FS80" s="52"/>
      <c r="FT80" s="52"/>
      <c r="FU80" s="52"/>
      <c r="FV80" s="52"/>
      <c r="FW80" s="52"/>
      <c r="FX80" s="52"/>
      <c r="FY80" s="52"/>
      <c r="FZ80" s="52"/>
      <c r="GA80" s="52"/>
      <c r="GB80" s="52"/>
      <c r="GC80" s="52"/>
      <c r="GD80" s="52"/>
      <c r="GE80" s="52"/>
      <c r="GF80" s="52"/>
      <c r="GG80" s="52"/>
      <c r="GH80" s="52"/>
      <c r="GI80" s="52"/>
      <c r="GJ80" s="52"/>
      <c r="GK80" s="52"/>
      <c r="GL80" s="52"/>
      <c r="GM80" s="52"/>
      <c r="GN80" s="52"/>
      <c r="GO80" s="52"/>
      <c r="GP80" s="52"/>
      <c r="GQ80" s="52"/>
      <c r="GR80" s="52"/>
      <c r="GS80" s="52"/>
      <c r="GT80" s="52"/>
      <c r="GU80" s="52"/>
      <c r="GV80" s="52"/>
      <c r="GW80" s="52"/>
      <c r="GX80" s="52"/>
      <c r="GY80" s="52"/>
      <c r="GZ80" s="52"/>
      <c r="HA80" s="52"/>
      <c r="HB80" s="52"/>
      <c r="HC80" s="52"/>
      <c r="HD80" s="52"/>
      <c r="HE80" s="52"/>
      <c r="HF80" s="52"/>
      <c r="HG80" s="52"/>
      <c r="HH80" s="52"/>
      <c r="HI80" s="52"/>
      <c r="HJ80" s="52"/>
      <c r="HK80" s="52"/>
      <c r="HL80" s="52"/>
      <c r="HM80" s="52"/>
      <c r="HN80" s="52"/>
      <c r="HO80" s="52"/>
      <c r="HP80" s="52"/>
      <c r="HQ80" s="52"/>
      <c r="HR80" s="52"/>
      <c r="HS80" s="52"/>
      <c r="HT80" s="52"/>
      <c r="HU80" s="52"/>
      <c r="HV80" s="52"/>
      <c r="HW80" s="52"/>
      <c r="HX80" s="52"/>
      <c r="HY80" s="52"/>
      <c r="HZ80" s="52"/>
      <c r="IA80" s="52"/>
      <c r="IB80" s="52"/>
      <c r="IC80" s="52"/>
      <c r="ID80" s="52"/>
      <c r="IE80" s="52"/>
      <c r="IF80" s="52"/>
      <c r="IG80" s="52"/>
      <c r="IH80" s="52"/>
      <c r="II80" s="52"/>
      <c r="IJ80" s="52"/>
      <c r="IK80" s="52"/>
      <c r="IL80" s="52"/>
      <c r="IM80" s="52"/>
      <c r="IN80" s="52"/>
      <c r="IO80" s="52"/>
      <c r="IP80" s="52"/>
      <c r="IQ80" s="52"/>
      <c r="IR80" s="52"/>
      <c r="IS80" s="52"/>
      <c r="IT80" s="52"/>
      <c r="IU80" s="52"/>
      <c r="IV80" s="52"/>
      <c r="IW80" s="52"/>
    </row>
    <row r="81" customFormat="false" ht="12.75" hidden="false" customHeight="false" outlineLevel="0" collapsed="false">
      <c r="A81" s="52"/>
      <c r="B81" s="30"/>
      <c r="C81" s="30"/>
      <c r="D81" s="32"/>
      <c r="E81" s="32"/>
      <c r="F81" s="32"/>
      <c r="G81" s="33"/>
      <c r="H81" s="33"/>
      <c r="I81" s="30"/>
      <c r="J81" s="30"/>
      <c r="K81" s="32"/>
      <c r="L81" s="35"/>
      <c r="M81" s="36"/>
      <c r="N81" s="36"/>
      <c r="O81" s="36"/>
      <c r="P81" s="36"/>
      <c r="Q81" s="85"/>
      <c r="R81" s="36"/>
      <c r="S81" s="55"/>
      <c r="T81" s="32"/>
      <c r="U81" s="16"/>
      <c r="V81" s="16"/>
      <c r="W81" s="16"/>
      <c r="X81" s="16"/>
      <c r="Y81" s="18"/>
      <c r="Z81" s="18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2"/>
      <c r="EO81" s="52"/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  <c r="FR81" s="52"/>
      <c r="FS81" s="52"/>
      <c r="FT81" s="52"/>
      <c r="FU81" s="52"/>
      <c r="FV81" s="52"/>
      <c r="FW81" s="52"/>
      <c r="FX81" s="52"/>
      <c r="FY81" s="52"/>
      <c r="FZ81" s="52"/>
      <c r="GA81" s="52"/>
      <c r="GB81" s="52"/>
      <c r="GC81" s="52"/>
      <c r="GD81" s="52"/>
      <c r="GE81" s="52"/>
      <c r="GF81" s="52"/>
      <c r="GG81" s="52"/>
      <c r="GH81" s="52"/>
      <c r="GI81" s="52"/>
      <c r="GJ81" s="52"/>
      <c r="GK81" s="52"/>
      <c r="GL81" s="52"/>
      <c r="GM81" s="52"/>
      <c r="GN81" s="52"/>
      <c r="GO81" s="52"/>
      <c r="GP81" s="52"/>
      <c r="GQ81" s="52"/>
      <c r="GR81" s="52"/>
      <c r="GS81" s="52"/>
      <c r="GT81" s="52"/>
      <c r="GU81" s="52"/>
      <c r="GV81" s="52"/>
      <c r="GW81" s="52"/>
      <c r="GX81" s="52"/>
      <c r="GY81" s="52"/>
      <c r="GZ81" s="52"/>
      <c r="HA81" s="52"/>
      <c r="HB81" s="52"/>
      <c r="HC81" s="52"/>
      <c r="HD81" s="52"/>
      <c r="HE81" s="52"/>
      <c r="HF81" s="52"/>
      <c r="HG81" s="52"/>
      <c r="HH81" s="52"/>
      <c r="HI81" s="52"/>
      <c r="HJ81" s="52"/>
      <c r="HK81" s="52"/>
      <c r="HL81" s="52"/>
      <c r="HM81" s="52"/>
      <c r="HN81" s="52"/>
      <c r="HO81" s="52"/>
      <c r="HP81" s="52"/>
      <c r="HQ81" s="52"/>
      <c r="HR81" s="52"/>
      <c r="HS81" s="52"/>
      <c r="HT81" s="52"/>
      <c r="HU81" s="52"/>
      <c r="HV81" s="52"/>
      <c r="HW81" s="52"/>
      <c r="HX81" s="52"/>
      <c r="HY81" s="52"/>
      <c r="HZ81" s="52"/>
      <c r="IA81" s="52"/>
      <c r="IB81" s="52"/>
      <c r="IC81" s="52"/>
      <c r="ID81" s="52"/>
      <c r="IE81" s="52"/>
      <c r="IF81" s="52"/>
      <c r="IG81" s="52"/>
      <c r="IH81" s="52"/>
      <c r="II81" s="52"/>
      <c r="IJ81" s="52"/>
      <c r="IK81" s="52"/>
      <c r="IL81" s="52"/>
      <c r="IM81" s="52"/>
      <c r="IN81" s="52"/>
      <c r="IO81" s="52"/>
      <c r="IP81" s="52"/>
      <c r="IQ81" s="52"/>
      <c r="IR81" s="52"/>
      <c r="IS81" s="52"/>
      <c r="IT81" s="52"/>
      <c r="IU81" s="52"/>
      <c r="IV81" s="52"/>
      <c r="IW81" s="52"/>
    </row>
    <row r="82" customFormat="false" ht="12.75" hidden="false" customHeight="false" outlineLevel="0" collapsed="false">
      <c r="A82" s="52"/>
      <c r="B82" s="30"/>
      <c r="C82" s="30"/>
      <c r="D82" s="32"/>
      <c r="E82" s="32"/>
      <c r="F82" s="32"/>
      <c r="G82" s="33"/>
      <c r="H82" s="33"/>
      <c r="I82" s="30"/>
      <c r="J82" s="30"/>
      <c r="K82" s="32"/>
      <c r="L82" s="35"/>
      <c r="M82" s="36"/>
      <c r="N82" s="36"/>
      <c r="O82" s="36"/>
      <c r="P82" s="36"/>
      <c r="Q82" s="85"/>
      <c r="R82" s="36"/>
      <c r="S82" s="55"/>
      <c r="T82" s="32"/>
      <c r="U82" s="16"/>
      <c r="V82" s="16"/>
      <c r="W82" s="16"/>
      <c r="X82" s="16"/>
      <c r="Y82" s="18"/>
      <c r="Z82" s="18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2"/>
      <c r="FF82" s="52"/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  <c r="FR82" s="52"/>
      <c r="FS82" s="52"/>
      <c r="FT82" s="52"/>
      <c r="FU82" s="52"/>
      <c r="FV82" s="52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</row>
    <row r="83" customFormat="false" ht="12.75" hidden="false" customHeight="false" outlineLevel="0" collapsed="false">
      <c r="A83" s="52"/>
      <c r="B83" s="30"/>
      <c r="C83" s="30"/>
      <c r="D83" s="32"/>
      <c r="E83" s="32"/>
      <c r="F83" s="32"/>
      <c r="G83" s="33"/>
      <c r="H83" s="33"/>
      <c r="I83" s="30"/>
      <c r="J83" s="30"/>
      <c r="K83" s="32"/>
      <c r="L83" s="35"/>
      <c r="M83" s="36"/>
      <c r="N83" s="36"/>
      <c r="O83" s="36"/>
      <c r="P83" s="36"/>
      <c r="Q83" s="85"/>
      <c r="R83" s="36"/>
      <c r="S83" s="55"/>
      <c r="T83" s="32"/>
      <c r="U83" s="16"/>
      <c r="V83" s="16"/>
      <c r="W83" s="16"/>
      <c r="X83" s="16"/>
      <c r="Y83" s="18"/>
      <c r="Z83" s="18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2"/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2"/>
      <c r="EO83" s="52"/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2"/>
      <c r="FF83" s="52"/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  <c r="FR83" s="52"/>
      <c r="FS83" s="52"/>
      <c r="FT83" s="52"/>
      <c r="FU83" s="52"/>
      <c r="FV83" s="52"/>
      <c r="FW83" s="52"/>
      <c r="FX83" s="52"/>
      <c r="FY83" s="52"/>
      <c r="FZ83" s="52"/>
      <c r="GA83" s="52"/>
      <c r="GB83" s="52"/>
      <c r="GC83" s="52"/>
      <c r="GD83" s="52"/>
      <c r="GE83" s="52"/>
      <c r="GF83" s="52"/>
      <c r="GG83" s="52"/>
      <c r="GH83" s="52"/>
      <c r="GI83" s="52"/>
      <c r="GJ83" s="52"/>
      <c r="GK83" s="52"/>
      <c r="GL83" s="52"/>
      <c r="GM83" s="52"/>
      <c r="GN83" s="52"/>
      <c r="GO83" s="52"/>
      <c r="GP83" s="52"/>
      <c r="GQ83" s="52"/>
      <c r="GR83" s="52"/>
      <c r="GS83" s="52"/>
      <c r="GT83" s="52"/>
      <c r="GU83" s="52"/>
      <c r="GV83" s="52"/>
      <c r="GW83" s="52"/>
      <c r="GX83" s="52"/>
      <c r="GY83" s="52"/>
      <c r="GZ83" s="52"/>
      <c r="HA83" s="52"/>
      <c r="HB83" s="52"/>
      <c r="HC83" s="52"/>
      <c r="HD83" s="52"/>
      <c r="HE83" s="52"/>
      <c r="HF83" s="52"/>
      <c r="HG83" s="52"/>
      <c r="HH83" s="52"/>
      <c r="HI83" s="52"/>
      <c r="HJ83" s="52"/>
      <c r="HK83" s="52"/>
      <c r="HL83" s="52"/>
      <c r="HM83" s="52"/>
      <c r="HN83" s="52"/>
      <c r="HO83" s="52"/>
      <c r="HP83" s="52"/>
      <c r="HQ83" s="52"/>
      <c r="HR83" s="52"/>
      <c r="HS83" s="52"/>
      <c r="HT83" s="52"/>
      <c r="HU83" s="52"/>
      <c r="HV83" s="52"/>
      <c r="HW83" s="52"/>
      <c r="HX83" s="52"/>
      <c r="HY83" s="52"/>
      <c r="HZ83" s="52"/>
      <c r="IA83" s="52"/>
      <c r="IB83" s="52"/>
      <c r="IC83" s="52"/>
      <c r="ID83" s="52"/>
      <c r="IE83" s="52"/>
      <c r="IF83" s="52"/>
      <c r="IG83" s="52"/>
      <c r="IH83" s="52"/>
      <c r="II83" s="52"/>
      <c r="IJ83" s="52"/>
      <c r="IK83" s="52"/>
      <c r="IL83" s="52"/>
      <c r="IM83" s="52"/>
      <c r="IN83" s="52"/>
      <c r="IO83" s="52"/>
      <c r="IP83" s="52"/>
      <c r="IQ83" s="52"/>
      <c r="IR83" s="52"/>
      <c r="IS83" s="52"/>
      <c r="IT83" s="52"/>
      <c r="IU83" s="52"/>
      <c r="IV83" s="52"/>
      <c r="IW83" s="52"/>
    </row>
    <row r="84" customFormat="false" ht="12.75" hidden="false" customHeight="false" outlineLevel="0" collapsed="false">
      <c r="A84" s="52"/>
      <c r="B84" s="30"/>
      <c r="C84" s="30"/>
      <c r="D84" s="32"/>
      <c r="E84" s="32"/>
      <c r="F84" s="32"/>
      <c r="G84" s="33"/>
      <c r="H84" s="33"/>
      <c r="I84" s="30"/>
      <c r="J84" s="30"/>
      <c r="K84" s="32"/>
      <c r="L84" s="35"/>
      <c r="M84" s="36"/>
      <c r="N84" s="36"/>
      <c r="O84" s="36"/>
      <c r="P84" s="36"/>
      <c r="Q84" s="85"/>
      <c r="R84" s="36"/>
      <c r="S84" s="55"/>
      <c r="T84" s="32"/>
      <c r="U84" s="16"/>
      <c r="V84" s="16"/>
      <c r="W84" s="16"/>
      <c r="X84" s="16"/>
      <c r="Y84" s="18"/>
      <c r="Z84" s="18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2"/>
      <c r="EO84" s="52"/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2"/>
      <c r="FF84" s="52"/>
      <c r="FG84" s="52"/>
      <c r="FH84" s="52"/>
      <c r="FI84" s="52"/>
      <c r="FJ84" s="52"/>
      <c r="FK84" s="52"/>
      <c r="FL84" s="52"/>
      <c r="FM84" s="52"/>
      <c r="FN84" s="52"/>
      <c r="FO84" s="52"/>
      <c r="FP84" s="52"/>
      <c r="FQ84" s="52"/>
      <c r="FR84" s="52"/>
      <c r="FS84" s="52"/>
      <c r="FT84" s="52"/>
      <c r="FU84" s="52"/>
      <c r="FV84" s="52"/>
      <c r="FW84" s="52"/>
      <c r="FX84" s="52"/>
      <c r="FY84" s="52"/>
      <c r="FZ84" s="52"/>
      <c r="GA84" s="52"/>
      <c r="GB84" s="52"/>
      <c r="GC84" s="52"/>
      <c r="GD84" s="52"/>
      <c r="GE84" s="52"/>
      <c r="GF84" s="52"/>
      <c r="GG84" s="52"/>
      <c r="GH84" s="52"/>
      <c r="GI84" s="52"/>
      <c r="GJ84" s="52"/>
      <c r="GK84" s="52"/>
      <c r="GL84" s="52"/>
      <c r="GM84" s="52"/>
      <c r="GN84" s="52"/>
      <c r="GO84" s="52"/>
      <c r="GP84" s="52"/>
      <c r="GQ84" s="52"/>
      <c r="GR84" s="52"/>
      <c r="GS84" s="52"/>
      <c r="GT84" s="52"/>
      <c r="GU84" s="52"/>
      <c r="GV84" s="52"/>
      <c r="GW84" s="52"/>
      <c r="GX84" s="52"/>
      <c r="GY84" s="52"/>
      <c r="GZ84" s="52"/>
      <c r="HA84" s="52"/>
      <c r="HB84" s="52"/>
      <c r="HC84" s="52"/>
      <c r="HD84" s="52"/>
      <c r="HE84" s="52"/>
      <c r="HF84" s="52"/>
      <c r="HG84" s="52"/>
      <c r="HH84" s="52"/>
      <c r="HI84" s="52"/>
      <c r="HJ84" s="52"/>
      <c r="HK84" s="52"/>
      <c r="HL84" s="52"/>
      <c r="HM84" s="52"/>
      <c r="HN84" s="52"/>
      <c r="HO84" s="52"/>
      <c r="HP84" s="52"/>
      <c r="HQ84" s="52"/>
      <c r="HR84" s="52"/>
      <c r="HS84" s="52"/>
      <c r="HT84" s="52"/>
      <c r="HU84" s="52"/>
      <c r="HV84" s="52"/>
      <c r="HW84" s="52"/>
      <c r="HX84" s="52"/>
      <c r="HY84" s="52"/>
      <c r="HZ84" s="52"/>
      <c r="IA84" s="52"/>
      <c r="IB84" s="52"/>
      <c r="IC84" s="52"/>
      <c r="ID84" s="52"/>
      <c r="IE84" s="52"/>
      <c r="IF84" s="52"/>
      <c r="IG84" s="52"/>
      <c r="IH84" s="52"/>
      <c r="II84" s="52"/>
      <c r="IJ84" s="52"/>
      <c r="IK84" s="52"/>
      <c r="IL84" s="52"/>
      <c r="IM84" s="52"/>
      <c r="IN84" s="52"/>
      <c r="IO84" s="52"/>
      <c r="IP84" s="52"/>
      <c r="IQ84" s="52"/>
      <c r="IR84" s="52"/>
      <c r="IS84" s="52"/>
      <c r="IT84" s="52"/>
      <c r="IU84" s="52"/>
      <c r="IV84" s="52"/>
      <c r="IW84" s="52"/>
    </row>
    <row r="85" customFormat="false" ht="12.75" hidden="false" customHeight="false" outlineLevel="0" collapsed="false">
      <c r="A85" s="52"/>
      <c r="B85" s="30"/>
      <c r="C85" s="30"/>
      <c r="D85" s="32"/>
      <c r="E85" s="32"/>
      <c r="F85" s="32"/>
      <c r="G85" s="33"/>
      <c r="H85" s="33"/>
      <c r="I85" s="30"/>
      <c r="J85" s="30"/>
      <c r="K85" s="32"/>
      <c r="L85" s="35"/>
      <c r="M85" s="36"/>
      <c r="N85" s="36"/>
      <c r="O85" s="36"/>
      <c r="P85" s="36"/>
      <c r="Q85" s="85"/>
      <c r="R85" s="36"/>
      <c r="S85" s="55"/>
      <c r="T85" s="32"/>
      <c r="U85" s="16"/>
      <c r="V85" s="16"/>
      <c r="W85" s="16"/>
      <c r="X85" s="16"/>
      <c r="Y85" s="18"/>
      <c r="Z85" s="18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  <c r="FS85" s="52"/>
      <c r="FT85" s="52"/>
      <c r="FU85" s="52"/>
      <c r="FV85" s="52"/>
      <c r="FW85" s="52"/>
      <c r="FX85" s="52"/>
      <c r="FY85" s="52"/>
      <c r="FZ85" s="52"/>
      <c r="GA85" s="52"/>
      <c r="GB85" s="52"/>
      <c r="GC85" s="52"/>
      <c r="GD85" s="52"/>
      <c r="GE85" s="52"/>
      <c r="GF85" s="52"/>
      <c r="GG85" s="52"/>
      <c r="GH85" s="52"/>
      <c r="GI85" s="52"/>
      <c r="GJ85" s="52"/>
      <c r="GK85" s="52"/>
      <c r="GL85" s="52"/>
      <c r="GM85" s="52"/>
      <c r="GN85" s="52"/>
      <c r="GO85" s="52"/>
      <c r="GP85" s="52"/>
      <c r="GQ85" s="52"/>
      <c r="GR85" s="52"/>
      <c r="GS85" s="52"/>
      <c r="GT85" s="52"/>
      <c r="GU85" s="52"/>
      <c r="GV85" s="52"/>
      <c r="GW85" s="52"/>
      <c r="GX85" s="52"/>
      <c r="GY85" s="52"/>
      <c r="GZ85" s="52"/>
      <c r="HA85" s="52"/>
      <c r="HB85" s="52"/>
      <c r="HC85" s="52"/>
      <c r="HD85" s="52"/>
      <c r="HE85" s="52"/>
      <c r="HF85" s="52"/>
      <c r="HG85" s="52"/>
      <c r="HH85" s="52"/>
      <c r="HI85" s="52"/>
      <c r="HJ85" s="52"/>
      <c r="HK85" s="52"/>
      <c r="HL85" s="52"/>
      <c r="HM85" s="52"/>
      <c r="HN85" s="52"/>
      <c r="HO85" s="52"/>
      <c r="HP85" s="52"/>
      <c r="HQ85" s="52"/>
      <c r="HR85" s="52"/>
      <c r="HS85" s="52"/>
      <c r="HT85" s="52"/>
      <c r="HU85" s="52"/>
      <c r="HV85" s="52"/>
      <c r="HW85" s="52"/>
      <c r="HX85" s="52"/>
      <c r="HY85" s="52"/>
      <c r="HZ85" s="52"/>
      <c r="IA85" s="52"/>
      <c r="IB85" s="52"/>
      <c r="IC85" s="52"/>
      <c r="ID85" s="52"/>
      <c r="IE85" s="52"/>
      <c r="IF85" s="52"/>
      <c r="IG85" s="52"/>
      <c r="IH85" s="52"/>
      <c r="II85" s="52"/>
      <c r="IJ85" s="52"/>
      <c r="IK85" s="52"/>
      <c r="IL85" s="52"/>
      <c r="IM85" s="52"/>
      <c r="IN85" s="52"/>
      <c r="IO85" s="52"/>
      <c r="IP85" s="52"/>
      <c r="IQ85" s="52"/>
      <c r="IR85" s="52"/>
      <c r="IS85" s="52"/>
      <c r="IT85" s="52"/>
      <c r="IU85" s="52"/>
      <c r="IV85" s="52"/>
      <c r="IW85" s="52"/>
    </row>
    <row r="86" customFormat="false" ht="12.75" hidden="false" customHeight="false" outlineLevel="0" collapsed="false">
      <c r="A86" s="52"/>
      <c r="B86" s="30"/>
      <c r="C86" s="30"/>
      <c r="D86" s="32"/>
      <c r="E86" s="32"/>
      <c r="F86" s="32"/>
      <c r="G86" s="33"/>
      <c r="H86" s="33"/>
      <c r="I86" s="30"/>
      <c r="J86" s="30"/>
      <c r="K86" s="32"/>
      <c r="L86" s="35"/>
      <c r="M86" s="36"/>
      <c r="N86" s="36"/>
      <c r="O86" s="36"/>
      <c r="P86" s="36"/>
      <c r="Q86" s="85"/>
      <c r="R86" s="36"/>
      <c r="S86" s="55"/>
      <c r="T86" s="32"/>
      <c r="U86" s="16"/>
      <c r="V86" s="16"/>
      <c r="W86" s="16"/>
      <c r="X86" s="16"/>
      <c r="Y86" s="18"/>
      <c r="Z86" s="18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  <c r="GH86" s="52"/>
      <c r="GI86" s="52"/>
      <c r="GJ86" s="52"/>
      <c r="GK86" s="52"/>
      <c r="GL86" s="52"/>
      <c r="GM86" s="52"/>
      <c r="GN86" s="52"/>
      <c r="GO86" s="52"/>
      <c r="GP86" s="52"/>
      <c r="GQ86" s="52"/>
      <c r="GR86" s="52"/>
      <c r="GS86" s="52"/>
      <c r="GT86" s="52"/>
      <c r="GU86" s="52"/>
      <c r="GV86" s="52"/>
      <c r="GW86" s="52"/>
      <c r="GX86" s="52"/>
      <c r="GY86" s="52"/>
      <c r="GZ86" s="52"/>
      <c r="HA86" s="52"/>
      <c r="HB86" s="52"/>
      <c r="HC86" s="52"/>
      <c r="HD86" s="52"/>
      <c r="HE86" s="52"/>
      <c r="HF86" s="52"/>
      <c r="HG86" s="52"/>
      <c r="HH86" s="52"/>
      <c r="HI86" s="52"/>
      <c r="HJ86" s="52"/>
      <c r="HK86" s="52"/>
      <c r="HL86" s="52"/>
      <c r="HM86" s="52"/>
      <c r="HN86" s="52"/>
      <c r="HO86" s="52"/>
      <c r="HP86" s="52"/>
      <c r="HQ86" s="52"/>
      <c r="HR86" s="52"/>
      <c r="HS86" s="52"/>
      <c r="HT86" s="52"/>
      <c r="HU86" s="52"/>
      <c r="HV86" s="52"/>
      <c r="HW86" s="52"/>
      <c r="HX86" s="52"/>
      <c r="HY86" s="52"/>
      <c r="HZ86" s="52"/>
      <c r="IA86" s="52"/>
      <c r="IB86" s="52"/>
      <c r="IC86" s="52"/>
      <c r="ID86" s="52"/>
      <c r="IE86" s="52"/>
      <c r="IF86" s="52"/>
      <c r="IG86" s="52"/>
      <c r="IH86" s="52"/>
      <c r="II86" s="52"/>
      <c r="IJ86" s="52"/>
      <c r="IK86" s="52"/>
      <c r="IL86" s="52"/>
      <c r="IM86" s="52"/>
      <c r="IN86" s="52"/>
      <c r="IO86" s="52"/>
      <c r="IP86" s="52"/>
      <c r="IQ86" s="52"/>
      <c r="IR86" s="52"/>
      <c r="IS86" s="52"/>
      <c r="IT86" s="52"/>
      <c r="IU86" s="52"/>
      <c r="IV86" s="52"/>
      <c r="IW86" s="52"/>
    </row>
    <row r="87" customFormat="false" ht="12" hidden="false" customHeight="true" outlineLevel="0" collapsed="false">
      <c r="A87" s="52"/>
      <c r="B87" s="30"/>
      <c r="C87" s="30"/>
      <c r="D87" s="32"/>
      <c r="E87" s="32"/>
      <c r="F87" s="32"/>
      <c r="G87" s="33"/>
      <c r="H87" s="33"/>
      <c r="I87" s="30"/>
      <c r="J87" s="30"/>
      <c r="K87" s="32"/>
      <c r="L87" s="35"/>
      <c r="M87" s="36"/>
      <c r="N87" s="36"/>
      <c r="O87" s="36"/>
      <c r="P87" s="36"/>
      <c r="Q87" s="85"/>
      <c r="R87" s="36"/>
      <c r="S87" s="55"/>
      <c r="T87" s="32"/>
      <c r="U87" s="92"/>
      <c r="V87" s="16"/>
      <c r="W87" s="16"/>
      <c r="X87" s="16"/>
      <c r="Y87" s="18"/>
      <c r="Z87" s="18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  <c r="FR87" s="52"/>
      <c r="FS87" s="52"/>
      <c r="FT87" s="52"/>
      <c r="FU87" s="52"/>
      <c r="FV87" s="52"/>
      <c r="FW87" s="52"/>
      <c r="FX87" s="52"/>
      <c r="FY87" s="52"/>
      <c r="FZ87" s="52"/>
      <c r="GA87" s="52"/>
      <c r="GB87" s="52"/>
      <c r="GC87" s="52"/>
      <c r="GD87" s="52"/>
      <c r="GE87" s="52"/>
      <c r="GF87" s="52"/>
      <c r="GG87" s="52"/>
      <c r="GH87" s="52"/>
      <c r="GI87" s="52"/>
      <c r="GJ87" s="52"/>
      <c r="GK87" s="52"/>
      <c r="GL87" s="52"/>
      <c r="GM87" s="52"/>
      <c r="GN87" s="52"/>
      <c r="GO87" s="52"/>
      <c r="GP87" s="52"/>
      <c r="GQ87" s="52"/>
      <c r="GR87" s="52"/>
      <c r="GS87" s="52"/>
      <c r="GT87" s="52"/>
      <c r="GU87" s="52"/>
      <c r="GV87" s="52"/>
      <c r="GW87" s="52"/>
      <c r="GX87" s="52"/>
      <c r="GY87" s="52"/>
      <c r="GZ87" s="52"/>
      <c r="HA87" s="52"/>
      <c r="HB87" s="52"/>
      <c r="HC87" s="52"/>
      <c r="HD87" s="52"/>
      <c r="HE87" s="52"/>
      <c r="HF87" s="52"/>
      <c r="HG87" s="52"/>
      <c r="HH87" s="52"/>
      <c r="HI87" s="52"/>
      <c r="HJ87" s="52"/>
      <c r="HK87" s="52"/>
      <c r="HL87" s="52"/>
      <c r="HM87" s="52"/>
      <c r="HN87" s="52"/>
      <c r="HO87" s="52"/>
      <c r="HP87" s="52"/>
      <c r="HQ87" s="52"/>
      <c r="HR87" s="52"/>
      <c r="HS87" s="52"/>
      <c r="HT87" s="52"/>
      <c r="HU87" s="52"/>
      <c r="HV87" s="52"/>
      <c r="HW87" s="52"/>
      <c r="HX87" s="52"/>
      <c r="HY87" s="52"/>
      <c r="HZ87" s="52"/>
      <c r="IA87" s="52"/>
      <c r="IB87" s="52"/>
      <c r="IC87" s="52"/>
      <c r="ID87" s="52"/>
      <c r="IE87" s="52"/>
      <c r="IF87" s="52"/>
      <c r="IG87" s="52"/>
      <c r="IH87" s="52"/>
      <c r="II87" s="52"/>
      <c r="IJ87" s="52"/>
      <c r="IK87" s="52"/>
      <c r="IL87" s="52"/>
      <c r="IM87" s="52"/>
      <c r="IN87" s="52"/>
      <c r="IO87" s="52"/>
      <c r="IP87" s="52"/>
      <c r="IQ87" s="52"/>
      <c r="IR87" s="52"/>
      <c r="IS87" s="52"/>
      <c r="IT87" s="52"/>
      <c r="IU87" s="52"/>
      <c r="IV87" s="52"/>
      <c r="IW87" s="52"/>
    </row>
    <row r="88" customFormat="false" ht="12" hidden="false" customHeight="true" outlineLevel="0" collapsed="false">
      <c r="A88" s="52"/>
      <c r="B88" s="30"/>
      <c r="C88" s="30"/>
      <c r="D88" s="32"/>
      <c r="E88" s="32"/>
      <c r="F88" s="32"/>
      <c r="G88" s="33"/>
      <c r="H88" s="33"/>
      <c r="I88" s="30"/>
      <c r="J88" s="30"/>
      <c r="K88" s="32"/>
      <c r="L88" s="35"/>
      <c r="M88" s="36"/>
      <c r="N88" s="36"/>
      <c r="O88" s="36"/>
      <c r="P88" s="36"/>
      <c r="Q88" s="85"/>
      <c r="R88" s="36"/>
      <c r="S88" s="55"/>
      <c r="T88" s="32"/>
      <c r="U88" s="92"/>
      <c r="V88" s="16"/>
      <c r="W88" s="16"/>
      <c r="X88" s="16"/>
      <c r="Y88" s="18"/>
      <c r="Z88" s="18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  <c r="FR88" s="52"/>
      <c r="FS88" s="52"/>
      <c r="FT88" s="52"/>
      <c r="FU88" s="52"/>
      <c r="FV88" s="52"/>
      <c r="FW88" s="52"/>
      <c r="FX88" s="52"/>
      <c r="FY88" s="52"/>
      <c r="FZ88" s="52"/>
      <c r="GA88" s="52"/>
      <c r="GB88" s="52"/>
      <c r="GC88" s="52"/>
      <c r="GD88" s="52"/>
      <c r="GE88" s="52"/>
      <c r="GF88" s="52"/>
      <c r="GG88" s="52"/>
      <c r="GH88" s="52"/>
      <c r="GI88" s="52"/>
      <c r="GJ88" s="52"/>
      <c r="GK88" s="52"/>
      <c r="GL88" s="52"/>
      <c r="GM88" s="52"/>
      <c r="GN88" s="52"/>
      <c r="GO88" s="52"/>
      <c r="GP88" s="52"/>
      <c r="GQ88" s="52"/>
      <c r="GR88" s="52"/>
      <c r="GS88" s="52"/>
      <c r="GT88" s="52"/>
      <c r="GU88" s="52"/>
      <c r="GV88" s="52"/>
      <c r="GW88" s="52"/>
      <c r="GX88" s="52"/>
      <c r="GY88" s="52"/>
      <c r="GZ88" s="52"/>
      <c r="HA88" s="52"/>
      <c r="HB88" s="52"/>
      <c r="HC88" s="52"/>
      <c r="HD88" s="52"/>
      <c r="HE88" s="52"/>
      <c r="HF88" s="52"/>
      <c r="HG88" s="52"/>
      <c r="HH88" s="52"/>
      <c r="HI88" s="52"/>
      <c r="HJ88" s="52"/>
      <c r="HK88" s="52"/>
      <c r="HL88" s="52"/>
      <c r="HM88" s="52"/>
      <c r="HN88" s="52"/>
      <c r="HO88" s="52"/>
      <c r="HP88" s="52"/>
      <c r="HQ88" s="52"/>
      <c r="HR88" s="52"/>
      <c r="HS88" s="52"/>
      <c r="HT88" s="52"/>
      <c r="HU88" s="52"/>
      <c r="HV88" s="52"/>
      <c r="HW88" s="52"/>
      <c r="HX88" s="52"/>
      <c r="HY88" s="52"/>
      <c r="HZ88" s="52"/>
      <c r="IA88" s="52"/>
      <c r="IB88" s="52"/>
      <c r="IC88" s="52"/>
      <c r="ID88" s="52"/>
      <c r="IE88" s="52"/>
      <c r="IF88" s="52"/>
      <c r="IG88" s="52"/>
      <c r="IH88" s="52"/>
      <c r="II88" s="52"/>
      <c r="IJ88" s="52"/>
      <c r="IK88" s="52"/>
      <c r="IL88" s="52"/>
      <c r="IM88" s="52"/>
      <c r="IN88" s="52"/>
      <c r="IO88" s="52"/>
      <c r="IP88" s="52"/>
      <c r="IQ88" s="52"/>
      <c r="IR88" s="52"/>
      <c r="IS88" s="52"/>
      <c r="IT88" s="52"/>
      <c r="IU88" s="52"/>
      <c r="IV88" s="52"/>
      <c r="IW88" s="52"/>
    </row>
    <row r="89" customFormat="false" ht="12" hidden="false" customHeight="true" outlineLevel="0" collapsed="false">
      <c r="A89" s="52"/>
      <c r="B89" s="30"/>
      <c r="C89" s="30"/>
      <c r="D89" s="32"/>
      <c r="E89" s="32"/>
      <c r="F89" s="32"/>
      <c r="G89" s="33"/>
      <c r="H89" s="33"/>
      <c r="I89" s="30"/>
      <c r="J89" s="30"/>
      <c r="K89" s="32"/>
      <c r="L89" s="35"/>
      <c r="M89" s="36"/>
      <c r="N89" s="36"/>
      <c r="O89" s="36"/>
      <c r="P89" s="36"/>
      <c r="Q89" s="85"/>
      <c r="R89" s="36"/>
      <c r="S89" s="55"/>
      <c r="T89" s="32"/>
      <c r="U89" s="92"/>
      <c r="V89" s="16"/>
      <c r="W89" s="16"/>
      <c r="X89" s="16"/>
      <c r="Y89" s="18"/>
      <c r="Z89" s="18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/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/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/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</row>
    <row r="90" customFormat="false" ht="12" hidden="false" customHeight="true" outlineLevel="0" collapsed="false">
      <c r="A90" s="52"/>
      <c r="B90" s="30"/>
      <c r="C90" s="30"/>
      <c r="D90" s="32"/>
      <c r="E90" s="32"/>
      <c r="F90" s="32"/>
      <c r="G90" s="33"/>
      <c r="H90" s="33"/>
      <c r="I90" s="30"/>
      <c r="J90" s="30"/>
      <c r="K90" s="32"/>
      <c r="L90" s="35"/>
      <c r="M90" s="36"/>
      <c r="N90" s="36"/>
      <c r="O90" s="36"/>
      <c r="P90" s="36"/>
      <c r="Q90" s="85"/>
      <c r="R90" s="36"/>
      <c r="S90" s="55"/>
      <c r="T90" s="32"/>
      <c r="U90" s="92"/>
      <c r="V90" s="16"/>
      <c r="W90" s="16"/>
      <c r="X90" s="16"/>
      <c r="Y90" s="18"/>
      <c r="Z90" s="18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  <c r="FR90" s="52"/>
      <c r="FS90" s="52"/>
      <c r="FT90" s="52"/>
      <c r="FU90" s="52"/>
      <c r="FV90" s="52"/>
      <c r="FW90" s="52"/>
      <c r="FX90" s="52"/>
      <c r="FY90" s="52"/>
      <c r="FZ90" s="52"/>
      <c r="GA90" s="52"/>
      <c r="GB90" s="52"/>
      <c r="GC90" s="52"/>
      <c r="GD90" s="52"/>
      <c r="GE90" s="52"/>
      <c r="GF90" s="52"/>
      <c r="GG90" s="52"/>
      <c r="GH90" s="52"/>
      <c r="GI90" s="52"/>
      <c r="GJ90" s="52"/>
      <c r="GK90" s="52"/>
      <c r="GL90" s="52"/>
      <c r="GM90" s="52"/>
      <c r="GN90" s="52"/>
      <c r="GO90" s="52"/>
      <c r="GP90" s="52"/>
      <c r="GQ90" s="52"/>
      <c r="GR90" s="52"/>
      <c r="GS90" s="52"/>
      <c r="GT90" s="52"/>
      <c r="GU90" s="52"/>
      <c r="GV90" s="52"/>
      <c r="GW90" s="52"/>
      <c r="GX90" s="52"/>
      <c r="GY90" s="52"/>
      <c r="GZ90" s="52"/>
      <c r="HA90" s="52"/>
      <c r="HB90" s="52"/>
      <c r="HC90" s="52"/>
      <c r="HD90" s="52"/>
      <c r="HE90" s="52"/>
      <c r="HF90" s="52"/>
      <c r="HG90" s="52"/>
      <c r="HH90" s="52"/>
      <c r="HI90" s="52"/>
      <c r="HJ90" s="52"/>
      <c r="HK90" s="52"/>
      <c r="HL90" s="52"/>
      <c r="HM90" s="52"/>
      <c r="HN90" s="52"/>
      <c r="HO90" s="52"/>
      <c r="HP90" s="52"/>
      <c r="HQ90" s="52"/>
      <c r="HR90" s="52"/>
      <c r="HS90" s="52"/>
      <c r="HT90" s="52"/>
      <c r="HU90" s="52"/>
      <c r="HV90" s="52"/>
      <c r="HW90" s="52"/>
      <c r="HX90" s="52"/>
      <c r="HY90" s="52"/>
      <c r="HZ90" s="52"/>
      <c r="IA90" s="52"/>
      <c r="IB90" s="52"/>
      <c r="IC90" s="52"/>
      <c r="ID90" s="52"/>
      <c r="IE90" s="52"/>
      <c r="IF90" s="52"/>
      <c r="IG90" s="52"/>
      <c r="IH90" s="52"/>
      <c r="II90" s="52"/>
      <c r="IJ90" s="52"/>
      <c r="IK90" s="52"/>
      <c r="IL90" s="52"/>
      <c r="IM90" s="52"/>
      <c r="IN90" s="52"/>
      <c r="IO90" s="52"/>
      <c r="IP90" s="52"/>
      <c r="IQ90" s="52"/>
      <c r="IR90" s="52"/>
      <c r="IS90" s="52"/>
      <c r="IT90" s="52"/>
      <c r="IU90" s="52"/>
      <c r="IV90" s="52"/>
      <c r="IW90" s="52"/>
    </row>
    <row r="91" customFormat="false" ht="12" hidden="false" customHeight="true" outlineLevel="0" collapsed="false">
      <c r="A91" s="52"/>
      <c r="B91" s="30"/>
      <c r="C91" s="30"/>
      <c r="D91" s="32"/>
      <c r="E91" s="32"/>
      <c r="F91" s="32"/>
      <c r="G91" s="33"/>
      <c r="H91" s="33"/>
      <c r="I91" s="30"/>
      <c r="J91" s="30"/>
      <c r="K91" s="32"/>
      <c r="L91" s="35"/>
      <c r="M91" s="36"/>
      <c r="N91" s="36"/>
      <c r="O91" s="36"/>
      <c r="P91" s="36"/>
      <c r="Q91" s="85"/>
      <c r="R91" s="36"/>
      <c r="S91" s="55"/>
      <c r="T91" s="32"/>
      <c r="U91" s="92"/>
      <c r="V91" s="16"/>
      <c r="W91" s="16"/>
      <c r="X91" s="16"/>
      <c r="Y91" s="18"/>
      <c r="Z91" s="18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  <c r="FR91" s="52"/>
      <c r="FS91" s="52"/>
      <c r="FT91" s="52"/>
      <c r="FU91" s="52"/>
      <c r="FV91" s="52"/>
      <c r="FW91" s="52"/>
      <c r="FX91" s="52"/>
      <c r="FY91" s="52"/>
      <c r="FZ91" s="52"/>
      <c r="GA91" s="52"/>
      <c r="GB91" s="52"/>
      <c r="GC91" s="52"/>
      <c r="GD91" s="52"/>
      <c r="GE91" s="52"/>
      <c r="GF91" s="52"/>
      <c r="GG91" s="52"/>
      <c r="GH91" s="52"/>
      <c r="GI91" s="52"/>
      <c r="GJ91" s="52"/>
      <c r="GK91" s="52"/>
      <c r="GL91" s="52"/>
      <c r="GM91" s="52"/>
      <c r="GN91" s="52"/>
      <c r="GO91" s="52"/>
      <c r="GP91" s="52"/>
      <c r="GQ91" s="52"/>
      <c r="GR91" s="52"/>
      <c r="GS91" s="52"/>
      <c r="GT91" s="52"/>
      <c r="GU91" s="52"/>
      <c r="GV91" s="52"/>
      <c r="GW91" s="52"/>
      <c r="GX91" s="52"/>
      <c r="GY91" s="52"/>
      <c r="GZ91" s="52"/>
      <c r="HA91" s="52"/>
      <c r="HB91" s="52"/>
      <c r="HC91" s="52"/>
      <c r="HD91" s="52"/>
      <c r="HE91" s="52"/>
      <c r="HF91" s="52"/>
      <c r="HG91" s="52"/>
      <c r="HH91" s="52"/>
      <c r="HI91" s="52"/>
      <c r="HJ91" s="52"/>
      <c r="HK91" s="52"/>
      <c r="HL91" s="52"/>
      <c r="HM91" s="52"/>
      <c r="HN91" s="52"/>
      <c r="HO91" s="52"/>
      <c r="HP91" s="52"/>
      <c r="HQ91" s="52"/>
      <c r="HR91" s="52"/>
      <c r="HS91" s="52"/>
      <c r="HT91" s="52"/>
      <c r="HU91" s="52"/>
      <c r="HV91" s="52"/>
      <c r="HW91" s="52"/>
      <c r="HX91" s="52"/>
      <c r="HY91" s="52"/>
      <c r="HZ91" s="52"/>
      <c r="IA91" s="52"/>
      <c r="IB91" s="52"/>
      <c r="IC91" s="52"/>
      <c r="ID91" s="52"/>
      <c r="IE91" s="52"/>
      <c r="IF91" s="52"/>
      <c r="IG91" s="52"/>
      <c r="IH91" s="52"/>
      <c r="II91" s="52"/>
      <c r="IJ91" s="52"/>
      <c r="IK91" s="52"/>
      <c r="IL91" s="52"/>
      <c r="IM91" s="52"/>
      <c r="IN91" s="52"/>
      <c r="IO91" s="52"/>
      <c r="IP91" s="52"/>
      <c r="IQ91" s="52"/>
      <c r="IR91" s="52"/>
      <c r="IS91" s="52"/>
      <c r="IT91" s="52"/>
      <c r="IU91" s="52"/>
      <c r="IV91" s="52"/>
      <c r="IW91" s="52"/>
    </row>
    <row r="92" customFormat="false" ht="12" hidden="false" customHeight="true" outlineLevel="0" collapsed="false">
      <c r="A92" s="52"/>
      <c r="B92" s="30"/>
      <c r="C92" s="30"/>
      <c r="D92" s="32"/>
      <c r="E92" s="32"/>
      <c r="F92" s="32"/>
      <c r="G92" s="33"/>
      <c r="H92" s="33"/>
      <c r="I92" s="30"/>
      <c r="J92" s="30"/>
      <c r="K92" s="32"/>
      <c r="L92" s="35"/>
      <c r="M92" s="36"/>
      <c r="N92" s="36"/>
      <c r="O92" s="36"/>
      <c r="P92" s="36"/>
      <c r="Q92" s="85"/>
      <c r="R92" s="36"/>
      <c r="S92" s="55"/>
      <c r="T92" s="32"/>
      <c r="U92" s="92"/>
      <c r="V92" s="16"/>
      <c r="W92" s="16"/>
      <c r="X92" s="16"/>
      <c r="Y92" s="18"/>
      <c r="Z92" s="18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  <c r="GB92" s="52"/>
      <c r="GC92" s="52"/>
      <c r="GD92" s="52"/>
      <c r="GE92" s="52"/>
      <c r="GF92" s="52"/>
      <c r="GG92" s="52"/>
      <c r="GH92" s="52"/>
      <c r="GI92" s="52"/>
      <c r="GJ92" s="52"/>
      <c r="GK92" s="52"/>
      <c r="GL92" s="52"/>
      <c r="GM92" s="52"/>
      <c r="GN92" s="52"/>
      <c r="GO92" s="52"/>
      <c r="GP92" s="52"/>
      <c r="GQ92" s="52"/>
      <c r="GR92" s="52"/>
      <c r="GS92" s="52"/>
      <c r="GT92" s="52"/>
      <c r="GU92" s="52"/>
      <c r="GV92" s="52"/>
      <c r="GW92" s="52"/>
      <c r="GX92" s="52"/>
      <c r="GY92" s="52"/>
      <c r="GZ92" s="52"/>
      <c r="HA92" s="52"/>
      <c r="HB92" s="52"/>
      <c r="HC92" s="52"/>
      <c r="HD92" s="52"/>
      <c r="HE92" s="52"/>
      <c r="HF92" s="52"/>
      <c r="HG92" s="52"/>
      <c r="HH92" s="52"/>
      <c r="HI92" s="52"/>
      <c r="HJ92" s="52"/>
      <c r="HK92" s="52"/>
      <c r="HL92" s="52"/>
      <c r="HM92" s="52"/>
      <c r="HN92" s="52"/>
      <c r="HO92" s="52"/>
      <c r="HP92" s="52"/>
      <c r="HQ92" s="52"/>
      <c r="HR92" s="52"/>
      <c r="HS92" s="52"/>
      <c r="HT92" s="52"/>
      <c r="HU92" s="52"/>
      <c r="HV92" s="52"/>
      <c r="HW92" s="52"/>
      <c r="HX92" s="52"/>
      <c r="HY92" s="52"/>
      <c r="HZ92" s="52"/>
      <c r="IA92" s="52"/>
      <c r="IB92" s="52"/>
      <c r="IC92" s="52"/>
      <c r="ID92" s="52"/>
      <c r="IE92" s="52"/>
      <c r="IF92" s="52"/>
      <c r="IG92" s="52"/>
      <c r="IH92" s="52"/>
      <c r="II92" s="52"/>
      <c r="IJ92" s="52"/>
      <c r="IK92" s="52"/>
      <c r="IL92" s="52"/>
      <c r="IM92" s="52"/>
      <c r="IN92" s="52"/>
      <c r="IO92" s="52"/>
      <c r="IP92" s="52"/>
      <c r="IQ92" s="52"/>
      <c r="IR92" s="52"/>
      <c r="IS92" s="52"/>
      <c r="IT92" s="52"/>
      <c r="IU92" s="52"/>
      <c r="IV92" s="52"/>
      <c r="IW92" s="52"/>
    </row>
    <row r="93" customFormat="false" ht="12" hidden="false" customHeight="true" outlineLevel="0" collapsed="false">
      <c r="A93" s="52"/>
      <c r="B93" s="30"/>
      <c r="C93" s="30"/>
      <c r="D93" s="32"/>
      <c r="E93" s="32"/>
      <c r="F93" s="32"/>
      <c r="G93" s="33"/>
      <c r="H93" s="33"/>
      <c r="I93" s="30"/>
      <c r="J93" s="30"/>
      <c r="K93" s="32"/>
      <c r="L93" s="35"/>
      <c r="M93" s="36"/>
      <c r="N93" s="36"/>
      <c r="O93" s="36"/>
      <c r="P93" s="36"/>
      <c r="Q93" s="85"/>
      <c r="R93" s="36"/>
      <c r="S93" s="55"/>
      <c r="T93" s="32"/>
      <c r="U93" s="92"/>
      <c r="V93" s="16"/>
      <c r="W93" s="16"/>
      <c r="X93" s="16"/>
      <c r="Y93" s="18"/>
      <c r="Z93" s="18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  <c r="FS93" s="52"/>
      <c r="FT93" s="52"/>
      <c r="FU93" s="52"/>
      <c r="FV93" s="52"/>
      <c r="FW93" s="52"/>
      <c r="FX93" s="52"/>
      <c r="FY93" s="52"/>
      <c r="FZ93" s="52"/>
      <c r="GA93" s="52"/>
      <c r="GB93" s="52"/>
      <c r="GC93" s="52"/>
      <c r="GD93" s="52"/>
      <c r="GE93" s="52"/>
      <c r="GF93" s="52"/>
      <c r="GG93" s="52"/>
      <c r="GH93" s="52"/>
      <c r="GI93" s="52"/>
      <c r="GJ93" s="52"/>
      <c r="GK93" s="52"/>
      <c r="GL93" s="52"/>
      <c r="GM93" s="52"/>
      <c r="GN93" s="52"/>
      <c r="GO93" s="52"/>
      <c r="GP93" s="52"/>
      <c r="GQ93" s="52"/>
      <c r="GR93" s="52"/>
      <c r="GS93" s="52"/>
      <c r="GT93" s="52"/>
      <c r="GU93" s="52"/>
      <c r="GV93" s="52"/>
      <c r="GW93" s="52"/>
      <c r="GX93" s="52"/>
      <c r="GY93" s="52"/>
      <c r="GZ93" s="52"/>
      <c r="HA93" s="52"/>
      <c r="HB93" s="52"/>
      <c r="HC93" s="52"/>
      <c r="HD93" s="52"/>
      <c r="HE93" s="52"/>
      <c r="HF93" s="52"/>
      <c r="HG93" s="52"/>
      <c r="HH93" s="52"/>
      <c r="HI93" s="52"/>
      <c r="HJ93" s="52"/>
      <c r="HK93" s="52"/>
      <c r="HL93" s="52"/>
      <c r="HM93" s="52"/>
      <c r="HN93" s="52"/>
      <c r="HO93" s="52"/>
      <c r="HP93" s="52"/>
      <c r="HQ93" s="52"/>
      <c r="HR93" s="52"/>
      <c r="HS93" s="52"/>
      <c r="HT93" s="52"/>
      <c r="HU93" s="52"/>
      <c r="HV93" s="52"/>
      <c r="HW93" s="52"/>
      <c r="HX93" s="52"/>
      <c r="HY93" s="52"/>
      <c r="HZ93" s="52"/>
      <c r="IA93" s="52"/>
      <c r="IB93" s="52"/>
      <c r="IC93" s="52"/>
      <c r="ID93" s="52"/>
      <c r="IE93" s="52"/>
      <c r="IF93" s="52"/>
      <c r="IG93" s="52"/>
      <c r="IH93" s="52"/>
      <c r="II93" s="52"/>
      <c r="IJ93" s="52"/>
      <c r="IK93" s="52"/>
      <c r="IL93" s="52"/>
      <c r="IM93" s="52"/>
      <c r="IN93" s="52"/>
      <c r="IO93" s="52"/>
      <c r="IP93" s="52"/>
      <c r="IQ93" s="52"/>
      <c r="IR93" s="52"/>
      <c r="IS93" s="52"/>
      <c r="IT93" s="52"/>
      <c r="IU93" s="52"/>
      <c r="IV93" s="52"/>
      <c r="IW93" s="52"/>
    </row>
    <row r="94" customFormat="false" ht="13.5" hidden="false" customHeight="true" outlineLevel="0" collapsed="false">
      <c r="A94" s="52"/>
      <c r="B94" s="30"/>
      <c r="C94" s="30"/>
      <c r="D94" s="32"/>
      <c r="E94" s="32"/>
      <c r="F94" s="32"/>
      <c r="G94" s="33"/>
      <c r="H94" s="33"/>
      <c r="I94" s="30"/>
      <c r="J94" s="30"/>
      <c r="K94" s="32"/>
      <c r="L94" s="93"/>
      <c r="M94" s="94"/>
      <c r="N94" s="94"/>
      <c r="O94" s="36"/>
      <c r="P94" s="36"/>
      <c r="Q94" s="85"/>
      <c r="R94" s="18"/>
      <c r="S94" s="55"/>
      <c r="T94" s="32"/>
      <c r="U94" s="30"/>
      <c r="V94" s="95"/>
      <c r="W94" s="16"/>
      <c r="X94" s="16"/>
      <c r="Y94" s="18"/>
      <c r="Z94" s="18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  <c r="GB94" s="52"/>
      <c r="GC94" s="52"/>
      <c r="GD94" s="52"/>
      <c r="GE94" s="52"/>
      <c r="GF94" s="52"/>
      <c r="GG94" s="52"/>
      <c r="GH94" s="52"/>
      <c r="GI94" s="52"/>
      <c r="GJ94" s="52"/>
      <c r="GK94" s="52"/>
      <c r="GL94" s="52"/>
      <c r="GM94" s="52"/>
      <c r="GN94" s="52"/>
      <c r="GO94" s="52"/>
      <c r="GP94" s="52"/>
      <c r="GQ94" s="52"/>
      <c r="GR94" s="52"/>
      <c r="GS94" s="52"/>
      <c r="GT94" s="52"/>
      <c r="GU94" s="52"/>
      <c r="GV94" s="52"/>
      <c r="GW94" s="52"/>
      <c r="GX94" s="52"/>
      <c r="GY94" s="52"/>
      <c r="GZ94" s="52"/>
      <c r="HA94" s="52"/>
      <c r="HB94" s="52"/>
      <c r="HC94" s="52"/>
      <c r="HD94" s="52"/>
      <c r="HE94" s="52"/>
      <c r="HF94" s="52"/>
      <c r="HG94" s="52"/>
      <c r="HH94" s="52"/>
      <c r="HI94" s="52"/>
      <c r="HJ94" s="52"/>
      <c r="HK94" s="52"/>
      <c r="HL94" s="52"/>
      <c r="HM94" s="52"/>
      <c r="HN94" s="52"/>
      <c r="HO94" s="52"/>
      <c r="HP94" s="52"/>
      <c r="HQ94" s="52"/>
      <c r="HR94" s="52"/>
      <c r="HS94" s="52"/>
      <c r="HT94" s="52"/>
      <c r="HU94" s="52"/>
      <c r="HV94" s="52"/>
      <c r="HW94" s="52"/>
      <c r="HX94" s="52"/>
      <c r="HY94" s="52"/>
      <c r="HZ94" s="52"/>
      <c r="IA94" s="52"/>
      <c r="IB94" s="52"/>
      <c r="IC94" s="52"/>
      <c r="ID94" s="52"/>
      <c r="IE94" s="52"/>
      <c r="IF94" s="52"/>
      <c r="IG94" s="52"/>
      <c r="IH94" s="52"/>
      <c r="II94" s="52"/>
      <c r="IJ94" s="52"/>
      <c r="IK94" s="52"/>
      <c r="IL94" s="52"/>
      <c r="IM94" s="52"/>
      <c r="IN94" s="52"/>
      <c r="IO94" s="52"/>
      <c r="IP94" s="52"/>
      <c r="IQ94" s="52"/>
      <c r="IR94" s="52"/>
      <c r="IS94" s="52"/>
      <c r="IT94" s="52"/>
      <c r="IU94" s="52"/>
      <c r="IV94" s="52"/>
      <c r="IW94" s="52"/>
    </row>
    <row r="95" customFormat="false" ht="13.5" hidden="false" customHeight="true" outlineLevel="0" collapsed="false">
      <c r="A95" s="52"/>
      <c r="B95" s="30"/>
      <c r="C95" s="30"/>
      <c r="D95" s="32"/>
      <c r="E95" s="32"/>
      <c r="F95" s="32"/>
      <c r="G95" s="33"/>
      <c r="H95" s="33"/>
      <c r="I95" s="30"/>
      <c r="J95" s="30"/>
      <c r="K95" s="32"/>
      <c r="L95" s="93"/>
      <c r="M95" s="94"/>
      <c r="N95" s="94"/>
      <c r="O95" s="36"/>
      <c r="P95" s="36"/>
      <c r="Q95" s="85"/>
      <c r="R95" s="94"/>
      <c r="S95" s="55"/>
      <c r="T95" s="32"/>
      <c r="U95" s="30"/>
      <c r="V95" s="86"/>
      <c r="W95" s="16"/>
      <c r="X95" s="16"/>
      <c r="Y95" s="18"/>
      <c r="Z95" s="18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  <c r="FS95" s="52"/>
      <c r="FT95" s="52"/>
      <c r="FU95" s="52"/>
      <c r="FV95" s="52"/>
      <c r="FW95" s="52"/>
      <c r="FX95" s="52"/>
      <c r="FY95" s="52"/>
      <c r="FZ95" s="52"/>
      <c r="GA95" s="52"/>
      <c r="GB95" s="52"/>
      <c r="GC95" s="52"/>
      <c r="GD95" s="52"/>
      <c r="GE95" s="52"/>
      <c r="GF95" s="52"/>
      <c r="GG95" s="52"/>
      <c r="GH95" s="52"/>
      <c r="GI95" s="52"/>
      <c r="GJ95" s="52"/>
      <c r="GK95" s="52"/>
      <c r="GL95" s="52"/>
      <c r="GM95" s="52"/>
      <c r="GN95" s="52"/>
      <c r="GO95" s="52"/>
      <c r="GP95" s="52"/>
      <c r="GQ95" s="52"/>
      <c r="GR95" s="52"/>
      <c r="GS95" s="52"/>
      <c r="GT95" s="52"/>
      <c r="GU95" s="52"/>
      <c r="GV95" s="52"/>
      <c r="GW95" s="52"/>
      <c r="GX95" s="52"/>
      <c r="GY95" s="52"/>
      <c r="GZ95" s="52"/>
      <c r="HA95" s="52"/>
      <c r="HB95" s="52"/>
      <c r="HC95" s="52"/>
      <c r="HD95" s="52"/>
      <c r="HE95" s="52"/>
      <c r="HF95" s="52"/>
      <c r="HG95" s="52"/>
      <c r="HH95" s="52"/>
      <c r="HI95" s="52"/>
      <c r="HJ95" s="52"/>
      <c r="HK95" s="52"/>
      <c r="HL95" s="52"/>
      <c r="HM95" s="52"/>
      <c r="HN95" s="52"/>
      <c r="HO95" s="52"/>
      <c r="HP95" s="52"/>
      <c r="HQ95" s="52"/>
      <c r="HR95" s="52"/>
      <c r="HS95" s="52"/>
      <c r="HT95" s="52"/>
      <c r="HU95" s="52"/>
      <c r="HV95" s="52"/>
      <c r="HW95" s="52"/>
      <c r="HX95" s="52"/>
      <c r="HY95" s="52"/>
      <c r="HZ95" s="52"/>
      <c r="IA95" s="52"/>
      <c r="IB95" s="52"/>
      <c r="IC95" s="52"/>
      <c r="ID95" s="52"/>
      <c r="IE95" s="52"/>
      <c r="IF95" s="52"/>
      <c r="IG95" s="52"/>
      <c r="IH95" s="52"/>
      <c r="II95" s="52"/>
      <c r="IJ95" s="52"/>
      <c r="IK95" s="52"/>
      <c r="IL95" s="52"/>
      <c r="IM95" s="52"/>
      <c r="IN95" s="52"/>
      <c r="IO95" s="52"/>
      <c r="IP95" s="52"/>
      <c r="IQ95" s="52"/>
      <c r="IR95" s="52"/>
      <c r="IS95" s="52"/>
      <c r="IT95" s="52"/>
      <c r="IU95" s="52"/>
      <c r="IV95" s="52"/>
      <c r="IW95" s="52"/>
    </row>
    <row r="96" customFormat="false" ht="13.5" hidden="false" customHeight="true" outlineLevel="0" collapsed="false">
      <c r="A96" s="52"/>
      <c r="B96" s="30"/>
      <c r="C96" s="30"/>
      <c r="D96" s="32"/>
      <c r="E96" s="32"/>
      <c r="F96" s="32"/>
      <c r="G96" s="33"/>
      <c r="H96" s="33"/>
      <c r="I96" s="30"/>
      <c r="J96" s="30"/>
      <c r="K96" s="32"/>
      <c r="L96" s="35"/>
      <c r="M96" s="36"/>
      <c r="N96" s="36"/>
      <c r="O96" s="36"/>
      <c r="P96" s="36"/>
      <c r="Q96" s="85"/>
      <c r="R96" s="36"/>
      <c r="S96" s="55"/>
      <c r="T96" s="32"/>
      <c r="U96" s="30"/>
      <c r="V96" s="86"/>
      <c r="W96" s="16"/>
      <c r="X96" s="16"/>
      <c r="Y96" s="18"/>
      <c r="Z96" s="18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  <c r="FR96" s="52"/>
      <c r="FS96" s="52"/>
      <c r="FT96" s="52"/>
      <c r="FU96" s="52"/>
      <c r="FV96" s="52"/>
      <c r="FW96" s="52"/>
      <c r="FX96" s="52"/>
      <c r="FY96" s="52"/>
      <c r="FZ96" s="52"/>
      <c r="GA96" s="52"/>
      <c r="GB96" s="52"/>
      <c r="GC96" s="52"/>
      <c r="GD96" s="52"/>
      <c r="GE96" s="52"/>
      <c r="GF96" s="52"/>
      <c r="GG96" s="52"/>
      <c r="GH96" s="52"/>
      <c r="GI96" s="52"/>
      <c r="GJ96" s="52"/>
      <c r="GK96" s="52"/>
      <c r="GL96" s="52"/>
      <c r="GM96" s="52"/>
      <c r="GN96" s="52"/>
      <c r="GO96" s="52"/>
      <c r="GP96" s="52"/>
      <c r="GQ96" s="52"/>
      <c r="GR96" s="52"/>
      <c r="GS96" s="52"/>
      <c r="GT96" s="52"/>
      <c r="GU96" s="52"/>
      <c r="GV96" s="52"/>
      <c r="GW96" s="52"/>
      <c r="GX96" s="52"/>
      <c r="GY96" s="52"/>
      <c r="GZ96" s="52"/>
      <c r="HA96" s="52"/>
      <c r="HB96" s="52"/>
      <c r="HC96" s="52"/>
      <c r="HD96" s="52"/>
      <c r="HE96" s="52"/>
      <c r="HF96" s="52"/>
      <c r="HG96" s="52"/>
      <c r="HH96" s="52"/>
      <c r="HI96" s="52"/>
      <c r="HJ96" s="52"/>
      <c r="HK96" s="52"/>
      <c r="HL96" s="52"/>
      <c r="HM96" s="52"/>
      <c r="HN96" s="52"/>
      <c r="HO96" s="52"/>
      <c r="HP96" s="52"/>
      <c r="HQ96" s="52"/>
      <c r="HR96" s="52"/>
      <c r="HS96" s="52"/>
      <c r="HT96" s="52"/>
      <c r="HU96" s="52"/>
      <c r="HV96" s="52"/>
      <c r="HW96" s="52"/>
      <c r="HX96" s="52"/>
      <c r="HY96" s="52"/>
      <c r="HZ96" s="52"/>
      <c r="IA96" s="52"/>
      <c r="IB96" s="52"/>
      <c r="IC96" s="52"/>
      <c r="ID96" s="52"/>
      <c r="IE96" s="52"/>
      <c r="IF96" s="52"/>
      <c r="IG96" s="52"/>
      <c r="IH96" s="52"/>
      <c r="II96" s="52"/>
      <c r="IJ96" s="52"/>
      <c r="IK96" s="52"/>
      <c r="IL96" s="52"/>
      <c r="IM96" s="52"/>
      <c r="IN96" s="52"/>
      <c r="IO96" s="52"/>
      <c r="IP96" s="52"/>
      <c r="IQ96" s="52"/>
      <c r="IR96" s="52"/>
      <c r="IS96" s="52"/>
      <c r="IT96" s="52"/>
      <c r="IU96" s="52"/>
      <c r="IV96" s="52"/>
      <c r="IW96" s="52"/>
    </row>
    <row r="97" customFormat="false" ht="12.75" hidden="false" customHeight="false" outlineLevel="0" collapsed="false">
      <c r="A97" s="52"/>
      <c r="B97" s="30"/>
      <c r="C97" s="30"/>
      <c r="D97" s="32"/>
      <c r="E97" s="32"/>
      <c r="F97" s="32"/>
      <c r="G97" s="33"/>
      <c r="H97" s="33"/>
      <c r="I97" s="30"/>
      <c r="J97" s="30"/>
      <c r="K97" s="32"/>
      <c r="L97" s="35"/>
      <c r="M97" s="36"/>
      <c r="N97" s="36"/>
      <c r="O97" s="36"/>
      <c r="P97" s="36"/>
      <c r="Q97" s="85"/>
      <c r="R97" s="36"/>
      <c r="S97" s="55"/>
      <c r="T97" s="32"/>
      <c r="U97" s="30"/>
      <c r="V97" s="86"/>
      <c r="W97" s="16"/>
      <c r="X97" s="16"/>
      <c r="Y97" s="18"/>
      <c r="Z97" s="18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  <c r="FY97" s="52"/>
      <c r="FZ97" s="52"/>
      <c r="GA97" s="52"/>
      <c r="GB97" s="52"/>
      <c r="GC97" s="52"/>
      <c r="GD97" s="52"/>
      <c r="GE97" s="52"/>
      <c r="GF97" s="52"/>
      <c r="GG97" s="52"/>
      <c r="GH97" s="52"/>
      <c r="GI97" s="52"/>
      <c r="GJ97" s="52"/>
      <c r="GK97" s="52"/>
      <c r="GL97" s="52"/>
      <c r="GM97" s="52"/>
      <c r="GN97" s="52"/>
      <c r="GO97" s="52"/>
      <c r="GP97" s="52"/>
      <c r="GQ97" s="52"/>
      <c r="GR97" s="52"/>
      <c r="GS97" s="52"/>
      <c r="GT97" s="52"/>
      <c r="GU97" s="52"/>
      <c r="GV97" s="52"/>
      <c r="GW97" s="52"/>
      <c r="GX97" s="52"/>
      <c r="GY97" s="52"/>
      <c r="GZ97" s="52"/>
      <c r="HA97" s="52"/>
      <c r="HB97" s="52"/>
      <c r="HC97" s="52"/>
      <c r="HD97" s="52"/>
      <c r="HE97" s="52"/>
      <c r="HF97" s="52"/>
      <c r="HG97" s="52"/>
      <c r="HH97" s="52"/>
      <c r="HI97" s="52"/>
      <c r="HJ97" s="52"/>
      <c r="HK97" s="52"/>
      <c r="HL97" s="52"/>
      <c r="HM97" s="52"/>
      <c r="HN97" s="52"/>
      <c r="HO97" s="52"/>
      <c r="HP97" s="52"/>
      <c r="HQ97" s="52"/>
      <c r="HR97" s="52"/>
      <c r="HS97" s="52"/>
      <c r="HT97" s="52"/>
      <c r="HU97" s="52"/>
      <c r="HV97" s="52"/>
      <c r="HW97" s="52"/>
      <c r="HX97" s="52"/>
      <c r="HY97" s="52"/>
      <c r="HZ97" s="52"/>
      <c r="IA97" s="52"/>
      <c r="IB97" s="52"/>
      <c r="IC97" s="52"/>
      <c r="ID97" s="52"/>
      <c r="IE97" s="52"/>
      <c r="IF97" s="52"/>
      <c r="IG97" s="52"/>
      <c r="IH97" s="52"/>
      <c r="II97" s="52"/>
      <c r="IJ97" s="52"/>
      <c r="IK97" s="52"/>
      <c r="IL97" s="52"/>
      <c r="IM97" s="52"/>
      <c r="IN97" s="52"/>
      <c r="IO97" s="52"/>
      <c r="IP97" s="52"/>
      <c r="IQ97" s="52"/>
      <c r="IR97" s="52"/>
      <c r="IS97" s="52"/>
      <c r="IT97" s="52"/>
      <c r="IU97" s="52"/>
      <c r="IV97" s="52"/>
      <c r="IW97" s="52"/>
    </row>
    <row r="98" customFormat="false" ht="12.75" hidden="false" customHeight="false" outlineLevel="0" collapsed="false">
      <c r="A98" s="52"/>
      <c r="B98" s="30"/>
      <c r="C98" s="30"/>
      <c r="D98" s="32"/>
      <c r="E98" s="32"/>
      <c r="F98" s="32"/>
      <c r="G98" s="33"/>
      <c r="H98" s="33"/>
      <c r="I98" s="30"/>
      <c r="J98" s="30"/>
      <c r="K98" s="32"/>
      <c r="L98" s="35"/>
      <c r="M98" s="36"/>
      <c r="N98" s="36"/>
      <c r="O98" s="36"/>
      <c r="P98" s="36"/>
      <c r="Q98" s="85"/>
      <c r="R98" s="36"/>
      <c r="S98" s="55"/>
      <c r="T98" s="32"/>
      <c r="U98" s="30"/>
      <c r="V98" s="86"/>
      <c r="W98" s="16"/>
      <c r="X98" s="16"/>
      <c r="Y98" s="18"/>
      <c r="Z98" s="18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  <c r="FY98" s="52"/>
      <c r="FZ98" s="52"/>
      <c r="GA98" s="52"/>
      <c r="GB98" s="52"/>
      <c r="GC98" s="52"/>
      <c r="GD98" s="52"/>
      <c r="GE98" s="52"/>
      <c r="GF98" s="52"/>
      <c r="GG98" s="52"/>
      <c r="GH98" s="52"/>
      <c r="GI98" s="52"/>
      <c r="GJ98" s="52"/>
      <c r="GK98" s="52"/>
      <c r="GL98" s="52"/>
      <c r="GM98" s="52"/>
      <c r="GN98" s="52"/>
      <c r="GO98" s="52"/>
      <c r="GP98" s="52"/>
      <c r="GQ98" s="52"/>
      <c r="GR98" s="52"/>
      <c r="GS98" s="52"/>
      <c r="GT98" s="52"/>
      <c r="GU98" s="52"/>
      <c r="GV98" s="52"/>
      <c r="GW98" s="52"/>
      <c r="GX98" s="52"/>
      <c r="GY98" s="52"/>
      <c r="GZ98" s="52"/>
      <c r="HA98" s="52"/>
      <c r="HB98" s="52"/>
      <c r="HC98" s="52"/>
      <c r="HD98" s="52"/>
      <c r="HE98" s="52"/>
      <c r="HF98" s="52"/>
      <c r="HG98" s="52"/>
      <c r="HH98" s="52"/>
      <c r="HI98" s="52"/>
      <c r="HJ98" s="52"/>
      <c r="HK98" s="52"/>
      <c r="HL98" s="52"/>
      <c r="HM98" s="52"/>
      <c r="HN98" s="52"/>
      <c r="HO98" s="52"/>
      <c r="HP98" s="52"/>
      <c r="HQ98" s="52"/>
      <c r="HR98" s="52"/>
      <c r="HS98" s="52"/>
      <c r="HT98" s="52"/>
      <c r="HU98" s="52"/>
      <c r="HV98" s="52"/>
      <c r="HW98" s="52"/>
      <c r="HX98" s="52"/>
      <c r="HY98" s="52"/>
      <c r="HZ98" s="52"/>
      <c r="IA98" s="52"/>
      <c r="IB98" s="52"/>
      <c r="IC98" s="52"/>
      <c r="ID98" s="52"/>
      <c r="IE98" s="52"/>
      <c r="IF98" s="52"/>
      <c r="IG98" s="52"/>
      <c r="IH98" s="52"/>
      <c r="II98" s="52"/>
      <c r="IJ98" s="52"/>
      <c r="IK98" s="52"/>
      <c r="IL98" s="52"/>
      <c r="IM98" s="52"/>
      <c r="IN98" s="52"/>
      <c r="IO98" s="52"/>
      <c r="IP98" s="52"/>
      <c r="IQ98" s="52"/>
      <c r="IR98" s="52"/>
      <c r="IS98" s="52"/>
      <c r="IT98" s="52"/>
      <c r="IU98" s="52"/>
      <c r="IV98" s="52"/>
      <c r="IW98" s="52"/>
    </row>
    <row r="99" customFormat="false" ht="12.75" hidden="false" customHeight="false" outlineLevel="0" collapsed="false">
      <c r="A99" s="52"/>
      <c r="B99" s="30"/>
      <c r="C99" s="30"/>
      <c r="D99" s="32"/>
      <c r="E99" s="32"/>
      <c r="F99" s="32"/>
      <c r="G99" s="33"/>
      <c r="H99" s="33"/>
      <c r="I99" s="30"/>
      <c r="J99" s="30"/>
      <c r="K99" s="32"/>
      <c r="L99" s="35"/>
      <c r="M99" s="36"/>
      <c r="N99" s="36"/>
      <c r="O99" s="36"/>
      <c r="P99" s="36"/>
      <c r="Q99" s="85"/>
      <c r="R99" s="36"/>
      <c r="S99" s="55"/>
      <c r="T99" s="32"/>
      <c r="U99" s="30"/>
      <c r="V99" s="86"/>
      <c r="W99" s="16"/>
      <c r="X99" s="16"/>
      <c r="Y99" s="18"/>
      <c r="Z99" s="18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  <c r="FR99" s="52"/>
      <c r="FS99" s="52"/>
      <c r="FT99" s="52"/>
      <c r="FU99" s="52"/>
      <c r="FV99" s="52"/>
      <c r="FW99" s="52"/>
      <c r="FX99" s="52"/>
      <c r="FY99" s="52"/>
      <c r="FZ99" s="52"/>
      <c r="GA99" s="52"/>
      <c r="GB99" s="52"/>
      <c r="GC99" s="52"/>
      <c r="GD99" s="52"/>
      <c r="GE99" s="52"/>
      <c r="GF99" s="52"/>
      <c r="GG99" s="52"/>
      <c r="GH99" s="52"/>
      <c r="GI99" s="52"/>
      <c r="GJ99" s="52"/>
      <c r="GK99" s="52"/>
      <c r="GL99" s="52"/>
      <c r="GM99" s="52"/>
      <c r="GN99" s="52"/>
      <c r="GO99" s="52"/>
      <c r="GP99" s="52"/>
      <c r="GQ99" s="52"/>
      <c r="GR99" s="52"/>
      <c r="GS99" s="52"/>
      <c r="GT99" s="52"/>
      <c r="GU99" s="52"/>
      <c r="GV99" s="52"/>
      <c r="GW99" s="52"/>
      <c r="GX99" s="52"/>
      <c r="GY99" s="52"/>
      <c r="GZ99" s="52"/>
      <c r="HA99" s="52"/>
      <c r="HB99" s="52"/>
      <c r="HC99" s="52"/>
      <c r="HD99" s="52"/>
      <c r="HE99" s="52"/>
      <c r="HF99" s="52"/>
      <c r="HG99" s="52"/>
      <c r="HH99" s="52"/>
      <c r="HI99" s="52"/>
      <c r="HJ99" s="52"/>
      <c r="HK99" s="52"/>
      <c r="HL99" s="52"/>
      <c r="HM99" s="52"/>
      <c r="HN99" s="52"/>
      <c r="HO99" s="52"/>
      <c r="HP99" s="52"/>
      <c r="HQ99" s="52"/>
      <c r="HR99" s="52"/>
      <c r="HS99" s="52"/>
      <c r="HT99" s="52"/>
      <c r="HU99" s="52"/>
      <c r="HV99" s="52"/>
      <c r="HW99" s="52"/>
      <c r="HX99" s="52"/>
      <c r="HY99" s="52"/>
      <c r="HZ99" s="52"/>
      <c r="IA99" s="52"/>
      <c r="IB99" s="52"/>
      <c r="IC99" s="52"/>
      <c r="ID99" s="52"/>
      <c r="IE99" s="52"/>
      <c r="IF99" s="52"/>
      <c r="IG99" s="52"/>
      <c r="IH99" s="52"/>
      <c r="II99" s="52"/>
      <c r="IJ99" s="52"/>
      <c r="IK99" s="52"/>
      <c r="IL99" s="52"/>
      <c r="IM99" s="52"/>
      <c r="IN99" s="52"/>
      <c r="IO99" s="52"/>
      <c r="IP99" s="52"/>
      <c r="IQ99" s="52"/>
      <c r="IR99" s="52"/>
      <c r="IS99" s="52"/>
      <c r="IT99" s="52"/>
      <c r="IU99" s="52"/>
      <c r="IV99" s="52"/>
      <c r="IW99" s="52"/>
    </row>
    <row r="100" customFormat="false" ht="12.75" hidden="false" customHeight="false" outlineLevel="0" collapsed="false">
      <c r="A100" s="52"/>
      <c r="B100" s="30"/>
      <c r="C100" s="30"/>
      <c r="D100" s="32"/>
      <c r="E100" s="32"/>
      <c r="F100" s="32"/>
      <c r="G100" s="33"/>
      <c r="H100" s="33"/>
      <c r="I100" s="30"/>
      <c r="J100" s="30"/>
      <c r="K100" s="32"/>
      <c r="L100" s="35"/>
      <c r="M100" s="36"/>
      <c r="N100" s="36"/>
      <c r="O100" s="36"/>
      <c r="P100" s="36"/>
      <c r="Q100" s="85"/>
      <c r="R100" s="36"/>
      <c r="S100" s="55"/>
      <c r="T100" s="32"/>
      <c r="U100" s="30"/>
      <c r="V100" s="86"/>
      <c r="W100" s="16"/>
      <c r="X100" s="16"/>
      <c r="Y100" s="18"/>
      <c r="Z100" s="18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  <c r="FR100" s="52"/>
      <c r="FS100" s="52"/>
      <c r="FT100" s="52"/>
      <c r="FU100" s="52"/>
      <c r="FV100" s="52"/>
      <c r="FW100" s="52"/>
      <c r="FX100" s="52"/>
      <c r="FY100" s="52"/>
      <c r="FZ100" s="52"/>
      <c r="GA100" s="52"/>
      <c r="GB100" s="52"/>
      <c r="GC100" s="52"/>
      <c r="GD100" s="52"/>
      <c r="GE100" s="52"/>
      <c r="GF100" s="52"/>
      <c r="GG100" s="52"/>
      <c r="GH100" s="52"/>
      <c r="GI100" s="52"/>
      <c r="GJ100" s="52"/>
      <c r="GK100" s="52"/>
      <c r="GL100" s="52"/>
      <c r="GM100" s="52"/>
      <c r="GN100" s="52"/>
      <c r="GO100" s="52"/>
      <c r="GP100" s="52"/>
      <c r="GQ100" s="52"/>
      <c r="GR100" s="52"/>
      <c r="GS100" s="52"/>
      <c r="GT100" s="52"/>
      <c r="GU100" s="52"/>
      <c r="GV100" s="52"/>
      <c r="GW100" s="52"/>
      <c r="GX100" s="52"/>
      <c r="GY100" s="52"/>
      <c r="GZ100" s="52"/>
      <c r="HA100" s="52"/>
      <c r="HB100" s="52"/>
      <c r="HC100" s="52"/>
      <c r="HD100" s="52"/>
      <c r="HE100" s="52"/>
      <c r="HF100" s="52"/>
      <c r="HG100" s="52"/>
      <c r="HH100" s="52"/>
      <c r="HI100" s="52"/>
      <c r="HJ100" s="52"/>
      <c r="HK100" s="52"/>
      <c r="HL100" s="52"/>
      <c r="HM100" s="52"/>
      <c r="HN100" s="52"/>
      <c r="HO100" s="52"/>
      <c r="HP100" s="52"/>
      <c r="HQ100" s="52"/>
      <c r="HR100" s="52"/>
      <c r="HS100" s="52"/>
      <c r="HT100" s="52"/>
      <c r="HU100" s="52"/>
      <c r="HV100" s="52"/>
      <c r="HW100" s="52"/>
      <c r="HX100" s="52"/>
      <c r="HY100" s="52"/>
      <c r="HZ100" s="52"/>
      <c r="IA100" s="52"/>
      <c r="IB100" s="52"/>
      <c r="IC100" s="52"/>
      <c r="ID100" s="52"/>
      <c r="IE100" s="52"/>
      <c r="IF100" s="52"/>
      <c r="IG100" s="52"/>
      <c r="IH100" s="52"/>
      <c r="II100" s="52"/>
      <c r="IJ100" s="52"/>
      <c r="IK100" s="52"/>
      <c r="IL100" s="52"/>
      <c r="IM100" s="52"/>
      <c r="IN100" s="52"/>
      <c r="IO100" s="52"/>
      <c r="IP100" s="52"/>
      <c r="IQ100" s="52"/>
      <c r="IR100" s="52"/>
      <c r="IS100" s="52"/>
      <c r="IT100" s="52"/>
      <c r="IU100" s="52"/>
      <c r="IV100" s="52"/>
      <c r="IW100" s="52"/>
    </row>
    <row r="101" customFormat="false" ht="12.75" hidden="false" customHeight="false" outlineLevel="0" collapsed="false">
      <c r="A101" s="52"/>
      <c r="B101" s="30"/>
      <c r="C101" s="30"/>
      <c r="D101" s="32"/>
      <c r="E101" s="32"/>
      <c r="F101" s="32"/>
      <c r="G101" s="33"/>
      <c r="H101" s="33"/>
      <c r="I101" s="30"/>
      <c r="J101" s="30"/>
      <c r="K101" s="32"/>
      <c r="L101" s="35"/>
      <c r="M101" s="36"/>
      <c r="N101" s="36"/>
      <c r="O101" s="36"/>
      <c r="P101" s="36"/>
      <c r="Q101" s="85"/>
      <c r="R101" s="36"/>
      <c r="S101" s="55"/>
      <c r="T101" s="32"/>
      <c r="U101" s="30"/>
      <c r="V101" s="86"/>
      <c r="W101" s="16"/>
      <c r="X101" s="16"/>
      <c r="Y101" s="18"/>
      <c r="Z101" s="18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  <c r="FR101" s="52"/>
      <c r="FS101" s="52"/>
      <c r="FT101" s="52"/>
      <c r="FU101" s="52"/>
      <c r="FV101" s="52"/>
      <c r="FW101" s="52"/>
      <c r="FX101" s="52"/>
      <c r="FY101" s="52"/>
      <c r="FZ101" s="52"/>
      <c r="GA101" s="52"/>
      <c r="GB101" s="52"/>
      <c r="GC101" s="52"/>
      <c r="GD101" s="52"/>
      <c r="GE101" s="52"/>
      <c r="GF101" s="52"/>
      <c r="GG101" s="52"/>
      <c r="GH101" s="52"/>
      <c r="GI101" s="52"/>
      <c r="GJ101" s="52"/>
      <c r="GK101" s="52"/>
      <c r="GL101" s="52"/>
      <c r="GM101" s="52"/>
      <c r="GN101" s="52"/>
      <c r="GO101" s="52"/>
      <c r="GP101" s="52"/>
      <c r="GQ101" s="52"/>
      <c r="GR101" s="52"/>
      <c r="GS101" s="52"/>
      <c r="GT101" s="52"/>
      <c r="GU101" s="52"/>
      <c r="GV101" s="52"/>
      <c r="GW101" s="52"/>
      <c r="GX101" s="52"/>
      <c r="GY101" s="52"/>
      <c r="GZ101" s="52"/>
      <c r="HA101" s="52"/>
      <c r="HB101" s="52"/>
      <c r="HC101" s="52"/>
      <c r="HD101" s="52"/>
      <c r="HE101" s="52"/>
      <c r="HF101" s="52"/>
      <c r="HG101" s="52"/>
      <c r="HH101" s="52"/>
      <c r="HI101" s="52"/>
      <c r="HJ101" s="52"/>
      <c r="HK101" s="52"/>
      <c r="HL101" s="52"/>
      <c r="HM101" s="52"/>
      <c r="HN101" s="52"/>
      <c r="HO101" s="52"/>
      <c r="HP101" s="52"/>
      <c r="HQ101" s="52"/>
      <c r="HR101" s="52"/>
      <c r="HS101" s="52"/>
      <c r="HT101" s="52"/>
      <c r="HU101" s="52"/>
      <c r="HV101" s="52"/>
      <c r="HW101" s="52"/>
      <c r="HX101" s="52"/>
      <c r="HY101" s="52"/>
      <c r="HZ101" s="52"/>
      <c r="IA101" s="52"/>
      <c r="IB101" s="52"/>
      <c r="IC101" s="52"/>
      <c r="ID101" s="52"/>
      <c r="IE101" s="52"/>
      <c r="IF101" s="52"/>
      <c r="IG101" s="52"/>
      <c r="IH101" s="52"/>
      <c r="II101" s="52"/>
      <c r="IJ101" s="52"/>
      <c r="IK101" s="52"/>
      <c r="IL101" s="52"/>
      <c r="IM101" s="52"/>
      <c r="IN101" s="52"/>
      <c r="IO101" s="52"/>
      <c r="IP101" s="52"/>
      <c r="IQ101" s="52"/>
      <c r="IR101" s="52"/>
      <c r="IS101" s="52"/>
      <c r="IT101" s="52"/>
      <c r="IU101" s="52"/>
      <c r="IV101" s="52"/>
      <c r="IW101" s="52"/>
    </row>
    <row r="102" customFormat="false" ht="12.75" hidden="false" customHeight="false" outlineLevel="0" collapsed="false">
      <c r="A102" s="52"/>
      <c r="B102" s="30"/>
      <c r="C102" s="30"/>
      <c r="D102" s="32"/>
      <c r="E102" s="32"/>
      <c r="F102" s="32"/>
      <c r="G102" s="33"/>
      <c r="H102" s="33"/>
      <c r="I102" s="30"/>
      <c r="J102" s="30"/>
      <c r="K102" s="32"/>
      <c r="L102" s="35"/>
      <c r="M102" s="36"/>
      <c r="N102" s="36"/>
      <c r="O102" s="36"/>
      <c r="P102" s="36"/>
      <c r="Q102" s="85"/>
      <c r="R102" s="36"/>
      <c r="S102" s="55"/>
      <c r="T102" s="32"/>
      <c r="U102" s="30"/>
      <c r="V102" s="86"/>
      <c r="W102" s="16"/>
      <c r="X102" s="16"/>
      <c r="Y102" s="18"/>
      <c r="Z102" s="18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  <c r="FR102" s="52"/>
      <c r="FS102" s="52"/>
      <c r="FT102" s="52"/>
      <c r="FU102" s="52"/>
      <c r="FV102" s="52"/>
      <c r="FW102" s="52"/>
      <c r="FX102" s="52"/>
      <c r="FY102" s="52"/>
      <c r="FZ102" s="52"/>
      <c r="GA102" s="52"/>
      <c r="GB102" s="52"/>
      <c r="GC102" s="52"/>
      <c r="GD102" s="52"/>
      <c r="GE102" s="52"/>
      <c r="GF102" s="52"/>
      <c r="GG102" s="52"/>
      <c r="GH102" s="52"/>
      <c r="GI102" s="52"/>
      <c r="GJ102" s="52"/>
      <c r="GK102" s="52"/>
      <c r="GL102" s="52"/>
      <c r="GM102" s="52"/>
      <c r="GN102" s="52"/>
      <c r="GO102" s="52"/>
      <c r="GP102" s="52"/>
      <c r="GQ102" s="52"/>
      <c r="GR102" s="52"/>
      <c r="GS102" s="52"/>
      <c r="GT102" s="52"/>
      <c r="GU102" s="52"/>
      <c r="GV102" s="52"/>
      <c r="GW102" s="52"/>
      <c r="GX102" s="52"/>
      <c r="GY102" s="52"/>
      <c r="GZ102" s="52"/>
      <c r="HA102" s="52"/>
      <c r="HB102" s="52"/>
      <c r="HC102" s="52"/>
      <c r="HD102" s="52"/>
      <c r="HE102" s="52"/>
      <c r="HF102" s="52"/>
      <c r="HG102" s="52"/>
      <c r="HH102" s="52"/>
      <c r="HI102" s="52"/>
      <c r="HJ102" s="52"/>
      <c r="HK102" s="52"/>
      <c r="HL102" s="52"/>
      <c r="HM102" s="52"/>
      <c r="HN102" s="52"/>
      <c r="HO102" s="52"/>
      <c r="HP102" s="52"/>
      <c r="HQ102" s="52"/>
      <c r="HR102" s="52"/>
      <c r="HS102" s="52"/>
      <c r="HT102" s="52"/>
      <c r="HU102" s="52"/>
      <c r="HV102" s="52"/>
      <c r="HW102" s="52"/>
      <c r="HX102" s="52"/>
      <c r="HY102" s="52"/>
      <c r="HZ102" s="52"/>
      <c r="IA102" s="52"/>
      <c r="IB102" s="52"/>
      <c r="IC102" s="52"/>
      <c r="ID102" s="52"/>
      <c r="IE102" s="52"/>
      <c r="IF102" s="52"/>
      <c r="IG102" s="52"/>
      <c r="IH102" s="52"/>
      <c r="II102" s="52"/>
      <c r="IJ102" s="52"/>
      <c r="IK102" s="52"/>
      <c r="IL102" s="52"/>
      <c r="IM102" s="52"/>
      <c r="IN102" s="52"/>
      <c r="IO102" s="52"/>
      <c r="IP102" s="52"/>
      <c r="IQ102" s="52"/>
      <c r="IR102" s="52"/>
      <c r="IS102" s="52"/>
      <c r="IT102" s="52"/>
      <c r="IU102" s="52"/>
      <c r="IV102" s="52"/>
      <c r="IW102" s="52"/>
    </row>
    <row r="103" customFormat="false" ht="12.75" hidden="false" customHeight="false" outlineLevel="0" collapsed="false">
      <c r="A103" s="52"/>
      <c r="B103" s="30"/>
      <c r="C103" s="30"/>
      <c r="D103" s="32"/>
      <c r="E103" s="32"/>
      <c r="F103" s="32"/>
      <c r="G103" s="33"/>
      <c r="H103" s="33"/>
      <c r="I103" s="30"/>
      <c r="J103" s="30"/>
      <c r="K103" s="32"/>
      <c r="L103" s="35"/>
      <c r="M103" s="36"/>
      <c r="N103" s="36"/>
      <c r="O103" s="36"/>
      <c r="P103" s="36"/>
      <c r="Q103" s="85"/>
      <c r="R103" s="36"/>
      <c r="S103" s="55"/>
      <c r="T103" s="32"/>
      <c r="U103" s="30"/>
      <c r="V103" s="86"/>
      <c r="W103" s="16"/>
      <c r="X103" s="16"/>
      <c r="Y103" s="18"/>
      <c r="Z103" s="18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  <c r="FR103" s="52"/>
      <c r="FS103" s="52"/>
      <c r="FT103" s="52"/>
      <c r="FU103" s="52"/>
      <c r="FV103" s="52"/>
      <c r="FW103" s="52"/>
      <c r="FX103" s="52"/>
      <c r="FY103" s="52"/>
      <c r="FZ103" s="52"/>
      <c r="GA103" s="52"/>
      <c r="GB103" s="52"/>
      <c r="GC103" s="52"/>
      <c r="GD103" s="52"/>
      <c r="GE103" s="52"/>
      <c r="GF103" s="52"/>
      <c r="GG103" s="52"/>
      <c r="GH103" s="52"/>
      <c r="GI103" s="52"/>
      <c r="GJ103" s="52"/>
      <c r="GK103" s="52"/>
      <c r="GL103" s="52"/>
      <c r="GM103" s="52"/>
      <c r="GN103" s="52"/>
      <c r="GO103" s="52"/>
      <c r="GP103" s="52"/>
      <c r="GQ103" s="52"/>
      <c r="GR103" s="52"/>
      <c r="GS103" s="52"/>
      <c r="GT103" s="52"/>
      <c r="GU103" s="52"/>
      <c r="GV103" s="52"/>
      <c r="GW103" s="52"/>
      <c r="GX103" s="52"/>
      <c r="GY103" s="52"/>
      <c r="GZ103" s="52"/>
      <c r="HA103" s="52"/>
      <c r="HB103" s="52"/>
      <c r="HC103" s="52"/>
      <c r="HD103" s="52"/>
      <c r="HE103" s="52"/>
      <c r="HF103" s="52"/>
      <c r="HG103" s="52"/>
      <c r="HH103" s="52"/>
      <c r="HI103" s="52"/>
      <c r="HJ103" s="52"/>
      <c r="HK103" s="52"/>
      <c r="HL103" s="52"/>
      <c r="HM103" s="52"/>
      <c r="HN103" s="52"/>
      <c r="HO103" s="52"/>
      <c r="HP103" s="52"/>
      <c r="HQ103" s="52"/>
      <c r="HR103" s="52"/>
      <c r="HS103" s="52"/>
      <c r="HT103" s="52"/>
      <c r="HU103" s="52"/>
      <c r="HV103" s="52"/>
      <c r="HW103" s="52"/>
      <c r="HX103" s="52"/>
      <c r="HY103" s="52"/>
      <c r="HZ103" s="52"/>
      <c r="IA103" s="52"/>
      <c r="IB103" s="52"/>
      <c r="IC103" s="52"/>
      <c r="ID103" s="52"/>
      <c r="IE103" s="52"/>
      <c r="IF103" s="52"/>
      <c r="IG103" s="52"/>
      <c r="IH103" s="52"/>
      <c r="II103" s="52"/>
      <c r="IJ103" s="52"/>
      <c r="IK103" s="52"/>
      <c r="IL103" s="52"/>
      <c r="IM103" s="52"/>
      <c r="IN103" s="52"/>
      <c r="IO103" s="52"/>
      <c r="IP103" s="52"/>
      <c r="IQ103" s="52"/>
      <c r="IR103" s="52"/>
      <c r="IS103" s="52"/>
      <c r="IT103" s="52"/>
      <c r="IU103" s="52"/>
      <c r="IV103" s="52"/>
      <c r="IW103" s="52"/>
    </row>
    <row r="104" customFormat="false" ht="12.75" hidden="false" customHeight="false" outlineLevel="0" collapsed="false">
      <c r="A104" s="52"/>
      <c r="B104" s="30"/>
      <c r="C104" s="30"/>
      <c r="D104" s="32"/>
      <c r="E104" s="32"/>
      <c r="F104" s="32"/>
      <c r="G104" s="33"/>
      <c r="H104" s="33"/>
      <c r="I104" s="30"/>
      <c r="J104" s="30"/>
      <c r="K104" s="32"/>
      <c r="L104" s="35"/>
      <c r="M104" s="36"/>
      <c r="N104" s="36"/>
      <c r="O104" s="36"/>
      <c r="P104" s="36"/>
      <c r="Q104" s="85"/>
      <c r="R104" s="36"/>
      <c r="S104" s="55"/>
      <c r="T104" s="32"/>
      <c r="U104" s="30"/>
      <c r="V104" s="86"/>
      <c r="W104" s="16"/>
      <c r="X104" s="16"/>
      <c r="Y104" s="18"/>
      <c r="Z104" s="18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52"/>
      <c r="FI104" s="52"/>
      <c r="FJ104" s="52"/>
      <c r="FK104" s="52"/>
      <c r="FL104" s="52"/>
      <c r="FM104" s="52"/>
      <c r="FN104" s="52"/>
      <c r="FO104" s="52"/>
      <c r="FP104" s="52"/>
      <c r="FQ104" s="52"/>
      <c r="FR104" s="52"/>
      <c r="FS104" s="52"/>
      <c r="FT104" s="52"/>
      <c r="FU104" s="52"/>
      <c r="FV104" s="52"/>
      <c r="FW104" s="52"/>
      <c r="FX104" s="52"/>
      <c r="FY104" s="52"/>
      <c r="FZ104" s="52"/>
      <c r="GA104" s="52"/>
      <c r="GB104" s="52"/>
      <c r="GC104" s="52"/>
      <c r="GD104" s="52"/>
      <c r="GE104" s="52"/>
      <c r="GF104" s="52"/>
      <c r="GG104" s="52"/>
      <c r="GH104" s="52"/>
      <c r="GI104" s="52"/>
      <c r="GJ104" s="52"/>
      <c r="GK104" s="52"/>
      <c r="GL104" s="52"/>
      <c r="GM104" s="52"/>
      <c r="GN104" s="52"/>
      <c r="GO104" s="52"/>
      <c r="GP104" s="52"/>
      <c r="GQ104" s="52"/>
      <c r="GR104" s="52"/>
      <c r="GS104" s="52"/>
      <c r="GT104" s="52"/>
      <c r="GU104" s="52"/>
      <c r="GV104" s="52"/>
      <c r="GW104" s="52"/>
      <c r="GX104" s="52"/>
      <c r="GY104" s="52"/>
      <c r="GZ104" s="52"/>
      <c r="HA104" s="52"/>
      <c r="HB104" s="52"/>
      <c r="HC104" s="52"/>
      <c r="HD104" s="52"/>
      <c r="HE104" s="52"/>
      <c r="HF104" s="52"/>
      <c r="HG104" s="52"/>
      <c r="HH104" s="52"/>
      <c r="HI104" s="52"/>
      <c r="HJ104" s="52"/>
      <c r="HK104" s="52"/>
      <c r="HL104" s="52"/>
      <c r="HM104" s="52"/>
      <c r="HN104" s="52"/>
      <c r="HO104" s="52"/>
      <c r="HP104" s="52"/>
      <c r="HQ104" s="52"/>
      <c r="HR104" s="52"/>
      <c r="HS104" s="52"/>
      <c r="HT104" s="52"/>
      <c r="HU104" s="52"/>
      <c r="HV104" s="52"/>
      <c r="HW104" s="52"/>
      <c r="HX104" s="52"/>
      <c r="HY104" s="52"/>
      <c r="HZ104" s="52"/>
      <c r="IA104" s="52"/>
      <c r="IB104" s="52"/>
      <c r="IC104" s="52"/>
      <c r="ID104" s="52"/>
      <c r="IE104" s="52"/>
      <c r="IF104" s="52"/>
      <c r="IG104" s="52"/>
      <c r="IH104" s="52"/>
      <c r="II104" s="52"/>
      <c r="IJ104" s="52"/>
      <c r="IK104" s="52"/>
      <c r="IL104" s="52"/>
      <c r="IM104" s="52"/>
      <c r="IN104" s="52"/>
      <c r="IO104" s="52"/>
      <c r="IP104" s="52"/>
      <c r="IQ104" s="52"/>
      <c r="IR104" s="52"/>
      <c r="IS104" s="52"/>
      <c r="IT104" s="52"/>
      <c r="IU104" s="52"/>
      <c r="IV104" s="52"/>
      <c r="IW104" s="52"/>
    </row>
    <row r="105" customFormat="false" ht="12.75" hidden="false" customHeight="false" outlineLevel="0" collapsed="false">
      <c r="A105" s="52"/>
      <c r="B105" s="30"/>
      <c r="C105" s="30"/>
      <c r="D105" s="32"/>
      <c r="E105" s="32"/>
      <c r="F105" s="32"/>
      <c r="G105" s="33"/>
      <c r="H105" s="33"/>
      <c r="I105" s="30"/>
      <c r="J105" s="30"/>
      <c r="K105" s="32"/>
      <c r="L105" s="35"/>
      <c r="M105" s="36"/>
      <c r="N105" s="36"/>
      <c r="O105" s="36"/>
      <c r="P105" s="36"/>
      <c r="Q105" s="85"/>
      <c r="R105" s="36"/>
      <c r="S105" s="55"/>
      <c r="T105" s="32"/>
      <c r="U105" s="30"/>
      <c r="V105" s="86"/>
      <c r="W105" s="16"/>
      <c r="X105" s="16"/>
      <c r="Y105" s="18"/>
      <c r="Z105" s="18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  <c r="FK105" s="52"/>
      <c r="FL105" s="52"/>
      <c r="FM105" s="52"/>
      <c r="FN105" s="52"/>
      <c r="FO105" s="52"/>
      <c r="FP105" s="52"/>
      <c r="FQ105" s="52"/>
      <c r="FR105" s="52"/>
      <c r="FS105" s="52"/>
      <c r="FT105" s="52"/>
      <c r="FU105" s="52"/>
      <c r="FV105" s="52"/>
      <c r="FW105" s="52"/>
      <c r="FX105" s="52"/>
      <c r="FY105" s="52"/>
      <c r="FZ105" s="52"/>
      <c r="GA105" s="52"/>
      <c r="GB105" s="52"/>
      <c r="GC105" s="52"/>
      <c r="GD105" s="52"/>
      <c r="GE105" s="52"/>
      <c r="GF105" s="52"/>
      <c r="GG105" s="52"/>
      <c r="GH105" s="52"/>
      <c r="GI105" s="52"/>
      <c r="GJ105" s="52"/>
      <c r="GK105" s="52"/>
      <c r="GL105" s="52"/>
      <c r="GM105" s="52"/>
      <c r="GN105" s="52"/>
      <c r="GO105" s="52"/>
      <c r="GP105" s="52"/>
      <c r="GQ105" s="52"/>
      <c r="GR105" s="52"/>
      <c r="GS105" s="52"/>
      <c r="GT105" s="52"/>
      <c r="GU105" s="52"/>
      <c r="GV105" s="52"/>
      <c r="GW105" s="52"/>
      <c r="GX105" s="52"/>
      <c r="GY105" s="52"/>
      <c r="GZ105" s="52"/>
      <c r="HA105" s="52"/>
      <c r="HB105" s="52"/>
      <c r="HC105" s="52"/>
      <c r="HD105" s="52"/>
      <c r="HE105" s="52"/>
      <c r="HF105" s="52"/>
      <c r="HG105" s="52"/>
      <c r="HH105" s="52"/>
      <c r="HI105" s="52"/>
      <c r="HJ105" s="52"/>
      <c r="HK105" s="52"/>
      <c r="HL105" s="52"/>
      <c r="HM105" s="52"/>
      <c r="HN105" s="52"/>
      <c r="HO105" s="52"/>
      <c r="HP105" s="52"/>
      <c r="HQ105" s="52"/>
      <c r="HR105" s="52"/>
      <c r="HS105" s="52"/>
      <c r="HT105" s="52"/>
      <c r="HU105" s="52"/>
      <c r="HV105" s="52"/>
      <c r="HW105" s="52"/>
      <c r="HX105" s="52"/>
      <c r="HY105" s="52"/>
      <c r="HZ105" s="52"/>
      <c r="IA105" s="52"/>
      <c r="IB105" s="52"/>
      <c r="IC105" s="52"/>
      <c r="ID105" s="52"/>
      <c r="IE105" s="52"/>
      <c r="IF105" s="52"/>
      <c r="IG105" s="52"/>
      <c r="IH105" s="52"/>
      <c r="II105" s="52"/>
      <c r="IJ105" s="52"/>
      <c r="IK105" s="52"/>
      <c r="IL105" s="52"/>
      <c r="IM105" s="52"/>
      <c r="IN105" s="52"/>
      <c r="IO105" s="52"/>
      <c r="IP105" s="52"/>
      <c r="IQ105" s="52"/>
      <c r="IR105" s="52"/>
      <c r="IS105" s="52"/>
      <c r="IT105" s="52"/>
      <c r="IU105" s="52"/>
      <c r="IV105" s="52"/>
      <c r="IW105" s="52"/>
    </row>
    <row r="106" customFormat="false" ht="12.75" hidden="false" customHeight="false" outlineLevel="0" collapsed="false">
      <c r="A106" s="52"/>
      <c r="B106" s="30"/>
      <c r="C106" s="30"/>
      <c r="D106" s="32"/>
      <c r="E106" s="32"/>
      <c r="F106" s="32"/>
      <c r="G106" s="33"/>
      <c r="H106" s="33"/>
      <c r="I106" s="30"/>
      <c r="J106" s="30"/>
      <c r="K106" s="32"/>
      <c r="L106" s="35"/>
      <c r="M106" s="36"/>
      <c r="N106" s="36"/>
      <c r="O106" s="36"/>
      <c r="P106" s="36"/>
      <c r="Q106" s="85"/>
      <c r="R106" s="36"/>
      <c r="S106" s="55"/>
      <c r="T106" s="32"/>
      <c r="U106" s="30"/>
      <c r="V106" s="86"/>
      <c r="W106" s="16"/>
      <c r="X106" s="16"/>
      <c r="Y106" s="18"/>
      <c r="Z106" s="18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2"/>
      <c r="FI106" s="52"/>
      <c r="FJ106" s="52"/>
      <c r="FK106" s="52"/>
      <c r="FL106" s="52"/>
      <c r="FM106" s="52"/>
      <c r="FN106" s="52"/>
      <c r="FO106" s="52"/>
      <c r="FP106" s="52"/>
      <c r="FQ106" s="52"/>
      <c r="FR106" s="52"/>
      <c r="FS106" s="52"/>
      <c r="FT106" s="52"/>
      <c r="FU106" s="52"/>
      <c r="FV106" s="52"/>
      <c r="FW106" s="52"/>
      <c r="FX106" s="52"/>
      <c r="FY106" s="52"/>
      <c r="FZ106" s="52"/>
      <c r="GA106" s="52"/>
      <c r="GB106" s="52"/>
      <c r="GC106" s="52"/>
      <c r="GD106" s="52"/>
      <c r="GE106" s="52"/>
      <c r="GF106" s="52"/>
      <c r="GG106" s="52"/>
      <c r="GH106" s="52"/>
      <c r="GI106" s="52"/>
      <c r="GJ106" s="52"/>
      <c r="GK106" s="52"/>
      <c r="GL106" s="52"/>
      <c r="GM106" s="52"/>
      <c r="GN106" s="52"/>
      <c r="GO106" s="52"/>
      <c r="GP106" s="52"/>
      <c r="GQ106" s="52"/>
      <c r="GR106" s="52"/>
      <c r="GS106" s="52"/>
      <c r="GT106" s="52"/>
      <c r="GU106" s="52"/>
      <c r="GV106" s="52"/>
      <c r="GW106" s="52"/>
      <c r="GX106" s="52"/>
      <c r="GY106" s="52"/>
      <c r="GZ106" s="52"/>
      <c r="HA106" s="52"/>
      <c r="HB106" s="52"/>
      <c r="HC106" s="52"/>
      <c r="HD106" s="52"/>
      <c r="HE106" s="52"/>
      <c r="HF106" s="52"/>
      <c r="HG106" s="52"/>
      <c r="HH106" s="52"/>
      <c r="HI106" s="52"/>
      <c r="HJ106" s="52"/>
      <c r="HK106" s="52"/>
      <c r="HL106" s="52"/>
      <c r="HM106" s="52"/>
      <c r="HN106" s="52"/>
      <c r="HO106" s="52"/>
      <c r="HP106" s="52"/>
      <c r="HQ106" s="52"/>
      <c r="HR106" s="52"/>
      <c r="HS106" s="52"/>
      <c r="HT106" s="52"/>
      <c r="HU106" s="52"/>
      <c r="HV106" s="52"/>
      <c r="HW106" s="52"/>
      <c r="HX106" s="52"/>
      <c r="HY106" s="52"/>
      <c r="HZ106" s="52"/>
      <c r="IA106" s="52"/>
      <c r="IB106" s="52"/>
      <c r="IC106" s="52"/>
      <c r="ID106" s="52"/>
      <c r="IE106" s="52"/>
      <c r="IF106" s="52"/>
      <c r="IG106" s="52"/>
      <c r="IH106" s="52"/>
      <c r="II106" s="52"/>
      <c r="IJ106" s="52"/>
      <c r="IK106" s="52"/>
      <c r="IL106" s="52"/>
      <c r="IM106" s="52"/>
      <c r="IN106" s="52"/>
      <c r="IO106" s="52"/>
      <c r="IP106" s="52"/>
      <c r="IQ106" s="52"/>
      <c r="IR106" s="52"/>
      <c r="IS106" s="52"/>
      <c r="IT106" s="52"/>
      <c r="IU106" s="52"/>
      <c r="IV106" s="52"/>
      <c r="IW106" s="52"/>
    </row>
    <row r="107" customFormat="false" ht="12.75" hidden="false" customHeight="false" outlineLevel="0" collapsed="false">
      <c r="A107" s="52"/>
      <c r="B107" s="30"/>
      <c r="C107" s="30"/>
      <c r="D107" s="32"/>
      <c r="E107" s="32"/>
      <c r="F107" s="32"/>
      <c r="G107" s="33"/>
      <c r="H107" s="33"/>
      <c r="I107" s="30"/>
      <c r="J107" s="30"/>
      <c r="K107" s="32"/>
      <c r="L107" s="35"/>
      <c r="M107" s="36"/>
      <c r="N107" s="36"/>
      <c r="O107" s="36"/>
      <c r="P107" s="36"/>
      <c r="Q107" s="85"/>
      <c r="R107" s="36"/>
      <c r="S107" s="55"/>
      <c r="T107" s="32"/>
      <c r="U107" s="30"/>
      <c r="V107" s="86"/>
      <c r="W107" s="16"/>
      <c r="X107" s="16"/>
      <c r="Y107" s="18"/>
      <c r="Z107" s="18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  <c r="FR107" s="52"/>
      <c r="FS107" s="52"/>
      <c r="FT107" s="52"/>
      <c r="FU107" s="52"/>
      <c r="FV107" s="52"/>
      <c r="FW107" s="52"/>
      <c r="FX107" s="52"/>
      <c r="FY107" s="52"/>
      <c r="FZ107" s="52"/>
      <c r="GA107" s="52"/>
      <c r="GB107" s="52"/>
      <c r="GC107" s="52"/>
      <c r="GD107" s="52"/>
      <c r="GE107" s="52"/>
      <c r="GF107" s="52"/>
      <c r="GG107" s="52"/>
      <c r="GH107" s="52"/>
      <c r="GI107" s="52"/>
      <c r="GJ107" s="52"/>
      <c r="GK107" s="52"/>
      <c r="GL107" s="52"/>
      <c r="GM107" s="52"/>
      <c r="GN107" s="52"/>
      <c r="GO107" s="52"/>
      <c r="GP107" s="52"/>
      <c r="GQ107" s="52"/>
      <c r="GR107" s="52"/>
      <c r="GS107" s="52"/>
      <c r="GT107" s="52"/>
      <c r="GU107" s="52"/>
      <c r="GV107" s="52"/>
      <c r="GW107" s="52"/>
      <c r="GX107" s="52"/>
      <c r="GY107" s="52"/>
      <c r="GZ107" s="52"/>
      <c r="HA107" s="52"/>
      <c r="HB107" s="52"/>
      <c r="HC107" s="52"/>
      <c r="HD107" s="52"/>
      <c r="HE107" s="52"/>
      <c r="HF107" s="52"/>
      <c r="HG107" s="52"/>
      <c r="HH107" s="52"/>
      <c r="HI107" s="52"/>
      <c r="HJ107" s="52"/>
      <c r="HK107" s="52"/>
      <c r="HL107" s="52"/>
      <c r="HM107" s="52"/>
      <c r="HN107" s="52"/>
      <c r="HO107" s="52"/>
      <c r="HP107" s="52"/>
      <c r="HQ107" s="52"/>
      <c r="HR107" s="52"/>
      <c r="HS107" s="52"/>
      <c r="HT107" s="52"/>
      <c r="HU107" s="52"/>
      <c r="HV107" s="52"/>
      <c r="HW107" s="52"/>
      <c r="HX107" s="52"/>
      <c r="HY107" s="52"/>
      <c r="HZ107" s="52"/>
      <c r="IA107" s="52"/>
      <c r="IB107" s="52"/>
      <c r="IC107" s="52"/>
      <c r="ID107" s="52"/>
      <c r="IE107" s="52"/>
      <c r="IF107" s="52"/>
      <c r="IG107" s="52"/>
      <c r="IH107" s="52"/>
      <c r="II107" s="52"/>
      <c r="IJ107" s="52"/>
      <c r="IK107" s="52"/>
      <c r="IL107" s="52"/>
      <c r="IM107" s="52"/>
      <c r="IN107" s="52"/>
      <c r="IO107" s="52"/>
      <c r="IP107" s="52"/>
      <c r="IQ107" s="52"/>
      <c r="IR107" s="52"/>
      <c r="IS107" s="52"/>
      <c r="IT107" s="52"/>
      <c r="IU107" s="52"/>
      <c r="IV107" s="52"/>
      <c r="IW107" s="52"/>
    </row>
    <row r="108" customFormat="false" ht="12.75" hidden="false" customHeight="false" outlineLevel="0" collapsed="false">
      <c r="A108" s="52"/>
      <c r="B108" s="30"/>
      <c r="C108" s="30"/>
      <c r="D108" s="32"/>
      <c r="E108" s="32"/>
      <c r="F108" s="32"/>
      <c r="G108" s="33"/>
      <c r="H108" s="33"/>
      <c r="I108" s="30"/>
      <c r="J108" s="30"/>
      <c r="K108" s="32"/>
      <c r="L108" s="35"/>
      <c r="M108" s="36"/>
      <c r="N108" s="36"/>
      <c r="O108" s="36"/>
      <c r="P108" s="36"/>
      <c r="Q108" s="85"/>
      <c r="R108" s="36"/>
      <c r="S108" s="55"/>
      <c r="T108" s="32"/>
      <c r="U108" s="30"/>
      <c r="V108" s="86"/>
      <c r="W108" s="16"/>
      <c r="X108" s="16"/>
      <c r="Y108" s="18"/>
      <c r="Z108" s="18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  <c r="FR108" s="52"/>
      <c r="FS108" s="52"/>
      <c r="FT108" s="52"/>
      <c r="FU108" s="52"/>
      <c r="FV108" s="52"/>
      <c r="FW108" s="52"/>
      <c r="FX108" s="52"/>
      <c r="FY108" s="52"/>
      <c r="FZ108" s="52"/>
      <c r="GA108" s="52"/>
      <c r="GB108" s="52"/>
      <c r="GC108" s="52"/>
      <c r="GD108" s="52"/>
      <c r="GE108" s="52"/>
      <c r="GF108" s="52"/>
      <c r="GG108" s="52"/>
      <c r="GH108" s="52"/>
      <c r="GI108" s="52"/>
      <c r="GJ108" s="52"/>
      <c r="GK108" s="52"/>
      <c r="GL108" s="52"/>
      <c r="GM108" s="52"/>
      <c r="GN108" s="52"/>
      <c r="GO108" s="52"/>
      <c r="GP108" s="52"/>
      <c r="GQ108" s="52"/>
      <c r="GR108" s="52"/>
      <c r="GS108" s="52"/>
      <c r="GT108" s="52"/>
      <c r="GU108" s="52"/>
      <c r="GV108" s="52"/>
      <c r="GW108" s="52"/>
      <c r="GX108" s="52"/>
      <c r="GY108" s="52"/>
      <c r="GZ108" s="52"/>
      <c r="HA108" s="52"/>
      <c r="HB108" s="52"/>
      <c r="HC108" s="52"/>
      <c r="HD108" s="52"/>
      <c r="HE108" s="52"/>
      <c r="HF108" s="52"/>
      <c r="HG108" s="52"/>
      <c r="HH108" s="52"/>
      <c r="HI108" s="52"/>
      <c r="HJ108" s="52"/>
      <c r="HK108" s="52"/>
      <c r="HL108" s="52"/>
      <c r="HM108" s="52"/>
      <c r="HN108" s="52"/>
      <c r="HO108" s="52"/>
      <c r="HP108" s="52"/>
      <c r="HQ108" s="52"/>
      <c r="HR108" s="52"/>
      <c r="HS108" s="52"/>
      <c r="HT108" s="52"/>
      <c r="HU108" s="52"/>
      <c r="HV108" s="52"/>
      <c r="HW108" s="52"/>
      <c r="HX108" s="52"/>
      <c r="HY108" s="52"/>
      <c r="HZ108" s="52"/>
      <c r="IA108" s="52"/>
      <c r="IB108" s="52"/>
      <c r="IC108" s="52"/>
      <c r="ID108" s="52"/>
      <c r="IE108" s="52"/>
      <c r="IF108" s="52"/>
      <c r="IG108" s="52"/>
      <c r="IH108" s="52"/>
      <c r="II108" s="52"/>
      <c r="IJ108" s="52"/>
      <c r="IK108" s="52"/>
      <c r="IL108" s="52"/>
      <c r="IM108" s="52"/>
      <c r="IN108" s="52"/>
      <c r="IO108" s="52"/>
      <c r="IP108" s="52"/>
      <c r="IQ108" s="52"/>
      <c r="IR108" s="52"/>
      <c r="IS108" s="52"/>
      <c r="IT108" s="52"/>
      <c r="IU108" s="52"/>
      <c r="IV108" s="52"/>
      <c r="IW108" s="52"/>
    </row>
    <row r="109" customFormat="false" ht="12.75" hidden="false" customHeight="false" outlineLevel="0" collapsed="false">
      <c r="A109" s="52"/>
      <c r="B109" s="30"/>
      <c r="C109" s="30"/>
      <c r="D109" s="32"/>
      <c r="E109" s="32"/>
      <c r="F109" s="32"/>
      <c r="G109" s="33"/>
      <c r="H109" s="33"/>
      <c r="I109" s="30"/>
      <c r="J109" s="30"/>
      <c r="K109" s="32"/>
      <c r="L109" s="35"/>
      <c r="M109" s="36"/>
      <c r="N109" s="36"/>
      <c r="O109" s="36"/>
      <c r="P109" s="36"/>
      <c r="Q109" s="85"/>
      <c r="R109" s="36"/>
      <c r="S109" s="55"/>
      <c r="T109" s="32"/>
      <c r="U109" s="30"/>
      <c r="V109" s="86"/>
      <c r="W109" s="16"/>
      <c r="X109" s="16"/>
      <c r="Y109" s="18"/>
      <c r="Z109" s="18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  <c r="FR109" s="52"/>
      <c r="FS109" s="52"/>
      <c r="FT109" s="52"/>
      <c r="FU109" s="52"/>
      <c r="FV109" s="52"/>
      <c r="FW109" s="52"/>
      <c r="FX109" s="52"/>
      <c r="FY109" s="52"/>
      <c r="FZ109" s="52"/>
      <c r="GA109" s="52"/>
      <c r="GB109" s="52"/>
      <c r="GC109" s="52"/>
      <c r="GD109" s="52"/>
      <c r="GE109" s="52"/>
      <c r="GF109" s="52"/>
      <c r="GG109" s="52"/>
      <c r="GH109" s="52"/>
      <c r="GI109" s="52"/>
      <c r="GJ109" s="52"/>
      <c r="GK109" s="52"/>
      <c r="GL109" s="52"/>
      <c r="GM109" s="52"/>
      <c r="GN109" s="52"/>
      <c r="GO109" s="52"/>
      <c r="GP109" s="52"/>
      <c r="GQ109" s="52"/>
      <c r="GR109" s="52"/>
      <c r="GS109" s="52"/>
      <c r="GT109" s="52"/>
      <c r="GU109" s="52"/>
      <c r="GV109" s="52"/>
      <c r="GW109" s="52"/>
      <c r="GX109" s="52"/>
      <c r="GY109" s="52"/>
      <c r="GZ109" s="52"/>
      <c r="HA109" s="52"/>
      <c r="HB109" s="52"/>
      <c r="HC109" s="52"/>
      <c r="HD109" s="52"/>
      <c r="HE109" s="52"/>
      <c r="HF109" s="52"/>
      <c r="HG109" s="52"/>
      <c r="HH109" s="52"/>
      <c r="HI109" s="52"/>
      <c r="HJ109" s="52"/>
      <c r="HK109" s="52"/>
      <c r="HL109" s="52"/>
      <c r="HM109" s="52"/>
      <c r="HN109" s="52"/>
      <c r="HO109" s="52"/>
      <c r="HP109" s="52"/>
      <c r="HQ109" s="52"/>
      <c r="HR109" s="52"/>
      <c r="HS109" s="52"/>
      <c r="HT109" s="52"/>
      <c r="HU109" s="52"/>
      <c r="HV109" s="52"/>
      <c r="HW109" s="52"/>
      <c r="HX109" s="52"/>
      <c r="HY109" s="52"/>
      <c r="HZ109" s="52"/>
      <c r="IA109" s="52"/>
      <c r="IB109" s="52"/>
      <c r="IC109" s="52"/>
      <c r="ID109" s="52"/>
      <c r="IE109" s="52"/>
      <c r="IF109" s="52"/>
      <c r="IG109" s="52"/>
      <c r="IH109" s="52"/>
      <c r="II109" s="52"/>
      <c r="IJ109" s="52"/>
      <c r="IK109" s="52"/>
      <c r="IL109" s="52"/>
      <c r="IM109" s="52"/>
      <c r="IN109" s="52"/>
      <c r="IO109" s="52"/>
      <c r="IP109" s="52"/>
      <c r="IQ109" s="52"/>
      <c r="IR109" s="52"/>
      <c r="IS109" s="52"/>
      <c r="IT109" s="52"/>
      <c r="IU109" s="52"/>
      <c r="IV109" s="52"/>
      <c r="IW109" s="52"/>
    </row>
    <row r="110" customFormat="false" ht="12.75" hidden="false" customHeight="false" outlineLevel="0" collapsed="false">
      <c r="A110" s="52"/>
      <c r="B110" s="30"/>
      <c r="C110" s="30"/>
      <c r="D110" s="32"/>
      <c r="E110" s="32"/>
      <c r="F110" s="32"/>
      <c r="G110" s="33"/>
      <c r="H110" s="33"/>
      <c r="I110" s="30"/>
      <c r="J110" s="30"/>
      <c r="K110" s="32"/>
      <c r="L110" s="35"/>
      <c r="M110" s="36"/>
      <c r="N110" s="36"/>
      <c r="O110" s="36"/>
      <c r="P110" s="36"/>
      <c r="Q110" s="85"/>
      <c r="R110" s="36"/>
      <c r="S110" s="55"/>
      <c r="T110" s="32"/>
      <c r="U110" s="30"/>
      <c r="V110" s="86"/>
      <c r="W110" s="16"/>
      <c r="X110" s="16"/>
      <c r="Y110" s="18"/>
      <c r="Z110" s="18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  <c r="FR110" s="52"/>
      <c r="FS110" s="52"/>
      <c r="FT110" s="52"/>
      <c r="FU110" s="52"/>
      <c r="FV110" s="52"/>
      <c r="FW110" s="52"/>
      <c r="FX110" s="52"/>
      <c r="FY110" s="52"/>
      <c r="FZ110" s="52"/>
      <c r="GA110" s="52"/>
      <c r="GB110" s="52"/>
      <c r="GC110" s="52"/>
      <c r="GD110" s="52"/>
      <c r="GE110" s="52"/>
      <c r="GF110" s="52"/>
      <c r="GG110" s="52"/>
      <c r="GH110" s="52"/>
      <c r="GI110" s="52"/>
      <c r="GJ110" s="52"/>
      <c r="GK110" s="52"/>
      <c r="GL110" s="52"/>
      <c r="GM110" s="52"/>
      <c r="GN110" s="52"/>
      <c r="GO110" s="52"/>
      <c r="GP110" s="52"/>
      <c r="GQ110" s="52"/>
      <c r="GR110" s="52"/>
      <c r="GS110" s="52"/>
      <c r="GT110" s="52"/>
      <c r="GU110" s="52"/>
      <c r="GV110" s="52"/>
      <c r="GW110" s="52"/>
      <c r="GX110" s="52"/>
      <c r="GY110" s="52"/>
      <c r="GZ110" s="52"/>
      <c r="HA110" s="52"/>
      <c r="HB110" s="52"/>
      <c r="HC110" s="52"/>
      <c r="HD110" s="52"/>
      <c r="HE110" s="52"/>
      <c r="HF110" s="52"/>
      <c r="HG110" s="52"/>
      <c r="HH110" s="52"/>
      <c r="HI110" s="52"/>
      <c r="HJ110" s="52"/>
      <c r="HK110" s="52"/>
      <c r="HL110" s="52"/>
      <c r="HM110" s="52"/>
      <c r="HN110" s="52"/>
      <c r="HO110" s="52"/>
      <c r="HP110" s="52"/>
      <c r="HQ110" s="52"/>
      <c r="HR110" s="52"/>
      <c r="HS110" s="52"/>
      <c r="HT110" s="52"/>
      <c r="HU110" s="52"/>
      <c r="HV110" s="52"/>
      <c r="HW110" s="52"/>
      <c r="HX110" s="52"/>
      <c r="HY110" s="52"/>
      <c r="HZ110" s="52"/>
      <c r="IA110" s="52"/>
      <c r="IB110" s="52"/>
      <c r="IC110" s="52"/>
      <c r="ID110" s="52"/>
      <c r="IE110" s="52"/>
      <c r="IF110" s="52"/>
      <c r="IG110" s="52"/>
      <c r="IH110" s="52"/>
      <c r="II110" s="52"/>
      <c r="IJ110" s="52"/>
      <c r="IK110" s="52"/>
      <c r="IL110" s="52"/>
      <c r="IM110" s="52"/>
      <c r="IN110" s="52"/>
      <c r="IO110" s="52"/>
      <c r="IP110" s="52"/>
      <c r="IQ110" s="52"/>
      <c r="IR110" s="52"/>
      <c r="IS110" s="52"/>
      <c r="IT110" s="52"/>
      <c r="IU110" s="52"/>
      <c r="IV110" s="52"/>
      <c r="IW110" s="52"/>
    </row>
    <row r="111" customFormat="false" ht="12.75" hidden="false" customHeight="false" outlineLevel="0" collapsed="false">
      <c r="A111" s="52"/>
      <c r="B111" s="30"/>
      <c r="C111" s="30"/>
      <c r="D111" s="32"/>
      <c r="E111" s="32"/>
      <c r="F111" s="32"/>
      <c r="G111" s="33"/>
      <c r="H111" s="33"/>
      <c r="I111" s="30"/>
      <c r="J111" s="30"/>
      <c r="K111" s="32"/>
      <c r="L111" s="35"/>
      <c r="M111" s="36"/>
      <c r="N111" s="36"/>
      <c r="O111" s="36"/>
      <c r="P111" s="36"/>
      <c r="Q111" s="85"/>
      <c r="R111" s="36"/>
      <c r="S111" s="55"/>
      <c r="T111" s="32"/>
      <c r="U111" s="30"/>
      <c r="V111" s="86"/>
      <c r="W111" s="16"/>
      <c r="X111" s="16"/>
      <c r="Y111" s="18"/>
      <c r="Z111" s="18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  <c r="FR111" s="52"/>
      <c r="FS111" s="52"/>
      <c r="FT111" s="52"/>
      <c r="FU111" s="52"/>
      <c r="FV111" s="52"/>
      <c r="FW111" s="52"/>
      <c r="FX111" s="52"/>
      <c r="FY111" s="52"/>
      <c r="FZ111" s="52"/>
      <c r="GA111" s="52"/>
      <c r="GB111" s="52"/>
      <c r="GC111" s="52"/>
      <c r="GD111" s="52"/>
      <c r="GE111" s="52"/>
      <c r="GF111" s="52"/>
      <c r="GG111" s="52"/>
      <c r="GH111" s="52"/>
      <c r="GI111" s="52"/>
      <c r="GJ111" s="52"/>
      <c r="GK111" s="52"/>
      <c r="GL111" s="52"/>
      <c r="GM111" s="52"/>
      <c r="GN111" s="52"/>
      <c r="GO111" s="52"/>
      <c r="GP111" s="52"/>
      <c r="GQ111" s="52"/>
      <c r="GR111" s="52"/>
      <c r="GS111" s="52"/>
      <c r="GT111" s="52"/>
      <c r="GU111" s="52"/>
      <c r="GV111" s="52"/>
      <c r="GW111" s="52"/>
      <c r="GX111" s="52"/>
      <c r="GY111" s="52"/>
      <c r="GZ111" s="52"/>
      <c r="HA111" s="52"/>
      <c r="HB111" s="52"/>
      <c r="HC111" s="52"/>
      <c r="HD111" s="52"/>
      <c r="HE111" s="52"/>
      <c r="HF111" s="52"/>
      <c r="HG111" s="52"/>
      <c r="HH111" s="52"/>
      <c r="HI111" s="52"/>
      <c r="HJ111" s="52"/>
      <c r="HK111" s="52"/>
      <c r="HL111" s="52"/>
      <c r="HM111" s="52"/>
      <c r="HN111" s="52"/>
      <c r="HO111" s="52"/>
      <c r="HP111" s="52"/>
      <c r="HQ111" s="52"/>
      <c r="HR111" s="52"/>
      <c r="HS111" s="52"/>
      <c r="HT111" s="52"/>
      <c r="HU111" s="52"/>
      <c r="HV111" s="52"/>
      <c r="HW111" s="52"/>
      <c r="HX111" s="52"/>
      <c r="HY111" s="52"/>
      <c r="HZ111" s="52"/>
      <c r="IA111" s="52"/>
      <c r="IB111" s="52"/>
      <c r="IC111" s="52"/>
      <c r="ID111" s="52"/>
      <c r="IE111" s="52"/>
      <c r="IF111" s="52"/>
      <c r="IG111" s="52"/>
      <c r="IH111" s="52"/>
      <c r="II111" s="52"/>
      <c r="IJ111" s="52"/>
      <c r="IK111" s="52"/>
      <c r="IL111" s="52"/>
      <c r="IM111" s="52"/>
      <c r="IN111" s="52"/>
      <c r="IO111" s="52"/>
      <c r="IP111" s="52"/>
      <c r="IQ111" s="52"/>
      <c r="IR111" s="52"/>
      <c r="IS111" s="52"/>
      <c r="IT111" s="52"/>
      <c r="IU111" s="52"/>
      <c r="IV111" s="52"/>
      <c r="IW111" s="52"/>
    </row>
    <row r="112" customFormat="false" ht="12.75" hidden="false" customHeight="false" outlineLevel="0" collapsed="false">
      <c r="A112" s="52"/>
      <c r="B112" s="30"/>
      <c r="C112" s="30"/>
      <c r="D112" s="32"/>
      <c r="E112" s="32"/>
      <c r="F112" s="32"/>
      <c r="G112" s="33"/>
      <c r="H112" s="33"/>
      <c r="I112" s="30"/>
      <c r="J112" s="30"/>
      <c r="K112" s="32"/>
      <c r="L112" s="35"/>
      <c r="M112" s="36"/>
      <c r="N112" s="36"/>
      <c r="O112" s="36"/>
      <c r="P112" s="36"/>
      <c r="Q112" s="85"/>
      <c r="R112" s="36"/>
      <c r="S112" s="55"/>
      <c r="T112" s="32"/>
      <c r="U112" s="30"/>
      <c r="V112" s="86"/>
      <c r="W112" s="16"/>
      <c r="X112" s="16"/>
      <c r="Y112" s="18"/>
      <c r="Z112" s="18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  <c r="FR112" s="52"/>
      <c r="FS112" s="52"/>
      <c r="FT112" s="52"/>
      <c r="FU112" s="52"/>
      <c r="FV112" s="52"/>
      <c r="FW112" s="52"/>
      <c r="FX112" s="52"/>
      <c r="FY112" s="52"/>
      <c r="FZ112" s="52"/>
      <c r="GA112" s="52"/>
      <c r="GB112" s="52"/>
      <c r="GC112" s="52"/>
      <c r="GD112" s="52"/>
      <c r="GE112" s="52"/>
      <c r="GF112" s="52"/>
      <c r="GG112" s="52"/>
      <c r="GH112" s="52"/>
      <c r="GI112" s="52"/>
      <c r="GJ112" s="52"/>
      <c r="GK112" s="52"/>
      <c r="GL112" s="52"/>
      <c r="GM112" s="52"/>
      <c r="GN112" s="52"/>
      <c r="GO112" s="52"/>
      <c r="GP112" s="52"/>
      <c r="GQ112" s="52"/>
      <c r="GR112" s="52"/>
      <c r="GS112" s="52"/>
      <c r="GT112" s="52"/>
      <c r="GU112" s="52"/>
      <c r="GV112" s="52"/>
      <c r="GW112" s="52"/>
      <c r="GX112" s="52"/>
      <c r="GY112" s="52"/>
      <c r="GZ112" s="52"/>
      <c r="HA112" s="52"/>
      <c r="HB112" s="52"/>
      <c r="HC112" s="52"/>
      <c r="HD112" s="52"/>
      <c r="HE112" s="52"/>
      <c r="HF112" s="52"/>
      <c r="HG112" s="52"/>
      <c r="HH112" s="52"/>
      <c r="HI112" s="52"/>
      <c r="HJ112" s="52"/>
      <c r="HK112" s="52"/>
      <c r="HL112" s="52"/>
      <c r="HM112" s="52"/>
      <c r="HN112" s="52"/>
      <c r="HO112" s="52"/>
      <c r="HP112" s="52"/>
      <c r="HQ112" s="52"/>
      <c r="HR112" s="52"/>
      <c r="HS112" s="52"/>
      <c r="HT112" s="52"/>
      <c r="HU112" s="52"/>
      <c r="HV112" s="52"/>
      <c r="HW112" s="52"/>
      <c r="HX112" s="52"/>
      <c r="HY112" s="52"/>
      <c r="HZ112" s="52"/>
      <c r="IA112" s="52"/>
      <c r="IB112" s="52"/>
      <c r="IC112" s="52"/>
      <c r="ID112" s="52"/>
      <c r="IE112" s="52"/>
      <c r="IF112" s="52"/>
      <c r="IG112" s="52"/>
      <c r="IH112" s="52"/>
      <c r="II112" s="52"/>
      <c r="IJ112" s="52"/>
      <c r="IK112" s="52"/>
      <c r="IL112" s="52"/>
      <c r="IM112" s="52"/>
      <c r="IN112" s="52"/>
      <c r="IO112" s="52"/>
      <c r="IP112" s="52"/>
      <c r="IQ112" s="52"/>
      <c r="IR112" s="52"/>
      <c r="IS112" s="52"/>
      <c r="IT112" s="52"/>
      <c r="IU112" s="52"/>
      <c r="IV112" s="52"/>
      <c r="IW112" s="52"/>
    </row>
    <row r="113" customFormat="false" ht="12.75" hidden="false" customHeight="false" outlineLevel="0" collapsed="false">
      <c r="A113" s="52"/>
      <c r="B113" s="30"/>
      <c r="C113" s="30"/>
      <c r="D113" s="32"/>
      <c r="E113" s="32"/>
      <c r="F113" s="32"/>
      <c r="G113" s="33"/>
      <c r="H113" s="33"/>
      <c r="I113" s="30"/>
      <c r="J113" s="30"/>
      <c r="K113" s="32"/>
      <c r="L113" s="35"/>
      <c r="M113" s="36"/>
      <c r="N113" s="36"/>
      <c r="O113" s="36"/>
      <c r="P113" s="36"/>
      <c r="Q113" s="85"/>
      <c r="R113" s="36"/>
      <c r="S113" s="55"/>
      <c r="T113" s="32"/>
      <c r="U113" s="30"/>
      <c r="V113" s="86"/>
      <c r="W113" s="16"/>
      <c r="X113" s="16"/>
      <c r="Y113" s="18"/>
      <c r="Z113" s="18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  <c r="FR113" s="52"/>
      <c r="FS113" s="52"/>
      <c r="FT113" s="52"/>
      <c r="FU113" s="52"/>
      <c r="FV113" s="52"/>
      <c r="FW113" s="52"/>
      <c r="FX113" s="52"/>
      <c r="FY113" s="52"/>
      <c r="FZ113" s="52"/>
      <c r="GA113" s="52"/>
      <c r="GB113" s="52"/>
      <c r="GC113" s="52"/>
      <c r="GD113" s="52"/>
      <c r="GE113" s="52"/>
      <c r="GF113" s="52"/>
      <c r="GG113" s="52"/>
      <c r="GH113" s="52"/>
      <c r="GI113" s="52"/>
      <c r="GJ113" s="52"/>
      <c r="GK113" s="52"/>
      <c r="GL113" s="52"/>
      <c r="GM113" s="52"/>
      <c r="GN113" s="52"/>
      <c r="GO113" s="52"/>
      <c r="GP113" s="52"/>
      <c r="GQ113" s="52"/>
      <c r="GR113" s="52"/>
      <c r="GS113" s="52"/>
      <c r="GT113" s="52"/>
      <c r="GU113" s="52"/>
      <c r="GV113" s="52"/>
      <c r="GW113" s="52"/>
      <c r="GX113" s="52"/>
      <c r="GY113" s="52"/>
      <c r="GZ113" s="52"/>
      <c r="HA113" s="52"/>
      <c r="HB113" s="52"/>
      <c r="HC113" s="52"/>
      <c r="HD113" s="52"/>
      <c r="HE113" s="52"/>
      <c r="HF113" s="52"/>
      <c r="HG113" s="52"/>
      <c r="HH113" s="52"/>
      <c r="HI113" s="52"/>
      <c r="HJ113" s="52"/>
      <c r="HK113" s="52"/>
      <c r="HL113" s="52"/>
      <c r="HM113" s="52"/>
      <c r="HN113" s="52"/>
      <c r="HO113" s="52"/>
      <c r="HP113" s="52"/>
      <c r="HQ113" s="52"/>
      <c r="HR113" s="52"/>
      <c r="HS113" s="52"/>
      <c r="HT113" s="52"/>
      <c r="HU113" s="52"/>
      <c r="HV113" s="52"/>
      <c r="HW113" s="52"/>
      <c r="HX113" s="52"/>
      <c r="HY113" s="52"/>
      <c r="HZ113" s="52"/>
      <c r="IA113" s="52"/>
      <c r="IB113" s="52"/>
      <c r="IC113" s="52"/>
      <c r="ID113" s="52"/>
      <c r="IE113" s="52"/>
      <c r="IF113" s="52"/>
      <c r="IG113" s="52"/>
      <c r="IH113" s="52"/>
      <c r="II113" s="52"/>
      <c r="IJ113" s="52"/>
      <c r="IK113" s="52"/>
      <c r="IL113" s="52"/>
      <c r="IM113" s="52"/>
      <c r="IN113" s="52"/>
      <c r="IO113" s="52"/>
      <c r="IP113" s="52"/>
      <c r="IQ113" s="52"/>
      <c r="IR113" s="52"/>
      <c r="IS113" s="52"/>
      <c r="IT113" s="52"/>
      <c r="IU113" s="52"/>
      <c r="IV113" s="52"/>
      <c r="IW113" s="52"/>
    </row>
    <row r="114" customFormat="false" ht="12.75" hidden="false" customHeight="false" outlineLevel="0" collapsed="false">
      <c r="A114" s="52"/>
      <c r="B114" s="30"/>
      <c r="C114" s="30"/>
      <c r="D114" s="32"/>
      <c r="E114" s="32"/>
      <c r="F114" s="32"/>
      <c r="G114" s="33"/>
      <c r="H114" s="33"/>
      <c r="I114" s="30"/>
      <c r="J114" s="30"/>
      <c r="K114" s="32"/>
      <c r="L114" s="35"/>
      <c r="M114" s="36"/>
      <c r="N114" s="36"/>
      <c r="O114" s="36"/>
      <c r="P114" s="36"/>
      <c r="Q114" s="85"/>
      <c r="R114" s="36"/>
      <c r="S114" s="55"/>
      <c r="T114" s="32"/>
      <c r="U114" s="30"/>
      <c r="V114" s="16"/>
      <c r="W114" s="16"/>
      <c r="X114" s="16"/>
      <c r="Y114" s="18"/>
      <c r="Z114" s="18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  <c r="FR114" s="52"/>
      <c r="FS114" s="52"/>
      <c r="FT114" s="52"/>
      <c r="FU114" s="52"/>
      <c r="FV114" s="52"/>
      <c r="FW114" s="52"/>
      <c r="FX114" s="52"/>
      <c r="FY114" s="52"/>
      <c r="FZ114" s="52"/>
      <c r="GA114" s="52"/>
      <c r="GB114" s="52"/>
      <c r="GC114" s="52"/>
      <c r="GD114" s="52"/>
      <c r="GE114" s="52"/>
      <c r="GF114" s="52"/>
      <c r="GG114" s="52"/>
      <c r="GH114" s="52"/>
      <c r="GI114" s="52"/>
      <c r="GJ114" s="52"/>
      <c r="GK114" s="52"/>
      <c r="GL114" s="52"/>
      <c r="GM114" s="52"/>
      <c r="GN114" s="52"/>
      <c r="GO114" s="52"/>
      <c r="GP114" s="52"/>
      <c r="GQ114" s="52"/>
      <c r="GR114" s="52"/>
      <c r="GS114" s="52"/>
      <c r="GT114" s="52"/>
      <c r="GU114" s="52"/>
      <c r="GV114" s="52"/>
      <c r="GW114" s="52"/>
      <c r="GX114" s="52"/>
      <c r="GY114" s="52"/>
      <c r="GZ114" s="52"/>
      <c r="HA114" s="52"/>
      <c r="HB114" s="52"/>
      <c r="HC114" s="52"/>
      <c r="HD114" s="52"/>
      <c r="HE114" s="52"/>
      <c r="HF114" s="52"/>
      <c r="HG114" s="52"/>
      <c r="HH114" s="52"/>
      <c r="HI114" s="52"/>
      <c r="HJ114" s="52"/>
      <c r="HK114" s="52"/>
      <c r="HL114" s="52"/>
      <c r="HM114" s="52"/>
      <c r="HN114" s="52"/>
      <c r="HO114" s="52"/>
      <c r="HP114" s="52"/>
      <c r="HQ114" s="52"/>
      <c r="HR114" s="52"/>
      <c r="HS114" s="52"/>
      <c r="HT114" s="52"/>
      <c r="HU114" s="52"/>
      <c r="HV114" s="52"/>
      <c r="HW114" s="52"/>
      <c r="HX114" s="52"/>
      <c r="HY114" s="52"/>
      <c r="HZ114" s="52"/>
      <c r="IA114" s="52"/>
      <c r="IB114" s="52"/>
      <c r="IC114" s="52"/>
      <c r="ID114" s="52"/>
      <c r="IE114" s="52"/>
      <c r="IF114" s="52"/>
      <c r="IG114" s="52"/>
      <c r="IH114" s="52"/>
      <c r="II114" s="52"/>
      <c r="IJ114" s="52"/>
      <c r="IK114" s="52"/>
      <c r="IL114" s="52"/>
      <c r="IM114" s="52"/>
      <c r="IN114" s="52"/>
      <c r="IO114" s="52"/>
      <c r="IP114" s="52"/>
      <c r="IQ114" s="52"/>
      <c r="IR114" s="52"/>
      <c r="IS114" s="52"/>
      <c r="IT114" s="52"/>
      <c r="IU114" s="52"/>
      <c r="IV114" s="52"/>
      <c r="IW114" s="52"/>
    </row>
    <row r="115" customFormat="false" ht="12" hidden="false" customHeight="true" outlineLevel="0" collapsed="false">
      <c r="A115" s="52"/>
      <c r="B115" s="30"/>
      <c r="C115" s="30"/>
      <c r="D115" s="32"/>
      <c r="E115" s="32"/>
      <c r="F115" s="32"/>
      <c r="G115" s="33"/>
      <c r="H115" s="33"/>
      <c r="I115" s="30"/>
      <c r="J115" s="30"/>
      <c r="K115" s="32"/>
      <c r="L115" s="35"/>
      <c r="M115" s="36"/>
      <c r="N115" s="36"/>
      <c r="O115" s="36"/>
      <c r="P115" s="36"/>
      <c r="Q115" s="85"/>
      <c r="R115" s="36"/>
      <c r="S115" s="55"/>
      <c r="T115" s="32"/>
      <c r="U115" s="92"/>
      <c r="V115" s="16"/>
      <c r="W115" s="16"/>
      <c r="X115" s="16"/>
      <c r="Y115" s="18"/>
      <c r="Z115" s="18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  <c r="FR115" s="52"/>
      <c r="FS115" s="52"/>
      <c r="FT115" s="52"/>
      <c r="FU115" s="52"/>
      <c r="FV115" s="52"/>
      <c r="FW115" s="52"/>
      <c r="FX115" s="52"/>
      <c r="FY115" s="52"/>
      <c r="FZ115" s="52"/>
      <c r="GA115" s="52"/>
      <c r="GB115" s="52"/>
      <c r="GC115" s="52"/>
      <c r="GD115" s="52"/>
      <c r="GE115" s="52"/>
      <c r="GF115" s="52"/>
      <c r="GG115" s="52"/>
      <c r="GH115" s="52"/>
      <c r="GI115" s="52"/>
      <c r="GJ115" s="52"/>
      <c r="GK115" s="52"/>
      <c r="GL115" s="52"/>
      <c r="GM115" s="52"/>
      <c r="GN115" s="52"/>
      <c r="GO115" s="52"/>
      <c r="GP115" s="52"/>
      <c r="GQ115" s="52"/>
      <c r="GR115" s="52"/>
      <c r="GS115" s="52"/>
      <c r="GT115" s="52"/>
      <c r="GU115" s="52"/>
      <c r="GV115" s="52"/>
      <c r="GW115" s="52"/>
      <c r="GX115" s="52"/>
      <c r="GY115" s="52"/>
      <c r="GZ115" s="52"/>
      <c r="HA115" s="52"/>
      <c r="HB115" s="52"/>
      <c r="HC115" s="52"/>
      <c r="HD115" s="52"/>
      <c r="HE115" s="52"/>
      <c r="HF115" s="52"/>
      <c r="HG115" s="52"/>
      <c r="HH115" s="52"/>
      <c r="HI115" s="52"/>
      <c r="HJ115" s="52"/>
      <c r="HK115" s="52"/>
      <c r="HL115" s="52"/>
      <c r="HM115" s="52"/>
      <c r="HN115" s="52"/>
      <c r="HO115" s="52"/>
      <c r="HP115" s="52"/>
      <c r="HQ115" s="52"/>
      <c r="HR115" s="52"/>
      <c r="HS115" s="52"/>
      <c r="HT115" s="52"/>
      <c r="HU115" s="52"/>
      <c r="HV115" s="52"/>
      <c r="HW115" s="52"/>
      <c r="HX115" s="52"/>
      <c r="HY115" s="52"/>
      <c r="HZ115" s="52"/>
      <c r="IA115" s="52"/>
      <c r="IB115" s="52"/>
      <c r="IC115" s="52"/>
      <c r="ID115" s="52"/>
      <c r="IE115" s="52"/>
      <c r="IF115" s="52"/>
      <c r="IG115" s="52"/>
      <c r="IH115" s="52"/>
      <c r="II115" s="52"/>
      <c r="IJ115" s="52"/>
      <c r="IK115" s="52"/>
      <c r="IL115" s="52"/>
      <c r="IM115" s="52"/>
      <c r="IN115" s="52"/>
      <c r="IO115" s="52"/>
      <c r="IP115" s="52"/>
      <c r="IQ115" s="52"/>
      <c r="IR115" s="52"/>
      <c r="IS115" s="52"/>
      <c r="IT115" s="52"/>
      <c r="IU115" s="52"/>
      <c r="IV115" s="52"/>
      <c r="IW115" s="52"/>
    </row>
    <row r="116" customFormat="false" ht="12" hidden="false" customHeight="true" outlineLevel="0" collapsed="false">
      <c r="A116" s="52"/>
      <c r="B116" s="30"/>
      <c r="C116" s="30"/>
      <c r="D116" s="32"/>
      <c r="E116" s="32"/>
      <c r="F116" s="32"/>
      <c r="G116" s="33"/>
      <c r="H116" s="33"/>
      <c r="I116" s="30"/>
      <c r="J116" s="30"/>
      <c r="K116" s="32"/>
      <c r="L116" s="35"/>
      <c r="M116" s="36"/>
      <c r="N116" s="36"/>
      <c r="O116" s="36"/>
      <c r="P116" s="36"/>
      <c r="Q116" s="85"/>
      <c r="R116" s="36"/>
      <c r="S116" s="55"/>
      <c r="T116" s="32"/>
      <c r="U116" s="92"/>
      <c r="V116" s="16"/>
      <c r="W116" s="16"/>
      <c r="X116" s="16"/>
      <c r="Y116" s="18"/>
      <c r="Z116" s="18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52"/>
      <c r="FX116" s="52"/>
      <c r="FY116" s="52"/>
      <c r="FZ116" s="52"/>
      <c r="GA116" s="52"/>
      <c r="GB116" s="52"/>
      <c r="GC116" s="52"/>
      <c r="GD116" s="52"/>
      <c r="GE116" s="52"/>
      <c r="GF116" s="52"/>
      <c r="GG116" s="52"/>
      <c r="GH116" s="52"/>
      <c r="GI116" s="52"/>
      <c r="GJ116" s="52"/>
      <c r="GK116" s="52"/>
      <c r="GL116" s="52"/>
      <c r="GM116" s="52"/>
      <c r="GN116" s="52"/>
      <c r="GO116" s="52"/>
      <c r="GP116" s="52"/>
      <c r="GQ116" s="52"/>
      <c r="GR116" s="52"/>
      <c r="GS116" s="52"/>
      <c r="GT116" s="52"/>
      <c r="GU116" s="52"/>
      <c r="GV116" s="52"/>
      <c r="GW116" s="52"/>
      <c r="GX116" s="52"/>
      <c r="GY116" s="52"/>
      <c r="GZ116" s="52"/>
      <c r="HA116" s="52"/>
      <c r="HB116" s="52"/>
      <c r="HC116" s="52"/>
      <c r="HD116" s="52"/>
      <c r="HE116" s="52"/>
      <c r="HF116" s="52"/>
      <c r="HG116" s="52"/>
      <c r="HH116" s="52"/>
      <c r="HI116" s="52"/>
      <c r="HJ116" s="52"/>
      <c r="HK116" s="52"/>
      <c r="HL116" s="52"/>
      <c r="HM116" s="52"/>
      <c r="HN116" s="52"/>
      <c r="HO116" s="52"/>
      <c r="HP116" s="52"/>
      <c r="HQ116" s="52"/>
      <c r="HR116" s="52"/>
      <c r="HS116" s="52"/>
      <c r="HT116" s="52"/>
      <c r="HU116" s="52"/>
      <c r="HV116" s="52"/>
      <c r="HW116" s="52"/>
      <c r="HX116" s="52"/>
      <c r="HY116" s="52"/>
      <c r="HZ116" s="52"/>
      <c r="IA116" s="52"/>
      <c r="IB116" s="52"/>
      <c r="IC116" s="52"/>
      <c r="ID116" s="52"/>
      <c r="IE116" s="52"/>
      <c r="IF116" s="52"/>
      <c r="IG116" s="52"/>
      <c r="IH116" s="52"/>
      <c r="II116" s="52"/>
      <c r="IJ116" s="52"/>
      <c r="IK116" s="52"/>
      <c r="IL116" s="52"/>
      <c r="IM116" s="52"/>
      <c r="IN116" s="52"/>
      <c r="IO116" s="52"/>
      <c r="IP116" s="52"/>
      <c r="IQ116" s="52"/>
      <c r="IR116" s="52"/>
      <c r="IS116" s="52"/>
      <c r="IT116" s="52"/>
      <c r="IU116" s="52"/>
      <c r="IV116" s="52"/>
      <c r="IW116" s="52"/>
    </row>
    <row r="117" customFormat="false" ht="12" hidden="false" customHeight="true" outlineLevel="0" collapsed="false">
      <c r="A117" s="52"/>
      <c r="B117" s="30"/>
      <c r="C117" s="30"/>
      <c r="D117" s="32"/>
      <c r="E117" s="32"/>
      <c r="F117" s="32"/>
      <c r="G117" s="33"/>
      <c r="H117" s="33"/>
      <c r="I117" s="30"/>
      <c r="J117" s="30"/>
      <c r="K117" s="32"/>
      <c r="L117" s="35"/>
      <c r="M117" s="36"/>
      <c r="N117" s="36"/>
      <c r="O117" s="36"/>
      <c r="P117" s="36"/>
      <c r="Q117" s="85"/>
      <c r="R117" s="36"/>
      <c r="S117" s="55"/>
      <c r="T117" s="32"/>
      <c r="U117" s="92"/>
      <c r="V117" s="16"/>
      <c r="W117" s="16"/>
      <c r="X117" s="16"/>
      <c r="Y117" s="18"/>
      <c r="Z117" s="18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  <c r="FR117" s="52"/>
      <c r="FS117" s="52"/>
      <c r="FT117" s="52"/>
      <c r="FU117" s="52"/>
      <c r="FV117" s="52"/>
      <c r="FW117" s="52"/>
      <c r="FX117" s="52"/>
      <c r="FY117" s="52"/>
      <c r="FZ117" s="52"/>
      <c r="GA117" s="52"/>
      <c r="GB117" s="52"/>
      <c r="GC117" s="52"/>
      <c r="GD117" s="52"/>
      <c r="GE117" s="52"/>
      <c r="GF117" s="52"/>
      <c r="GG117" s="52"/>
      <c r="GH117" s="52"/>
      <c r="GI117" s="52"/>
      <c r="GJ117" s="52"/>
      <c r="GK117" s="52"/>
      <c r="GL117" s="52"/>
      <c r="GM117" s="52"/>
      <c r="GN117" s="52"/>
      <c r="GO117" s="52"/>
      <c r="GP117" s="52"/>
      <c r="GQ117" s="52"/>
      <c r="GR117" s="52"/>
      <c r="GS117" s="52"/>
      <c r="GT117" s="52"/>
      <c r="GU117" s="52"/>
      <c r="GV117" s="52"/>
      <c r="GW117" s="52"/>
      <c r="GX117" s="52"/>
      <c r="GY117" s="52"/>
      <c r="GZ117" s="52"/>
      <c r="HA117" s="52"/>
      <c r="HB117" s="52"/>
      <c r="HC117" s="52"/>
      <c r="HD117" s="52"/>
      <c r="HE117" s="52"/>
      <c r="HF117" s="52"/>
      <c r="HG117" s="52"/>
      <c r="HH117" s="52"/>
      <c r="HI117" s="52"/>
      <c r="HJ117" s="52"/>
      <c r="HK117" s="52"/>
      <c r="HL117" s="52"/>
      <c r="HM117" s="52"/>
      <c r="HN117" s="52"/>
      <c r="HO117" s="52"/>
      <c r="HP117" s="52"/>
      <c r="HQ117" s="52"/>
      <c r="HR117" s="52"/>
      <c r="HS117" s="52"/>
      <c r="HT117" s="52"/>
      <c r="HU117" s="52"/>
      <c r="HV117" s="52"/>
      <c r="HW117" s="52"/>
      <c r="HX117" s="52"/>
      <c r="HY117" s="52"/>
      <c r="HZ117" s="52"/>
      <c r="IA117" s="52"/>
      <c r="IB117" s="52"/>
      <c r="IC117" s="52"/>
      <c r="ID117" s="52"/>
      <c r="IE117" s="52"/>
      <c r="IF117" s="52"/>
      <c r="IG117" s="52"/>
      <c r="IH117" s="52"/>
      <c r="II117" s="52"/>
      <c r="IJ117" s="52"/>
      <c r="IK117" s="52"/>
      <c r="IL117" s="52"/>
      <c r="IM117" s="52"/>
      <c r="IN117" s="52"/>
      <c r="IO117" s="52"/>
      <c r="IP117" s="52"/>
      <c r="IQ117" s="52"/>
      <c r="IR117" s="52"/>
      <c r="IS117" s="52"/>
      <c r="IT117" s="52"/>
      <c r="IU117" s="52"/>
      <c r="IV117" s="52"/>
      <c r="IW117" s="52"/>
    </row>
    <row r="118" customFormat="false" ht="12" hidden="false" customHeight="true" outlineLevel="0" collapsed="false">
      <c r="A118" s="52"/>
      <c r="B118" s="30"/>
      <c r="C118" s="30"/>
      <c r="D118" s="32"/>
      <c r="E118" s="32"/>
      <c r="F118" s="32"/>
      <c r="G118" s="33"/>
      <c r="H118" s="33"/>
      <c r="I118" s="30"/>
      <c r="J118" s="30"/>
      <c r="K118" s="32"/>
      <c r="L118" s="35"/>
      <c r="M118" s="36"/>
      <c r="N118" s="36"/>
      <c r="O118" s="36"/>
      <c r="P118" s="36"/>
      <c r="Q118" s="85"/>
      <c r="R118" s="36"/>
      <c r="S118" s="55"/>
      <c r="T118" s="32"/>
      <c r="U118" s="92"/>
      <c r="V118" s="16"/>
      <c r="W118" s="16"/>
      <c r="X118" s="16"/>
      <c r="Y118" s="18"/>
      <c r="Z118" s="18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52"/>
      <c r="FX118" s="52"/>
      <c r="FY118" s="52"/>
      <c r="FZ118" s="52"/>
      <c r="GA118" s="52"/>
      <c r="GB118" s="52"/>
      <c r="GC118" s="52"/>
      <c r="GD118" s="52"/>
      <c r="GE118" s="52"/>
      <c r="GF118" s="52"/>
      <c r="GG118" s="52"/>
      <c r="GH118" s="52"/>
      <c r="GI118" s="52"/>
      <c r="GJ118" s="52"/>
      <c r="GK118" s="52"/>
      <c r="GL118" s="52"/>
      <c r="GM118" s="52"/>
      <c r="GN118" s="52"/>
      <c r="GO118" s="52"/>
      <c r="GP118" s="52"/>
      <c r="GQ118" s="52"/>
      <c r="GR118" s="52"/>
      <c r="GS118" s="52"/>
      <c r="GT118" s="52"/>
      <c r="GU118" s="52"/>
      <c r="GV118" s="52"/>
      <c r="GW118" s="52"/>
      <c r="GX118" s="52"/>
      <c r="GY118" s="52"/>
      <c r="GZ118" s="52"/>
      <c r="HA118" s="52"/>
      <c r="HB118" s="52"/>
      <c r="HC118" s="52"/>
      <c r="HD118" s="52"/>
      <c r="HE118" s="52"/>
      <c r="HF118" s="52"/>
      <c r="HG118" s="52"/>
      <c r="HH118" s="52"/>
      <c r="HI118" s="52"/>
      <c r="HJ118" s="52"/>
      <c r="HK118" s="52"/>
      <c r="HL118" s="52"/>
      <c r="HM118" s="52"/>
      <c r="HN118" s="52"/>
      <c r="HO118" s="52"/>
      <c r="HP118" s="52"/>
      <c r="HQ118" s="52"/>
      <c r="HR118" s="52"/>
      <c r="HS118" s="52"/>
      <c r="HT118" s="52"/>
      <c r="HU118" s="52"/>
      <c r="HV118" s="52"/>
      <c r="HW118" s="52"/>
      <c r="HX118" s="52"/>
      <c r="HY118" s="52"/>
      <c r="HZ118" s="52"/>
      <c r="IA118" s="52"/>
      <c r="IB118" s="52"/>
      <c r="IC118" s="52"/>
      <c r="ID118" s="52"/>
      <c r="IE118" s="52"/>
      <c r="IF118" s="52"/>
      <c r="IG118" s="52"/>
      <c r="IH118" s="52"/>
      <c r="II118" s="52"/>
      <c r="IJ118" s="52"/>
      <c r="IK118" s="52"/>
      <c r="IL118" s="52"/>
      <c r="IM118" s="52"/>
      <c r="IN118" s="52"/>
      <c r="IO118" s="52"/>
      <c r="IP118" s="52"/>
      <c r="IQ118" s="52"/>
      <c r="IR118" s="52"/>
      <c r="IS118" s="52"/>
      <c r="IT118" s="52"/>
      <c r="IU118" s="52"/>
      <c r="IV118" s="52"/>
      <c r="IW118" s="52"/>
    </row>
    <row r="119" customFormat="false" ht="12" hidden="false" customHeight="true" outlineLevel="0" collapsed="false">
      <c r="A119" s="52"/>
      <c r="B119" s="30"/>
      <c r="C119" s="30"/>
      <c r="D119" s="32"/>
      <c r="E119" s="32"/>
      <c r="F119" s="32"/>
      <c r="G119" s="33"/>
      <c r="H119" s="33"/>
      <c r="I119" s="30"/>
      <c r="J119" s="30"/>
      <c r="K119" s="32"/>
      <c r="L119" s="35"/>
      <c r="M119" s="36"/>
      <c r="N119" s="36"/>
      <c r="O119" s="36"/>
      <c r="P119" s="36"/>
      <c r="Q119" s="85"/>
      <c r="R119" s="36"/>
      <c r="S119" s="55"/>
      <c r="T119" s="32"/>
      <c r="U119" s="92"/>
      <c r="V119" s="16"/>
      <c r="W119" s="16"/>
      <c r="X119" s="16"/>
      <c r="Y119" s="18"/>
      <c r="Z119" s="18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52"/>
      <c r="FX119" s="52"/>
      <c r="FY119" s="52"/>
      <c r="FZ119" s="52"/>
      <c r="GA119" s="52"/>
      <c r="GB119" s="52"/>
      <c r="GC119" s="52"/>
      <c r="GD119" s="52"/>
      <c r="GE119" s="52"/>
      <c r="GF119" s="52"/>
      <c r="GG119" s="52"/>
      <c r="GH119" s="52"/>
      <c r="GI119" s="52"/>
      <c r="GJ119" s="52"/>
      <c r="GK119" s="52"/>
      <c r="GL119" s="52"/>
      <c r="GM119" s="52"/>
      <c r="GN119" s="52"/>
      <c r="GO119" s="52"/>
      <c r="GP119" s="52"/>
      <c r="GQ119" s="52"/>
      <c r="GR119" s="52"/>
      <c r="GS119" s="52"/>
      <c r="GT119" s="52"/>
      <c r="GU119" s="52"/>
      <c r="GV119" s="52"/>
      <c r="GW119" s="52"/>
      <c r="GX119" s="52"/>
      <c r="GY119" s="52"/>
      <c r="GZ119" s="52"/>
      <c r="HA119" s="52"/>
      <c r="HB119" s="52"/>
      <c r="HC119" s="52"/>
      <c r="HD119" s="52"/>
      <c r="HE119" s="52"/>
      <c r="HF119" s="52"/>
      <c r="HG119" s="52"/>
      <c r="HH119" s="52"/>
      <c r="HI119" s="52"/>
      <c r="HJ119" s="52"/>
      <c r="HK119" s="52"/>
      <c r="HL119" s="52"/>
      <c r="HM119" s="52"/>
      <c r="HN119" s="52"/>
      <c r="HO119" s="52"/>
      <c r="HP119" s="52"/>
      <c r="HQ119" s="52"/>
      <c r="HR119" s="52"/>
      <c r="HS119" s="52"/>
      <c r="HT119" s="52"/>
      <c r="HU119" s="52"/>
      <c r="HV119" s="52"/>
      <c r="HW119" s="52"/>
      <c r="HX119" s="52"/>
      <c r="HY119" s="52"/>
      <c r="HZ119" s="52"/>
      <c r="IA119" s="52"/>
      <c r="IB119" s="52"/>
      <c r="IC119" s="52"/>
      <c r="ID119" s="52"/>
      <c r="IE119" s="52"/>
      <c r="IF119" s="52"/>
      <c r="IG119" s="52"/>
      <c r="IH119" s="52"/>
      <c r="II119" s="52"/>
      <c r="IJ119" s="52"/>
      <c r="IK119" s="52"/>
      <c r="IL119" s="52"/>
      <c r="IM119" s="52"/>
      <c r="IN119" s="52"/>
      <c r="IO119" s="52"/>
      <c r="IP119" s="52"/>
      <c r="IQ119" s="52"/>
      <c r="IR119" s="52"/>
      <c r="IS119" s="52"/>
      <c r="IT119" s="52"/>
      <c r="IU119" s="52"/>
      <c r="IV119" s="52"/>
      <c r="IW119" s="52"/>
    </row>
    <row r="120" customFormat="false" ht="12" hidden="false" customHeight="true" outlineLevel="0" collapsed="false">
      <c r="A120" s="52"/>
      <c r="B120" s="30"/>
      <c r="C120" s="30"/>
      <c r="D120" s="32"/>
      <c r="E120" s="32"/>
      <c r="F120" s="32"/>
      <c r="G120" s="33"/>
      <c r="H120" s="33"/>
      <c r="I120" s="30"/>
      <c r="J120" s="30"/>
      <c r="K120" s="32"/>
      <c r="L120" s="35"/>
      <c r="M120" s="36"/>
      <c r="N120" s="36"/>
      <c r="O120" s="36"/>
      <c r="P120" s="36"/>
      <c r="Q120" s="85"/>
      <c r="R120" s="36"/>
      <c r="S120" s="55"/>
      <c r="T120" s="32"/>
      <c r="U120" s="92"/>
      <c r="V120" s="16"/>
      <c r="W120" s="16"/>
      <c r="X120" s="16"/>
      <c r="Y120" s="18"/>
      <c r="Z120" s="18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  <c r="FR120" s="52"/>
      <c r="FS120" s="52"/>
      <c r="FT120" s="52"/>
      <c r="FU120" s="52"/>
      <c r="FV120" s="52"/>
      <c r="FW120" s="52"/>
      <c r="FX120" s="52"/>
      <c r="FY120" s="52"/>
      <c r="FZ120" s="52"/>
      <c r="GA120" s="52"/>
      <c r="GB120" s="52"/>
      <c r="GC120" s="52"/>
      <c r="GD120" s="52"/>
      <c r="GE120" s="52"/>
      <c r="GF120" s="52"/>
      <c r="GG120" s="52"/>
      <c r="GH120" s="52"/>
      <c r="GI120" s="52"/>
      <c r="GJ120" s="52"/>
      <c r="GK120" s="52"/>
      <c r="GL120" s="52"/>
      <c r="GM120" s="52"/>
      <c r="GN120" s="52"/>
      <c r="GO120" s="52"/>
      <c r="GP120" s="52"/>
      <c r="GQ120" s="52"/>
      <c r="GR120" s="52"/>
      <c r="GS120" s="52"/>
      <c r="GT120" s="52"/>
      <c r="GU120" s="52"/>
      <c r="GV120" s="52"/>
      <c r="GW120" s="52"/>
      <c r="GX120" s="52"/>
      <c r="GY120" s="52"/>
      <c r="GZ120" s="52"/>
      <c r="HA120" s="52"/>
      <c r="HB120" s="52"/>
      <c r="HC120" s="52"/>
      <c r="HD120" s="52"/>
      <c r="HE120" s="52"/>
      <c r="HF120" s="52"/>
      <c r="HG120" s="52"/>
      <c r="HH120" s="52"/>
      <c r="HI120" s="52"/>
      <c r="HJ120" s="52"/>
      <c r="HK120" s="52"/>
      <c r="HL120" s="52"/>
      <c r="HM120" s="52"/>
      <c r="HN120" s="52"/>
      <c r="HO120" s="52"/>
      <c r="HP120" s="52"/>
      <c r="HQ120" s="52"/>
      <c r="HR120" s="52"/>
      <c r="HS120" s="52"/>
      <c r="HT120" s="52"/>
      <c r="HU120" s="52"/>
      <c r="HV120" s="52"/>
      <c r="HW120" s="52"/>
      <c r="HX120" s="52"/>
      <c r="HY120" s="52"/>
      <c r="HZ120" s="52"/>
      <c r="IA120" s="52"/>
      <c r="IB120" s="52"/>
      <c r="IC120" s="52"/>
      <c r="ID120" s="52"/>
      <c r="IE120" s="52"/>
      <c r="IF120" s="52"/>
      <c r="IG120" s="52"/>
      <c r="IH120" s="52"/>
      <c r="II120" s="52"/>
      <c r="IJ120" s="52"/>
      <c r="IK120" s="52"/>
      <c r="IL120" s="52"/>
      <c r="IM120" s="52"/>
      <c r="IN120" s="52"/>
      <c r="IO120" s="52"/>
      <c r="IP120" s="52"/>
      <c r="IQ120" s="52"/>
      <c r="IR120" s="52"/>
      <c r="IS120" s="52"/>
      <c r="IT120" s="52"/>
      <c r="IU120" s="52"/>
      <c r="IV120" s="52"/>
      <c r="IW120" s="52"/>
    </row>
    <row r="121" customFormat="false" ht="12.75" hidden="false" customHeight="false" outlineLevel="0" collapsed="false">
      <c r="A121" s="52"/>
      <c r="B121" s="30"/>
      <c r="C121" s="30"/>
      <c r="D121" s="32"/>
      <c r="E121" s="32"/>
      <c r="F121" s="32"/>
      <c r="G121" s="33"/>
      <c r="H121" s="33"/>
      <c r="I121" s="30"/>
      <c r="J121" s="30"/>
      <c r="K121" s="32"/>
      <c r="L121" s="35"/>
      <c r="M121" s="36"/>
      <c r="N121" s="36"/>
      <c r="O121" s="36"/>
      <c r="P121" s="36"/>
      <c r="Q121" s="85"/>
      <c r="R121" s="36"/>
      <c r="S121" s="55"/>
      <c r="T121" s="32"/>
      <c r="U121" s="30"/>
      <c r="V121" s="16"/>
      <c r="W121" s="16"/>
      <c r="X121" s="16"/>
      <c r="Y121" s="18"/>
      <c r="Z121" s="18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  <c r="FR121" s="52"/>
      <c r="FS121" s="52"/>
      <c r="FT121" s="52"/>
      <c r="FU121" s="52"/>
      <c r="FV121" s="52"/>
      <c r="FW121" s="52"/>
      <c r="FX121" s="52"/>
      <c r="FY121" s="52"/>
      <c r="FZ121" s="52"/>
      <c r="GA121" s="52"/>
      <c r="GB121" s="52"/>
      <c r="GC121" s="52"/>
      <c r="GD121" s="52"/>
      <c r="GE121" s="52"/>
      <c r="GF121" s="52"/>
      <c r="GG121" s="52"/>
      <c r="GH121" s="52"/>
      <c r="GI121" s="52"/>
      <c r="GJ121" s="52"/>
      <c r="GK121" s="52"/>
      <c r="GL121" s="52"/>
      <c r="GM121" s="52"/>
      <c r="GN121" s="52"/>
      <c r="GO121" s="52"/>
      <c r="GP121" s="52"/>
      <c r="GQ121" s="52"/>
      <c r="GR121" s="52"/>
      <c r="GS121" s="52"/>
      <c r="GT121" s="52"/>
      <c r="GU121" s="52"/>
      <c r="GV121" s="52"/>
      <c r="GW121" s="52"/>
      <c r="GX121" s="52"/>
      <c r="GY121" s="52"/>
      <c r="GZ121" s="52"/>
      <c r="HA121" s="52"/>
      <c r="HB121" s="52"/>
      <c r="HC121" s="52"/>
      <c r="HD121" s="52"/>
      <c r="HE121" s="52"/>
      <c r="HF121" s="52"/>
      <c r="HG121" s="52"/>
      <c r="HH121" s="52"/>
      <c r="HI121" s="52"/>
      <c r="HJ121" s="52"/>
      <c r="HK121" s="52"/>
      <c r="HL121" s="52"/>
      <c r="HM121" s="52"/>
      <c r="HN121" s="52"/>
      <c r="HO121" s="52"/>
      <c r="HP121" s="52"/>
      <c r="HQ121" s="52"/>
      <c r="HR121" s="52"/>
      <c r="HS121" s="52"/>
      <c r="HT121" s="52"/>
      <c r="HU121" s="52"/>
      <c r="HV121" s="52"/>
      <c r="HW121" s="52"/>
      <c r="HX121" s="52"/>
      <c r="HY121" s="52"/>
      <c r="HZ121" s="52"/>
      <c r="IA121" s="52"/>
      <c r="IB121" s="52"/>
      <c r="IC121" s="52"/>
      <c r="ID121" s="52"/>
      <c r="IE121" s="52"/>
      <c r="IF121" s="52"/>
      <c r="IG121" s="52"/>
      <c r="IH121" s="52"/>
      <c r="II121" s="52"/>
      <c r="IJ121" s="52"/>
      <c r="IK121" s="52"/>
      <c r="IL121" s="52"/>
      <c r="IM121" s="52"/>
      <c r="IN121" s="52"/>
      <c r="IO121" s="52"/>
      <c r="IP121" s="52"/>
      <c r="IQ121" s="52"/>
      <c r="IR121" s="52"/>
      <c r="IS121" s="52"/>
      <c r="IT121" s="52"/>
      <c r="IU121" s="52"/>
      <c r="IV121" s="52"/>
      <c r="IW121" s="52"/>
    </row>
    <row r="122" customFormat="false" ht="12.75" hidden="false" customHeight="false" outlineLevel="0" collapsed="false">
      <c r="A122" s="52"/>
      <c r="B122" s="30"/>
      <c r="C122" s="30"/>
      <c r="D122" s="32"/>
      <c r="E122" s="32"/>
      <c r="F122" s="32"/>
      <c r="G122" s="33"/>
      <c r="H122" s="33"/>
      <c r="I122" s="30"/>
      <c r="J122" s="30"/>
      <c r="K122" s="32"/>
      <c r="L122" s="35"/>
      <c r="M122" s="36"/>
      <c r="N122" s="36"/>
      <c r="O122" s="36"/>
      <c r="P122" s="36"/>
      <c r="Q122" s="37"/>
      <c r="R122" s="36"/>
      <c r="S122" s="55"/>
      <c r="T122" s="32"/>
      <c r="U122" s="30"/>
      <c r="V122" s="16"/>
      <c r="W122" s="16"/>
      <c r="X122" s="16"/>
      <c r="Y122" s="17"/>
      <c r="Z122" s="18"/>
      <c r="AA122" s="18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  <c r="FR122" s="52"/>
      <c r="FS122" s="52"/>
      <c r="FT122" s="52"/>
      <c r="FU122" s="52"/>
      <c r="FV122" s="52"/>
      <c r="FW122" s="52"/>
      <c r="FX122" s="52"/>
      <c r="FY122" s="52"/>
      <c r="FZ122" s="52"/>
      <c r="GA122" s="52"/>
      <c r="GB122" s="52"/>
      <c r="GC122" s="52"/>
      <c r="GD122" s="52"/>
      <c r="GE122" s="52"/>
      <c r="GF122" s="52"/>
      <c r="GG122" s="52"/>
      <c r="GH122" s="52"/>
      <c r="GI122" s="52"/>
      <c r="GJ122" s="52"/>
      <c r="GK122" s="52"/>
      <c r="GL122" s="52"/>
      <c r="GM122" s="52"/>
      <c r="GN122" s="52"/>
      <c r="GO122" s="52"/>
      <c r="GP122" s="52"/>
      <c r="GQ122" s="52"/>
      <c r="GR122" s="52"/>
      <c r="GS122" s="52"/>
      <c r="GT122" s="52"/>
      <c r="GU122" s="52"/>
      <c r="GV122" s="52"/>
      <c r="GW122" s="52"/>
      <c r="GX122" s="52"/>
      <c r="GY122" s="52"/>
      <c r="GZ122" s="52"/>
      <c r="HA122" s="52"/>
      <c r="HB122" s="52"/>
      <c r="HC122" s="52"/>
      <c r="HD122" s="52"/>
      <c r="HE122" s="52"/>
      <c r="HF122" s="52"/>
      <c r="HG122" s="52"/>
      <c r="HH122" s="52"/>
      <c r="HI122" s="52"/>
      <c r="HJ122" s="52"/>
      <c r="HK122" s="52"/>
      <c r="HL122" s="52"/>
      <c r="HM122" s="52"/>
      <c r="HN122" s="52"/>
      <c r="HO122" s="52"/>
      <c r="HP122" s="52"/>
      <c r="HQ122" s="52"/>
      <c r="HR122" s="52"/>
      <c r="HS122" s="52"/>
      <c r="HT122" s="52"/>
      <c r="HU122" s="52"/>
      <c r="HV122" s="52"/>
      <c r="HW122" s="52"/>
      <c r="HX122" s="52"/>
      <c r="HY122" s="52"/>
      <c r="HZ122" s="52"/>
      <c r="IA122" s="52"/>
      <c r="IB122" s="52"/>
      <c r="IC122" s="52"/>
      <c r="ID122" s="52"/>
      <c r="IE122" s="52"/>
      <c r="IF122" s="52"/>
      <c r="IG122" s="52"/>
      <c r="IH122" s="52"/>
      <c r="II122" s="52"/>
      <c r="IJ122" s="52"/>
      <c r="IK122" s="52"/>
      <c r="IL122" s="52"/>
      <c r="IM122" s="52"/>
      <c r="IN122" s="52"/>
      <c r="IO122" s="52"/>
      <c r="IP122" s="52"/>
      <c r="IQ122" s="52"/>
      <c r="IR122" s="52"/>
      <c r="IS122" s="52"/>
      <c r="IT122" s="52"/>
      <c r="IU122" s="52"/>
      <c r="IV122" s="52"/>
      <c r="IW122" s="52"/>
    </row>
    <row r="123" customFormat="false" ht="12.75" hidden="false" customHeight="false" outlineLevel="0" collapsed="false">
      <c r="A123" s="52"/>
      <c r="B123" s="30"/>
      <c r="C123" s="30"/>
      <c r="D123" s="32"/>
      <c r="E123" s="32"/>
      <c r="F123" s="32"/>
      <c r="G123" s="33"/>
      <c r="H123" s="33"/>
      <c r="I123" s="30"/>
      <c r="J123" s="30"/>
      <c r="K123" s="32"/>
      <c r="L123" s="35"/>
      <c r="M123" s="36"/>
      <c r="N123" s="36"/>
      <c r="O123" s="36"/>
      <c r="P123" s="36"/>
      <c r="Q123" s="37"/>
      <c r="R123" s="36"/>
      <c r="S123" s="55"/>
      <c r="T123" s="31"/>
      <c r="U123" s="30"/>
      <c r="V123" s="16"/>
      <c r="W123" s="16"/>
      <c r="X123" s="16"/>
      <c r="Y123" s="17"/>
      <c r="Z123" s="18"/>
      <c r="AA123" s="18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  <c r="FR123" s="52"/>
      <c r="FS123" s="52"/>
      <c r="FT123" s="52"/>
      <c r="FU123" s="52"/>
      <c r="FV123" s="52"/>
      <c r="FW123" s="52"/>
      <c r="FX123" s="52"/>
      <c r="FY123" s="52"/>
      <c r="FZ123" s="52"/>
      <c r="GA123" s="52"/>
      <c r="GB123" s="52"/>
      <c r="GC123" s="52"/>
      <c r="GD123" s="52"/>
      <c r="GE123" s="52"/>
      <c r="GF123" s="52"/>
      <c r="GG123" s="52"/>
      <c r="GH123" s="52"/>
      <c r="GI123" s="52"/>
      <c r="GJ123" s="52"/>
      <c r="GK123" s="52"/>
      <c r="GL123" s="52"/>
      <c r="GM123" s="52"/>
      <c r="GN123" s="52"/>
      <c r="GO123" s="52"/>
      <c r="GP123" s="52"/>
      <c r="GQ123" s="52"/>
      <c r="GR123" s="52"/>
      <c r="GS123" s="52"/>
      <c r="GT123" s="52"/>
      <c r="GU123" s="52"/>
      <c r="GV123" s="52"/>
      <c r="GW123" s="52"/>
      <c r="GX123" s="52"/>
      <c r="GY123" s="52"/>
      <c r="GZ123" s="52"/>
      <c r="HA123" s="52"/>
      <c r="HB123" s="52"/>
      <c r="HC123" s="52"/>
      <c r="HD123" s="52"/>
      <c r="HE123" s="52"/>
      <c r="HF123" s="52"/>
      <c r="HG123" s="52"/>
      <c r="HH123" s="52"/>
      <c r="HI123" s="52"/>
      <c r="HJ123" s="52"/>
      <c r="HK123" s="52"/>
      <c r="HL123" s="52"/>
      <c r="HM123" s="52"/>
      <c r="HN123" s="52"/>
      <c r="HO123" s="52"/>
      <c r="HP123" s="52"/>
      <c r="HQ123" s="52"/>
      <c r="HR123" s="52"/>
      <c r="HS123" s="52"/>
      <c r="HT123" s="52"/>
      <c r="HU123" s="52"/>
      <c r="HV123" s="52"/>
      <c r="HW123" s="52"/>
      <c r="HX123" s="52"/>
      <c r="HY123" s="52"/>
      <c r="HZ123" s="52"/>
      <c r="IA123" s="52"/>
      <c r="IB123" s="52"/>
      <c r="IC123" s="52"/>
      <c r="ID123" s="52"/>
      <c r="IE123" s="52"/>
      <c r="IF123" s="52"/>
      <c r="IG123" s="52"/>
      <c r="IH123" s="52"/>
      <c r="II123" s="52"/>
      <c r="IJ123" s="52"/>
      <c r="IK123" s="52"/>
      <c r="IL123" s="52"/>
      <c r="IM123" s="52"/>
      <c r="IN123" s="52"/>
      <c r="IO123" s="52"/>
      <c r="IP123" s="52"/>
      <c r="IQ123" s="52"/>
      <c r="IR123" s="52"/>
      <c r="IS123" s="52"/>
      <c r="IT123" s="52"/>
      <c r="IU123" s="52"/>
      <c r="IV123" s="52"/>
      <c r="IW123" s="52"/>
    </row>
    <row r="124" customFormat="false" ht="12.75" hidden="false" customHeight="false" outlineLevel="0" collapsed="false">
      <c r="A124" s="52"/>
      <c r="B124" s="30"/>
      <c r="C124" s="30"/>
      <c r="D124" s="32"/>
      <c r="E124" s="32"/>
      <c r="F124" s="32"/>
      <c r="G124" s="33"/>
      <c r="H124" s="33"/>
      <c r="I124" s="30"/>
      <c r="J124" s="30"/>
      <c r="K124" s="32"/>
      <c r="L124" s="35"/>
      <c r="M124" s="36"/>
      <c r="N124" s="36"/>
      <c r="O124" s="36"/>
      <c r="P124" s="36"/>
      <c r="Q124" s="37"/>
      <c r="R124" s="36"/>
      <c r="S124" s="55"/>
      <c r="T124" s="31"/>
      <c r="U124" s="30"/>
      <c r="V124" s="16"/>
      <c r="W124" s="16"/>
      <c r="X124" s="16"/>
      <c r="Y124" s="17"/>
      <c r="Z124" s="18"/>
      <c r="AA124" s="18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  <c r="FR124" s="52"/>
      <c r="FS124" s="52"/>
      <c r="FT124" s="52"/>
      <c r="FU124" s="52"/>
      <c r="FV124" s="52"/>
      <c r="FW124" s="52"/>
      <c r="FX124" s="52"/>
      <c r="FY124" s="52"/>
      <c r="FZ124" s="52"/>
      <c r="GA124" s="52"/>
      <c r="GB124" s="52"/>
      <c r="GC124" s="52"/>
      <c r="GD124" s="52"/>
      <c r="GE124" s="52"/>
      <c r="GF124" s="52"/>
      <c r="GG124" s="52"/>
      <c r="GH124" s="52"/>
      <c r="GI124" s="52"/>
      <c r="GJ124" s="52"/>
      <c r="GK124" s="52"/>
      <c r="GL124" s="52"/>
      <c r="GM124" s="52"/>
      <c r="GN124" s="52"/>
      <c r="GO124" s="52"/>
      <c r="GP124" s="52"/>
      <c r="GQ124" s="52"/>
      <c r="GR124" s="52"/>
      <c r="GS124" s="52"/>
      <c r="GT124" s="52"/>
      <c r="GU124" s="52"/>
      <c r="GV124" s="52"/>
      <c r="GW124" s="52"/>
      <c r="GX124" s="52"/>
      <c r="GY124" s="52"/>
      <c r="GZ124" s="52"/>
      <c r="HA124" s="52"/>
      <c r="HB124" s="52"/>
      <c r="HC124" s="52"/>
      <c r="HD124" s="52"/>
      <c r="HE124" s="52"/>
      <c r="HF124" s="52"/>
      <c r="HG124" s="52"/>
      <c r="HH124" s="52"/>
      <c r="HI124" s="52"/>
      <c r="HJ124" s="52"/>
      <c r="HK124" s="52"/>
      <c r="HL124" s="52"/>
      <c r="HM124" s="52"/>
      <c r="HN124" s="52"/>
      <c r="HO124" s="52"/>
      <c r="HP124" s="52"/>
      <c r="HQ124" s="52"/>
      <c r="HR124" s="52"/>
      <c r="HS124" s="52"/>
      <c r="HT124" s="52"/>
      <c r="HU124" s="52"/>
      <c r="HV124" s="52"/>
      <c r="HW124" s="52"/>
      <c r="HX124" s="52"/>
      <c r="HY124" s="52"/>
      <c r="HZ124" s="52"/>
      <c r="IA124" s="52"/>
      <c r="IB124" s="52"/>
      <c r="IC124" s="52"/>
      <c r="ID124" s="52"/>
      <c r="IE124" s="52"/>
      <c r="IF124" s="52"/>
      <c r="IG124" s="52"/>
      <c r="IH124" s="52"/>
      <c r="II124" s="52"/>
      <c r="IJ124" s="52"/>
      <c r="IK124" s="52"/>
      <c r="IL124" s="52"/>
      <c r="IM124" s="52"/>
      <c r="IN124" s="52"/>
      <c r="IO124" s="52"/>
      <c r="IP124" s="52"/>
      <c r="IQ124" s="52"/>
      <c r="IR124" s="52"/>
      <c r="IS124" s="52"/>
      <c r="IT124" s="52"/>
      <c r="IU124" s="52"/>
      <c r="IV124" s="52"/>
      <c r="IW124" s="52"/>
    </row>
    <row r="125" customFormat="false" ht="12.75" hidden="false" customHeight="false" outlineLevel="0" collapsed="false">
      <c r="A125" s="52"/>
      <c r="B125" s="30"/>
      <c r="C125" s="30"/>
      <c r="D125" s="32"/>
      <c r="E125" s="32"/>
      <c r="F125" s="32"/>
      <c r="G125" s="33"/>
      <c r="H125" s="33"/>
      <c r="I125" s="30"/>
      <c r="J125" s="30"/>
      <c r="K125" s="32"/>
      <c r="L125" s="35"/>
      <c r="M125" s="36"/>
      <c r="N125" s="36"/>
      <c r="O125" s="36"/>
      <c r="P125" s="36"/>
      <c r="Q125" s="37"/>
      <c r="R125" s="36"/>
      <c r="S125" s="55"/>
      <c r="T125" s="32"/>
      <c r="U125" s="30"/>
      <c r="V125" s="16"/>
      <c r="W125" s="16"/>
      <c r="X125" s="16"/>
      <c r="Y125" s="17"/>
      <c r="Z125" s="18"/>
      <c r="AA125" s="18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  <c r="FR125" s="52"/>
      <c r="FS125" s="52"/>
      <c r="FT125" s="52"/>
      <c r="FU125" s="52"/>
      <c r="FV125" s="52"/>
      <c r="FW125" s="52"/>
      <c r="FX125" s="52"/>
      <c r="FY125" s="52"/>
      <c r="FZ125" s="52"/>
      <c r="GA125" s="52"/>
      <c r="GB125" s="52"/>
      <c r="GC125" s="52"/>
      <c r="GD125" s="52"/>
      <c r="GE125" s="52"/>
      <c r="GF125" s="52"/>
      <c r="GG125" s="52"/>
      <c r="GH125" s="52"/>
      <c r="GI125" s="52"/>
      <c r="GJ125" s="52"/>
      <c r="GK125" s="52"/>
      <c r="GL125" s="52"/>
      <c r="GM125" s="52"/>
      <c r="GN125" s="52"/>
      <c r="GO125" s="52"/>
      <c r="GP125" s="52"/>
      <c r="GQ125" s="52"/>
      <c r="GR125" s="52"/>
      <c r="GS125" s="52"/>
      <c r="GT125" s="52"/>
      <c r="GU125" s="52"/>
      <c r="GV125" s="52"/>
      <c r="GW125" s="52"/>
      <c r="GX125" s="52"/>
      <c r="GY125" s="52"/>
      <c r="GZ125" s="52"/>
      <c r="HA125" s="52"/>
      <c r="HB125" s="52"/>
      <c r="HC125" s="52"/>
      <c r="HD125" s="52"/>
      <c r="HE125" s="52"/>
      <c r="HF125" s="52"/>
      <c r="HG125" s="52"/>
      <c r="HH125" s="52"/>
      <c r="HI125" s="52"/>
      <c r="HJ125" s="52"/>
      <c r="HK125" s="52"/>
      <c r="HL125" s="52"/>
      <c r="HM125" s="52"/>
      <c r="HN125" s="52"/>
      <c r="HO125" s="52"/>
      <c r="HP125" s="52"/>
      <c r="HQ125" s="52"/>
      <c r="HR125" s="52"/>
      <c r="HS125" s="52"/>
      <c r="HT125" s="52"/>
      <c r="HU125" s="52"/>
      <c r="HV125" s="52"/>
      <c r="HW125" s="52"/>
      <c r="HX125" s="52"/>
      <c r="HY125" s="52"/>
      <c r="HZ125" s="52"/>
      <c r="IA125" s="52"/>
      <c r="IB125" s="52"/>
      <c r="IC125" s="52"/>
      <c r="ID125" s="52"/>
      <c r="IE125" s="52"/>
      <c r="IF125" s="52"/>
      <c r="IG125" s="52"/>
      <c r="IH125" s="52"/>
      <c r="II125" s="52"/>
      <c r="IJ125" s="52"/>
      <c r="IK125" s="52"/>
      <c r="IL125" s="52"/>
      <c r="IM125" s="52"/>
      <c r="IN125" s="52"/>
      <c r="IO125" s="52"/>
      <c r="IP125" s="52"/>
      <c r="IQ125" s="52"/>
      <c r="IR125" s="52"/>
      <c r="IS125" s="52"/>
      <c r="IT125" s="52"/>
      <c r="IU125" s="52"/>
      <c r="IV125" s="52"/>
      <c r="IW125" s="52"/>
    </row>
    <row r="126" customFormat="false" ht="12.75" hidden="false" customHeight="false" outlineLevel="0" collapsed="false">
      <c r="A126" s="52"/>
      <c r="B126" s="78"/>
      <c r="C126" s="78"/>
      <c r="D126" s="79"/>
      <c r="E126" s="79"/>
      <c r="F126" s="79"/>
      <c r="G126" s="80"/>
      <c r="H126" s="80"/>
      <c r="I126" s="78"/>
      <c r="J126" s="78"/>
      <c r="K126" s="79"/>
      <c r="L126" s="81"/>
      <c r="M126" s="79"/>
      <c r="N126" s="79"/>
      <c r="O126" s="79"/>
      <c r="P126" s="79"/>
      <c r="Q126" s="96"/>
      <c r="R126" s="79"/>
      <c r="S126" s="83"/>
      <c r="T126" s="79"/>
      <c r="U126" s="78"/>
      <c r="V126" s="84"/>
      <c r="W126" s="84"/>
      <c r="X126" s="84"/>
      <c r="Y126" s="97"/>
      <c r="Z126" s="18"/>
      <c r="AA126" s="18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  <c r="FR126" s="52"/>
      <c r="FS126" s="52"/>
      <c r="FT126" s="52"/>
      <c r="FU126" s="52"/>
      <c r="FV126" s="52"/>
      <c r="FW126" s="52"/>
      <c r="FX126" s="52"/>
      <c r="FY126" s="52"/>
      <c r="FZ126" s="52"/>
      <c r="GA126" s="52"/>
      <c r="GB126" s="52"/>
      <c r="GC126" s="52"/>
      <c r="GD126" s="52"/>
      <c r="GE126" s="52"/>
      <c r="GF126" s="52"/>
      <c r="GG126" s="52"/>
      <c r="GH126" s="52"/>
      <c r="GI126" s="52"/>
      <c r="GJ126" s="52"/>
      <c r="GK126" s="52"/>
      <c r="GL126" s="52"/>
      <c r="GM126" s="52"/>
      <c r="GN126" s="52"/>
      <c r="GO126" s="52"/>
      <c r="GP126" s="52"/>
      <c r="GQ126" s="52"/>
      <c r="GR126" s="52"/>
      <c r="GS126" s="52"/>
      <c r="GT126" s="52"/>
      <c r="GU126" s="52"/>
      <c r="GV126" s="52"/>
      <c r="GW126" s="52"/>
      <c r="GX126" s="52"/>
      <c r="GY126" s="52"/>
      <c r="GZ126" s="52"/>
      <c r="HA126" s="52"/>
      <c r="HB126" s="52"/>
      <c r="HC126" s="52"/>
      <c r="HD126" s="52"/>
      <c r="HE126" s="52"/>
      <c r="HF126" s="52"/>
      <c r="HG126" s="52"/>
      <c r="HH126" s="52"/>
      <c r="HI126" s="52"/>
      <c r="HJ126" s="52"/>
      <c r="HK126" s="52"/>
      <c r="HL126" s="52"/>
      <c r="HM126" s="52"/>
      <c r="HN126" s="52"/>
      <c r="HO126" s="52"/>
      <c r="HP126" s="52"/>
      <c r="HQ126" s="52"/>
      <c r="HR126" s="52"/>
      <c r="HS126" s="52"/>
      <c r="HT126" s="52"/>
      <c r="HU126" s="52"/>
      <c r="HV126" s="52"/>
      <c r="HW126" s="52"/>
      <c r="HX126" s="52"/>
      <c r="HY126" s="52"/>
      <c r="HZ126" s="52"/>
      <c r="IA126" s="52"/>
      <c r="IB126" s="52"/>
      <c r="IC126" s="52"/>
      <c r="ID126" s="52"/>
      <c r="IE126" s="52"/>
      <c r="IF126" s="52"/>
      <c r="IG126" s="52"/>
      <c r="IH126" s="52"/>
      <c r="II126" s="52"/>
      <c r="IJ126" s="52"/>
      <c r="IK126" s="52"/>
      <c r="IL126" s="52"/>
      <c r="IM126" s="52"/>
      <c r="IN126" s="52"/>
      <c r="IO126" s="52"/>
      <c r="IP126" s="52"/>
      <c r="IQ126" s="52"/>
      <c r="IR126" s="52"/>
      <c r="IS126" s="52"/>
      <c r="IT126" s="52"/>
      <c r="IU126" s="52"/>
      <c r="IV126" s="52"/>
      <c r="IW126" s="52"/>
    </row>
    <row r="127" customFormat="false" ht="11.25" hidden="false" customHeight="false" outlineLevel="0" collapsed="false">
      <c r="A127" s="30"/>
      <c r="B127" s="30"/>
      <c r="C127" s="30"/>
      <c r="D127" s="32"/>
      <c r="E127" s="32"/>
      <c r="F127" s="32"/>
      <c r="G127" s="33"/>
      <c r="H127" s="33"/>
      <c r="I127" s="30"/>
      <c r="J127" s="30"/>
      <c r="K127" s="30"/>
      <c r="L127" s="98"/>
      <c r="M127" s="30"/>
      <c r="N127" s="30"/>
      <c r="O127" s="30"/>
      <c r="P127" s="30"/>
      <c r="Q127" s="30"/>
      <c r="R127" s="30"/>
      <c r="S127" s="55"/>
      <c r="T127" s="30"/>
      <c r="U127" s="30"/>
      <c r="V127" s="99"/>
      <c r="W127" s="30"/>
      <c r="X127" s="30"/>
      <c r="Y127" s="17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  <c r="IN127" s="30"/>
      <c r="IO127" s="30"/>
      <c r="IP127" s="30"/>
      <c r="IQ127" s="30"/>
      <c r="IR127" s="30"/>
      <c r="IS127" s="30"/>
      <c r="IT127" s="30"/>
      <c r="IU127" s="30"/>
      <c r="IV127" s="30"/>
      <c r="IW127" s="30"/>
    </row>
    <row r="128" customFormat="false" ht="11.25" hidden="false" customHeight="false" outlineLevel="0" collapsed="false">
      <c r="A128" s="30"/>
      <c r="B128" s="30"/>
      <c r="C128" s="30"/>
      <c r="D128" s="32"/>
      <c r="E128" s="32"/>
      <c r="F128" s="32"/>
      <c r="G128" s="33"/>
      <c r="H128" s="33"/>
      <c r="I128" s="30"/>
      <c r="J128" s="30"/>
      <c r="K128" s="30"/>
      <c r="L128" s="98"/>
      <c r="M128" s="30"/>
      <c r="N128" s="30"/>
      <c r="O128" s="30"/>
      <c r="P128" s="30"/>
      <c r="Q128" s="30"/>
      <c r="R128" s="30"/>
      <c r="S128" s="55"/>
      <c r="T128" s="30"/>
      <c r="U128" s="30"/>
      <c r="V128" s="99"/>
      <c r="W128" s="30"/>
      <c r="X128" s="30"/>
      <c r="Y128" s="17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  <c r="IN128" s="30"/>
      <c r="IO128" s="30"/>
      <c r="IP128" s="30"/>
      <c r="IQ128" s="30"/>
      <c r="IR128" s="30"/>
      <c r="IS128" s="30"/>
      <c r="IT128" s="30"/>
      <c r="IU128" s="30"/>
      <c r="IV128" s="30"/>
      <c r="IW128" s="30"/>
    </row>
    <row r="129" customFormat="false" ht="11.25" hidden="false" customHeight="false" outlineLevel="0" collapsed="false">
      <c r="A129" s="30"/>
      <c r="B129" s="30"/>
      <c r="C129" s="30"/>
      <c r="D129" s="32"/>
      <c r="E129" s="32"/>
      <c r="F129" s="32"/>
      <c r="G129" s="33"/>
      <c r="H129" s="33"/>
      <c r="I129" s="30"/>
      <c r="J129" s="30"/>
      <c r="K129" s="30"/>
      <c r="L129" s="98"/>
      <c r="M129" s="30"/>
      <c r="N129" s="30"/>
      <c r="O129" s="30"/>
      <c r="P129" s="30"/>
      <c r="Q129" s="30"/>
      <c r="R129" s="30"/>
      <c r="S129" s="55"/>
      <c r="T129" s="30"/>
      <c r="U129" s="30"/>
      <c r="V129" s="99"/>
      <c r="W129" s="30"/>
      <c r="X129" s="30"/>
      <c r="Y129" s="17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/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30"/>
      <c r="GE129" s="30"/>
      <c r="GF129" s="30"/>
      <c r="GG129" s="30"/>
      <c r="GH129" s="30"/>
      <c r="GI129" s="30"/>
      <c r="GJ129" s="30"/>
      <c r="GK129" s="30"/>
      <c r="GL129" s="30"/>
      <c r="GM129" s="30"/>
      <c r="GN129" s="30"/>
      <c r="GO129" s="30"/>
      <c r="GP129" s="30"/>
      <c r="GQ129" s="30"/>
      <c r="GR129" s="30"/>
      <c r="GS129" s="30"/>
      <c r="GT129" s="30"/>
      <c r="GU129" s="30"/>
      <c r="GV129" s="30"/>
      <c r="GW129" s="30"/>
      <c r="GX129" s="30"/>
      <c r="GY129" s="30"/>
      <c r="GZ129" s="30"/>
      <c r="HA129" s="30"/>
      <c r="HB129" s="30"/>
      <c r="HC129" s="30"/>
      <c r="HD129" s="30"/>
      <c r="HE129" s="30"/>
      <c r="HF129" s="30"/>
      <c r="HG129" s="30"/>
      <c r="HH129" s="30"/>
      <c r="HI129" s="30"/>
      <c r="HJ129" s="30"/>
      <c r="HK129" s="30"/>
      <c r="HL129" s="30"/>
      <c r="HM129" s="30"/>
      <c r="HN129" s="30"/>
      <c r="HO129" s="30"/>
      <c r="HP129" s="30"/>
      <c r="HQ129" s="30"/>
      <c r="HR129" s="30"/>
      <c r="HS129" s="30"/>
      <c r="HT129" s="30"/>
      <c r="HU129" s="30"/>
      <c r="HV129" s="30"/>
      <c r="HW129" s="30"/>
      <c r="HX129" s="30"/>
      <c r="HY129" s="30"/>
      <c r="HZ129" s="30"/>
      <c r="IA129" s="30"/>
      <c r="IB129" s="30"/>
      <c r="IC129" s="30"/>
      <c r="ID129" s="30"/>
      <c r="IE129" s="30"/>
      <c r="IF129" s="30"/>
      <c r="IG129" s="30"/>
      <c r="IH129" s="30"/>
      <c r="II129" s="30"/>
      <c r="IJ129" s="30"/>
      <c r="IK129" s="30"/>
      <c r="IL129" s="30"/>
      <c r="IM129" s="30"/>
      <c r="IN129" s="30"/>
      <c r="IO129" s="30"/>
      <c r="IP129" s="30"/>
      <c r="IQ129" s="30"/>
      <c r="IR129" s="30"/>
      <c r="IS129" s="30"/>
      <c r="IT129" s="30"/>
      <c r="IU129" s="30"/>
      <c r="IV129" s="30"/>
      <c r="IW129" s="30"/>
    </row>
    <row r="130" customFormat="false" ht="12.75" hidden="false" customHeight="false" outlineLevel="0" collapsed="false">
      <c r="A130" s="52"/>
      <c r="B130" s="30"/>
      <c r="C130" s="30"/>
      <c r="D130" s="32"/>
      <c r="E130" s="32"/>
      <c r="F130" s="32"/>
      <c r="G130" s="33"/>
      <c r="H130" s="33"/>
      <c r="I130" s="30"/>
      <c r="J130" s="30"/>
      <c r="K130" s="32"/>
      <c r="L130" s="98"/>
      <c r="M130" s="36"/>
      <c r="N130" s="36"/>
      <c r="O130" s="36"/>
      <c r="P130" s="36"/>
      <c r="Q130" s="37"/>
      <c r="R130" s="36"/>
      <c r="S130" s="55"/>
      <c r="T130" s="32"/>
      <c r="U130" s="30"/>
      <c r="V130" s="99"/>
      <c r="W130" s="16"/>
      <c r="X130" s="16"/>
      <c r="Y130" s="17"/>
      <c r="Z130" s="18"/>
      <c r="AA130" s="18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  <c r="FR130" s="52"/>
      <c r="FS130" s="52"/>
      <c r="FT130" s="52"/>
      <c r="FU130" s="52"/>
      <c r="FV130" s="52"/>
      <c r="FW130" s="52"/>
      <c r="FX130" s="52"/>
      <c r="FY130" s="52"/>
      <c r="FZ130" s="52"/>
      <c r="GA130" s="52"/>
      <c r="GB130" s="52"/>
      <c r="GC130" s="52"/>
      <c r="GD130" s="52"/>
      <c r="GE130" s="52"/>
      <c r="GF130" s="52"/>
      <c r="GG130" s="52"/>
      <c r="GH130" s="52"/>
      <c r="GI130" s="52"/>
      <c r="GJ130" s="52"/>
      <c r="GK130" s="52"/>
      <c r="GL130" s="52"/>
      <c r="GM130" s="52"/>
      <c r="GN130" s="52"/>
      <c r="GO130" s="52"/>
      <c r="GP130" s="52"/>
      <c r="GQ130" s="52"/>
      <c r="GR130" s="52"/>
      <c r="GS130" s="52"/>
      <c r="GT130" s="52"/>
      <c r="GU130" s="52"/>
      <c r="GV130" s="52"/>
      <c r="GW130" s="52"/>
      <c r="GX130" s="52"/>
      <c r="GY130" s="52"/>
      <c r="GZ130" s="52"/>
      <c r="HA130" s="52"/>
      <c r="HB130" s="52"/>
      <c r="HC130" s="52"/>
      <c r="HD130" s="52"/>
      <c r="HE130" s="52"/>
      <c r="HF130" s="52"/>
      <c r="HG130" s="52"/>
      <c r="HH130" s="52"/>
      <c r="HI130" s="52"/>
      <c r="HJ130" s="52"/>
      <c r="HK130" s="52"/>
      <c r="HL130" s="52"/>
      <c r="HM130" s="52"/>
      <c r="HN130" s="52"/>
      <c r="HO130" s="52"/>
      <c r="HP130" s="52"/>
      <c r="HQ130" s="52"/>
      <c r="HR130" s="52"/>
      <c r="HS130" s="52"/>
      <c r="HT130" s="52"/>
      <c r="HU130" s="52"/>
      <c r="HV130" s="52"/>
      <c r="HW130" s="52"/>
      <c r="HX130" s="52"/>
      <c r="HY130" s="52"/>
      <c r="HZ130" s="52"/>
      <c r="IA130" s="52"/>
      <c r="IB130" s="52"/>
      <c r="IC130" s="52"/>
      <c r="ID130" s="52"/>
      <c r="IE130" s="52"/>
      <c r="IF130" s="52"/>
      <c r="IG130" s="52"/>
      <c r="IH130" s="52"/>
      <c r="II130" s="52"/>
      <c r="IJ130" s="52"/>
      <c r="IK130" s="52"/>
      <c r="IL130" s="52"/>
      <c r="IM130" s="52"/>
      <c r="IN130" s="52"/>
      <c r="IO130" s="52"/>
      <c r="IP130" s="52"/>
      <c r="IQ130" s="52"/>
      <c r="IR130" s="52"/>
      <c r="IS130" s="52"/>
      <c r="IT130" s="52"/>
      <c r="IU130" s="52"/>
      <c r="IV130" s="52"/>
      <c r="IW130" s="52"/>
    </row>
    <row r="131" customFormat="false" ht="12.75" hidden="false" customHeight="false" outlineLevel="0" collapsed="false">
      <c r="A131" s="52"/>
      <c r="B131" s="30"/>
      <c r="C131" s="30"/>
      <c r="D131" s="32"/>
      <c r="E131" s="32"/>
      <c r="F131" s="32"/>
      <c r="G131" s="33"/>
      <c r="H131" s="33"/>
      <c r="I131" s="30"/>
      <c r="J131" s="30"/>
      <c r="K131" s="32"/>
      <c r="L131" s="35"/>
      <c r="M131" s="36"/>
      <c r="N131" s="36"/>
      <c r="O131" s="36"/>
      <c r="P131" s="36"/>
      <c r="Q131" s="85"/>
      <c r="R131" s="36"/>
      <c r="S131" s="55"/>
      <c r="T131" s="32"/>
      <c r="U131" s="30"/>
      <c r="V131" s="86"/>
      <c r="W131" s="16"/>
      <c r="X131" s="16"/>
      <c r="Y131" s="18"/>
      <c r="Z131" s="18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  <c r="FR131" s="52"/>
      <c r="FS131" s="52"/>
      <c r="FT131" s="52"/>
      <c r="FU131" s="52"/>
      <c r="FV131" s="52"/>
      <c r="FW131" s="52"/>
      <c r="FX131" s="52"/>
      <c r="FY131" s="52"/>
      <c r="FZ131" s="52"/>
      <c r="GA131" s="52"/>
      <c r="GB131" s="52"/>
      <c r="GC131" s="52"/>
      <c r="GD131" s="52"/>
      <c r="GE131" s="52"/>
      <c r="GF131" s="52"/>
      <c r="GG131" s="52"/>
      <c r="GH131" s="52"/>
      <c r="GI131" s="52"/>
      <c r="GJ131" s="52"/>
      <c r="GK131" s="52"/>
      <c r="GL131" s="52"/>
      <c r="GM131" s="52"/>
      <c r="GN131" s="52"/>
      <c r="GO131" s="52"/>
      <c r="GP131" s="52"/>
      <c r="GQ131" s="52"/>
      <c r="GR131" s="52"/>
      <c r="GS131" s="52"/>
      <c r="GT131" s="52"/>
      <c r="GU131" s="52"/>
      <c r="GV131" s="52"/>
      <c r="GW131" s="52"/>
      <c r="GX131" s="52"/>
      <c r="GY131" s="52"/>
      <c r="GZ131" s="52"/>
      <c r="HA131" s="52"/>
      <c r="HB131" s="52"/>
      <c r="HC131" s="52"/>
      <c r="HD131" s="52"/>
      <c r="HE131" s="52"/>
      <c r="HF131" s="52"/>
      <c r="HG131" s="52"/>
      <c r="HH131" s="52"/>
      <c r="HI131" s="52"/>
      <c r="HJ131" s="52"/>
      <c r="HK131" s="52"/>
      <c r="HL131" s="52"/>
      <c r="HM131" s="52"/>
      <c r="HN131" s="52"/>
      <c r="HO131" s="52"/>
      <c r="HP131" s="52"/>
      <c r="HQ131" s="52"/>
      <c r="HR131" s="52"/>
      <c r="HS131" s="52"/>
      <c r="HT131" s="52"/>
      <c r="HU131" s="52"/>
      <c r="HV131" s="52"/>
      <c r="HW131" s="52"/>
      <c r="HX131" s="52"/>
      <c r="HY131" s="52"/>
      <c r="HZ131" s="52"/>
      <c r="IA131" s="52"/>
      <c r="IB131" s="52"/>
      <c r="IC131" s="52"/>
      <c r="ID131" s="52"/>
      <c r="IE131" s="52"/>
      <c r="IF131" s="52"/>
      <c r="IG131" s="52"/>
      <c r="IH131" s="52"/>
      <c r="II131" s="52"/>
      <c r="IJ131" s="52"/>
      <c r="IK131" s="52"/>
      <c r="IL131" s="52"/>
      <c r="IM131" s="52"/>
      <c r="IN131" s="52"/>
      <c r="IO131" s="52"/>
      <c r="IP131" s="52"/>
      <c r="IQ131" s="52"/>
      <c r="IR131" s="52"/>
      <c r="IS131" s="52"/>
      <c r="IT131" s="52"/>
      <c r="IU131" s="52"/>
      <c r="IV131" s="52"/>
      <c r="IW131" s="52"/>
    </row>
    <row r="132" customFormat="false" ht="12.75" hidden="false" customHeight="false" outlineLevel="0" collapsed="false">
      <c r="A132" s="52"/>
      <c r="B132" s="30"/>
      <c r="C132" s="30"/>
      <c r="D132" s="32"/>
      <c r="E132" s="32"/>
      <c r="F132" s="32"/>
      <c r="G132" s="33"/>
      <c r="H132" s="33"/>
      <c r="I132" s="30"/>
      <c r="J132" s="30"/>
      <c r="K132" s="32"/>
      <c r="L132" s="35"/>
      <c r="M132" s="36"/>
      <c r="N132" s="36"/>
      <c r="O132" s="36"/>
      <c r="P132" s="36"/>
      <c r="Q132" s="85"/>
      <c r="R132" s="36"/>
      <c r="S132" s="55"/>
      <c r="T132" s="32"/>
      <c r="U132" s="30"/>
      <c r="V132" s="86"/>
      <c r="W132" s="16"/>
      <c r="X132" s="16"/>
      <c r="Y132" s="18"/>
      <c r="Z132" s="18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  <c r="FR132" s="52"/>
      <c r="FS132" s="52"/>
      <c r="FT132" s="52"/>
      <c r="FU132" s="52"/>
      <c r="FV132" s="52"/>
      <c r="FW132" s="52"/>
      <c r="FX132" s="52"/>
      <c r="FY132" s="52"/>
      <c r="FZ132" s="52"/>
      <c r="GA132" s="52"/>
      <c r="GB132" s="52"/>
      <c r="GC132" s="52"/>
      <c r="GD132" s="52"/>
      <c r="GE132" s="52"/>
      <c r="GF132" s="52"/>
      <c r="GG132" s="52"/>
      <c r="GH132" s="52"/>
      <c r="GI132" s="52"/>
      <c r="GJ132" s="52"/>
      <c r="GK132" s="52"/>
      <c r="GL132" s="52"/>
      <c r="GM132" s="52"/>
      <c r="GN132" s="52"/>
      <c r="GO132" s="52"/>
      <c r="GP132" s="52"/>
      <c r="GQ132" s="52"/>
      <c r="GR132" s="52"/>
      <c r="GS132" s="52"/>
      <c r="GT132" s="52"/>
      <c r="GU132" s="52"/>
      <c r="GV132" s="52"/>
      <c r="GW132" s="52"/>
      <c r="GX132" s="52"/>
      <c r="GY132" s="52"/>
      <c r="GZ132" s="52"/>
      <c r="HA132" s="52"/>
      <c r="HB132" s="52"/>
      <c r="HC132" s="52"/>
      <c r="HD132" s="52"/>
      <c r="HE132" s="52"/>
      <c r="HF132" s="52"/>
      <c r="HG132" s="52"/>
      <c r="HH132" s="52"/>
      <c r="HI132" s="52"/>
      <c r="HJ132" s="52"/>
      <c r="HK132" s="52"/>
      <c r="HL132" s="52"/>
      <c r="HM132" s="52"/>
      <c r="HN132" s="52"/>
      <c r="HO132" s="52"/>
      <c r="HP132" s="52"/>
      <c r="HQ132" s="52"/>
      <c r="HR132" s="52"/>
      <c r="HS132" s="52"/>
      <c r="HT132" s="52"/>
      <c r="HU132" s="52"/>
      <c r="HV132" s="52"/>
      <c r="HW132" s="52"/>
      <c r="HX132" s="52"/>
      <c r="HY132" s="52"/>
      <c r="HZ132" s="52"/>
      <c r="IA132" s="52"/>
      <c r="IB132" s="52"/>
      <c r="IC132" s="52"/>
      <c r="ID132" s="52"/>
      <c r="IE132" s="52"/>
      <c r="IF132" s="52"/>
      <c r="IG132" s="52"/>
      <c r="IH132" s="52"/>
      <c r="II132" s="52"/>
      <c r="IJ132" s="52"/>
      <c r="IK132" s="52"/>
      <c r="IL132" s="52"/>
      <c r="IM132" s="52"/>
      <c r="IN132" s="52"/>
      <c r="IO132" s="52"/>
      <c r="IP132" s="52"/>
      <c r="IQ132" s="52"/>
      <c r="IR132" s="52"/>
      <c r="IS132" s="52"/>
      <c r="IT132" s="52"/>
      <c r="IU132" s="52"/>
      <c r="IV132" s="52"/>
      <c r="IW132" s="52"/>
    </row>
    <row r="133" customFormat="false" ht="12.75" hidden="false" customHeight="false" outlineLevel="0" collapsed="false">
      <c r="A133" s="52"/>
      <c r="B133" s="30"/>
      <c r="C133" s="30"/>
      <c r="D133" s="32"/>
      <c r="E133" s="32"/>
      <c r="F133" s="32"/>
      <c r="G133" s="33"/>
      <c r="H133" s="33"/>
      <c r="I133" s="30"/>
      <c r="J133" s="30"/>
      <c r="K133" s="32"/>
      <c r="L133" s="35"/>
      <c r="M133" s="36"/>
      <c r="N133" s="36"/>
      <c r="O133" s="36"/>
      <c r="P133" s="36"/>
      <c r="Q133" s="85"/>
      <c r="R133" s="36"/>
      <c r="S133" s="55"/>
      <c r="T133" s="32"/>
      <c r="U133" s="30"/>
      <c r="V133" s="86"/>
      <c r="W133" s="16"/>
      <c r="X133" s="16"/>
      <c r="Y133" s="18"/>
      <c r="Z133" s="18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  <c r="FR133" s="52"/>
      <c r="FS133" s="52"/>
      <c r="FT133" s="52"/>
      <c r="FU133" s="52"/>
      <c r="FV133" s="52"/>
      <c r="FW133" s="52"/>
      <c r="FX133" s="52"/>
      <c r="FY133" s="52"/>
      <c r="FZ133" s="52"/>
      <c r="GA133" s="52"/>
      <c r="GB133" s="52"/>
      <c r="GC133" s="52"/>
      <c r="GD133" s="52"/>
      <c r="GE133" s="52"/>
      <c r="GF133" s="52"/>
      <c r="GG133" s="52"/>
      <c r="GH133" s="52"/>
      <c r="GI133" s="52"/>
      <c r="GJ133" s="52"/>
      <c r="GK133" s="52"/>
      <c r="GL133" s="52"/>
      <c r="GM133" s="52"/>
      <c r="GN133" s="52"/>
      <c r="GO133" s="52"/>
      <c r="GP133" s="52"/>
      <c r="GQ133" s="52"/>
      <c r="GR133" s="52"/>
      <c r="GS133" s="52"/>
      <c r="GT133" s="52"/>
      <c r="GU133" s="52"/>
      <c r="GV133" s="52"/>
      <c r="GW133" s="52"/>
      <c r="GX133" s="52"/>
      <c r="GY133" s="52"/>
      <c r="GZ133" s="52"/>
      <c r="HA133" s="52"/>
      <c r="HB133" s="52"/>
      <c r="HC133" s="52"/>
      <c r="HD133" s="52"/>
      <c r="HE133" s="52"/>
      <c r="HF133" s="52"/>
      <c r="HG133" s="52"/>
      <c r="HH133" s="52"/>
      <c r="HI133" s="52"/>
      <c r="HJ133" s="52"/>
      <c r="HK133" s="52"/>
      <c r="HL133" s="52"/>
      <c r="HM133" s="52"/>
      <c r="HN133" s="52"/>
      <c r="HO133" s="52"/>
      <c r="HP133" s="52"/>
      <c r="HQ133" s="52"/>
      <c r="HR133" s="52"/>
      <c r="HS133" s="52"/>
      <c r="HT133" s="52"/>
      <c r="HU133" s="52"/>
      <c r="HV133" s="52"/>
      <c r="HW133" s="52"/>
      <c r="HX133" s="52"/>
      <c r="HY133" s="52"/>
      <c r="HZ133" s="52"/>
      <c r="IA133" s="52"/>
      <c r="IB133" s="52"/>
      <c r="IC133" s="52"/>
      <c r="ID133" s="52"/>
      <c r="IE133" s="52"/>
      <c r="IF133" s="52"/>
      <c r="IG133" s="52"/>
      <c r="IH133" s="52"/>
      <c r="II133" s="52"/>
      <c r="IJ133" s="52"/>
      <c r="IK133" s="52"/>
      <c r="IL133" s="52"/>
      <c r="IM133" s="52"/>
      <c r="IN133" s="52"/>
      <c r="IO133" s="52"/>
      <c r="IP133" s="52"/>
      <c r="IQ133" s="52"/>
      <c r="IR133" s="52"/>
      <c r="IS133" s="52"/>
      <c r="IT133" s="52"/>
      <c r="IU133" s="52"/>
      <c r="IV133" s="52"/>
      <c r="IW133" s="52"/>
    </row>
    <row r="134" customFormat="false" ht="12.75" hidden="false" customHeight="false" outlineLevel="0" collapsed="false">
      <c r="A134" s="52"/>
      <c r="B134" s="30"/>
      <c r="C134" s="30"/>
      <c r="D134" s="32"/>
      <c r="E134" s="32"/>
      <c r="F134" s="32"/>
      <c r="G134" s="33"/>
      <c r="H134" s="33"/>
      <c r="I134" s="30"/>
      <c r="J134" s="30"/>
      <c r="K134" s="32"/>
      <c r="L134" s="35"/>
      <c r="M134" s="36"/>
      <c r="N134" s="36"/>
      <c r="O134" s="36"/>
      <c r="P134" s="36"/>
      <c r="Q134" s="85"/>
      <c r="R134" s="36"/>
      <c r="S134" s="55"/>
      <c r="T134" s="32"/>
      <c r="U134" s="30"/>
      <c r="V134" s="86"/>
      <c r="W134" s="16"/>
      <c r="X134" s="16"/>
      <c r="Y134" s="18"/>
      <c r="Z134" s="18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  <c r="FR134" s="52"/>
      <c r="FS134" s="52"/>
      <c r="FT134" s="52"/>
      <c r="FU134" s="52"/>
      <c r="FV134" s="52"/>
      <c r="FW134" s="52"/>
      <c r="FX134" s="52"/>
      <c r="FY134" s="52"/>
      <c r="FZ134" s="52"/>
      <c r="GA134" s="52"/>
      <c r="GB134" s="52"/>
      <c r="GC134" s="52"/>
      <c r="GD134" s="52"/>
      <c r="GE134" s="52"/>
      <c r="GF134" s="52"/>
      <c r="GG134" s="52"/>
      <c r="GH134" s="52"/>
      <c r="GI134" s="52"/>
      <c r="GJ134" s="52"/>
      <c r="GK134" s="52"/>
      <c r="GL134" s="52"/>
      <c r="GM134" s="52"/>
      <c r="GN134" s="52"/>
      <c r="GO134" s="52"/>
      <c r="GP134" s="52"/>
      <c r="GQ134" s="52"/>
      <c r="GR134" s="52"/>
      <c r="GS134" s="52"/>
      <c r="GT134" s="52"/>
      <c r="GU134" s="52"/>
      <c r="GV134" s="52"/>
      <c r="GW134" s="52"/>
      <c r="GX134" s="52"/>
      <c r="GY134" s="52"/>
      <c r="GZ134" s="52"/>
      <c r="HA134" s="52"/>
      <c r="HB134" s="52"/>
      <c r="HC134" s="52"/>
      <c r="HD134" s="52"/>
      <c r="HE134" s="52"/>
      <c r="HF134" s="52"/>
      <c r="HG134" s="52"/>
      <c r="HH134" s="52"/>
      <c r="HI134" s="52"/>
      <c r="HJ134" s="52"/>
      <c r="HK134" s="52"/>
      <c r="HL134" s="52"/>
      <c r="HM134" s="52"/>
      <c r="HN134" s="52"/>
      <c r="HO134" s="52"/>
      <c r="HP134" s="52"/>
      <c r="HQ134" s="52"/>
      <c r="HR134" s="52"/>
      <c r="HS134" s="52"/>
      <c r="HT134" s="52"/>
      <c r="HU134" s="52"/>
      <c r="HV134" s="52"/>
      <c r="HW134" s="52"/>
      <c r="HX134" s="52"/>
      <c r="HY134" s="52"/>
      <c r="HZ134" s="52"/>
      <c r="IA134" s="52"/>
      <c r="IB134" s="52"/>
      <c r="IC134" s="52"/>
      <c r="ID134" s="52"/>
      <c r="IE134" s="52"/>
      <c r="IF134" s="52"/>
      <c r="IG134" s="52"/>
      <c r="IH134" s="52"/>
      <c r="II134" s="52"/>
      <c r="IJ134" s="52"/>
      <c r="IK134" s="52"/>
      <c r="IL134" s="52"/>
      <c r="IM134" s="52"/>
      <c r="IN134" s="52"/>
      <c r="IO134" s="52"/>
      <c r="IP134" s="52"/>
      <c r="IQ134" s="52"/>
      <c r="IR134" s="52"/>
      <c r="IS134" s="52"/>
      <c r="IT134" s="52"/>
      <c r="IU134" s="52"/>
      <c r="IV134" s="52"/>
      <c r="IW134" s="52"/>
    </row>
    <row r="135" customFormat="false" ht="12.75" hidden="false" customHeight="false" outlineLevel="0" collapsed="false">
      <c r="A135" s="52"/>
      <c r="B135" s="30"/>
      <c r="C135" s="30"/>
      <c r="D135" s="32"/>
      <c r="E135" s="32"/>
      <c r="F135" s="32"/>
      <c r="G135" s="33"/>
      <c r="H135" s="33"/>
      <c r="I135" s="30"/>
      <c r="J135" s="30"/>
      <c r="K135" s="32"/>
      <c r="L135" s="35"/>
      <c r="M135" s="36"/>
      <c r="N135" s="36"/>
      <c r="O135" s="36"/>
      <c r="P135" s="36"/>
      <c r="Q135" s="85"/>
      <c r="R135" s="36"/>
      <c r="S135" s="55"/>
      <c r="T135" s="32"/>
      <c r="U135" s="30"/>
      <c r="V135" s="86"/>
      <c r="W135" s="16"/>
      <c r="X135" s="16"/>
      <c r="Y135" s="18"/>
      <c r="Z135" s="18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  <c r="FR135" s="52"/>
      <c r="FS135" s="52"/>
      <c r="FT135" s="52"/>
      <c r="FU135" s="52"/>
      <c r="FV135" s="52"/>
      <c r="FW135" s="52"/>
      <c r="FX135" s="52"/>
      <c r="FY135" s="52"/>
      <c r="FZ135" s="52"/>
      <c r="GA135" s="52"/>
      <c r="GB135" s="52"/>
      <c r="GC135" s="52"/>
      <c r="GD135" s="52"/>
      <c r="GE135" s="52"/>
      <c r="GF135" s="52"/>
      <c r="GG135" s="52"/>
      <c r="GH135" s="52"/>
      <c r="GI135" s="52"/>
      <c r="GJ135" s="52"/>
      <c r="GK135" s="52"/>
      <c r="GL135" s="52"/>
      <c r="GM135" s="52"/>
      <c r="GN135" s="52"/>
      <c r="GO135" s="52"/>
      <c r="GP135" s="52"/>
      <c r="GQ135" s="52"/>
      <c r="GR135" s="52"/>
      <c r="GS135" s="52"/>
      <c r="GT135" s="52"/>
      <c r="GU135" s="52"/>
      <c r="GV135" s="52"/>
      <c r="GW135" s="52"/>
      <c r="GX135" s="52"/>
      <c r="GY135" s="52"/>
      <c r="GZ135" s="52"/>
      <c r="HA135" s="52"/>
      <c r="HB135" s="52"/>
      <c r="HC135" s="52"/>
      <c r="HD135" s="52"/>
      <c r="HE135" s="52"/>
      <c r="HF135" s="52"/>
      <c r="HG135" s="52"/>
      <c r="HH135" s="52"/>
      <c r="HI135" s="52"/>
      <c r="HJ135" s="52"/>
      <c r="HK135" s="52"/>
      <c r="HL135" s="52"/>
      <c r="HM135" s="52"/>
      <c r="HN135" s="52"/>
      <c r="HO135" s="52"/>
      <c r="HP135" s="52"/>
      <c r="HQ135" s="52"/>
      <c r="HR135" s="52"/>
      <c r="HS135" s="52"/>
      <c r="HT135" s="52"/>
      <c r="HU135" s="52"/>
      <c r="HV135" s="52"/>
      <c r="HW135" s="52"/>
      <c r="HX135" s="52"/>
      <c r="HY135" s="52"/>
      <c r="HZ135" s="52"/>
      <c r="IA135" s="52"/>
      <c r="IB135" s="52"/>
      <c r="IC135" s="52"/>
      <c r="ID135" s="52"/>
      <c r="IE135" s="52"/>
      <c r="IF135" s="52"/>
      <c r="IG135" s="52"/>
      <c r="IH135" s="52"/>
      <c r="II135" s="52"/>
      <c r="IJ135" s="52"/>
      <c r="IK135" s="52"/>
      <c r="IL135" s="52"/>
      <c r="IM135" s="52"/>
      <c r="IN135" s="52"/>
      <c r="IO135" s="52"/>
      <c r="IP135" s="52"/>
      <c r="IQ135" s="52"/>
      <c r="IR135" s="52"/>
      <c r="IS135" s="52"/>
      <c r="IT135" s="52"/>
      <c r="IU135" s="52"/>
      <c r="IV135" s="52"/>
      <c r="IW135" s="52"/>
    </row>
    <row r="136" customFormat="false" ht="12.75" hidden="false" customHeight="false" outlineLevel="0" collapsed="false">
      <c r="A136" s="52"/>
      <c r="B136" s="30"/>
      <c r="C136" s="30"/>
      <c r="D136" s="32"/>
      <c r="E136" s="32"/>
      <c r="F136" s="32"/>
      <c r="G136" s="33"/>
      <c r="H136" s="33"/>
      <c r="I136" s="30"/>
      <c r="J136" s="30"/>
      <c r="K136" s="32"/>
      <c r="L136" s="35"/>
      <c r="M136" s="36"/>
      <c r="N136" s="36"/>
      <c r="O136" s="36"/>
      <c r="P136" s="36"/>
      <c r="Q136" s="85"/>
      <c r="R136" s="36"/>
      <c r="S136" s="55"/>
      <c r="T136" s="32"/>
      <c r="U136" s="30"/>
      <c r="V136" s="86"/>
      <c r="W136" s="16"/>
      <c r="X136" s="16"/>
      <c r="Y136" s="18"/>
      <c r="Z136" s="18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  <c r="FR136" s="52"/>
      <c r="FS136" s="52"/>
      <c r="FT136" s="52"/>
      <c r="FU136" s="52"/>
      <c r="FV136" s="52"/>
      <c r="FW136" s="52"/>
      <c r="FX136" s="52"/>
      <c r="FY136" s="52"/>
      <c r="FZ136" s="52"/>
      <c r="GA136" s="52"/>
      <c r="GB136" s="52"/>
      <c r="GC136" s="52"/>
      <c r="GD136" s="52"/>
      <c r="GE136" s="52"/>
      <c r="GF136" s="52"/>
      <c r="GG136" s="52"/>
      <c r="GH136" s="52"/>
      <c r="GI136" s="52"/>
      <c r="GJ136" s="52"/>
      <c r="GK136" s="52"/>
      <c r="GL136" s="52"/>
      <c r="GM136" s="52"/>
      <c r="GN136" s="52"/>
      <c r="GO136" s="52"/>
      <c r="GP136" s="52"/>
      <c r="GQ136" s="52"/>
      <c r="GR136" s="52"/>
      <c r="GS136" s="52"/>
      <c r="GT136" s="52"/>
      <c r="GU136" s="52"/>
      <c r="GV136" s="52"/>
      <c r="GW136" s="52"/>
      <c r="GX136" s="52"/>
      <c r="GY136" s="52"/>
      <c r="GZ136" s="52"/>
      <c r="HA136" s="52"/>
      <c r="HB136" s="52"/>
      <c r="HC136" s="52"/>
      <c r="HD136" s="52"/>
      <c r="HE136" s="52"/>
      <c r="HF136" s="52"/>
      <c r="HG136" s="52"/>
      <c r="HH136" s="52"/>
      <c r="HI136" s="52"/>
      <c r="HJ136" s="52"/>
      <c r="HK136" s="52"/>
      <c r="HL136" s="52"/>
      <c r="HM136" s="52"/>
      <c r="HN136" s="52"/>
      <c r="HO136" s="52"/>
      <c r="HP136" s="52"/>
      <c r="HQ136" s="52"/>
      <c r="HR136" s="52"/>
      <c r="HS136" s="52"/>
      <c r="HT136" s="52"/>
      <c r="HU136" s="52"/>
      <c r="HV136" s="52"/>
      <c r="HW136" s="52"/>
      <c r="HX136" s="52"/>
      <c r="HY136" s="52"/>
      <c r="HZ136" s="52"/>
      <c r="IA136" s="52"/>
      <c r="IB136" s="52"/>
      <c r="IC136" s="52"/>
      <c r="ID136" s="52"/>
      <c r="IE136" s="52"/>
      <c r="IF136" s="52"/>
      <c r="IG136" s="52"/>
      <c r="IH136" s="52"/>
      <c r="II136" s="52"/>
      <c r="IJ136" s="52"/>
      <c r="IK136" s="52"/>
      <c r="IL136" s="52"/>
      <c r="IM136" s="52"/>
      <c r="IN136" s="52"/>
      <c r="IO136" s="52"/>
      <c r="IP136" s="52"/>
      <c r="IQ136" s="52"/>
      <c r="IR136" s="52"/>
      <c r="IS136" s="52"/>
      <c r="IT136" s="52"/>
      <c r="IU136" s="52"/>
      <c r="IV136" s="52"/>
      <c r="IW136" s="52"/>
    </row>
    <row r="137" customFormat="false" ht="12.75" hidden="false" customHeight="false" outlineLevel="0" collapsed="false">
      <c r="A137" s="87"/>
      <c r="B137" s="30"/>
      <c r="C137" s="30"/>
      <c r="D137" s="32"/>
      <c r="E137" s="32"/>
      <c r="F137" s="32"/>
      <c r="G137" s="33"/>
      <c r="H137" s="33"/>
      <c r="I137" s="30"/>
      <c r="J137" s="30"/>
      <c r="K137" s="32"/>
      <c r="L137" s="35"/>
      <c r="M137" s="36"/>
      <c r="N137" s="36"/>
      <c r="O137" s="36"/>
      <c r="P137" s="36"/>
      <c r="Q137" s="37"/>
      <c r="R137" s="36"/>
      <c r="S137" s="55"/>
      <c r="T137" s="31"/>
      <c r="U137" s="32"/>
      <c r="V137" s="86"/>
      <c r="W137" s="16"/>
      <c r="X137" s="16"/>
      <c r="Y137" s="17"/>
      <c r="Z137" s="18"/>
      <c r="AA137" s="18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7"/>
      <c r="BF137" s="87"/>
      <c r="BG137" s="87"/>
      <c r="BH137" s="87"/>
      <c r="BI137" s="87"/>
      <c r="BJ137" s="87"/>
      <c r="BK137" s="87"/>
      <c r="BL137" s="87"/>
      <c r="BM137" s="87"/>
      <c r="BN137" s="87"/>
      <c r="BO137" s="87"/>
      <c r="BP137" s="87"/>
      <c r="BQ137" s="87"/>
      <c r="BR137" s="87"/>
      <c r="BS137" s="87"/>
      <c r="BT137" s="87"/>
      <c r="BU137" s="87"/>
      <c r="BV137" s="87"/>
      <c r="BW137" s="87"/>
      <c r="BX137" s="87"/>
      <c r="BY137" s="87"/>
      <c r="BZ137" s="87"/>
      <c r="CA137" s="87"/>
      <c r="CB137" s="87"/>
      <c r="CC137" s="87"/>
      <c r="CD137" s="87"/>
      <c r="CE137" s="87"/>
      <c r="CF137" s="87"/>
      <c r="CG137" s="87"/>
      <c r="CH137" s="87"/>
      <c r="CI137" s="87"/>
      <c r="CJ137" s="87"/>
      <c r="CK137" s="87"/>
      <c r="CL137" s="87"/>
      <c r="CM137" s="87"/>
      <c r="CN137" s="87"/>
      <c r="CO137" s="87"/>
      <c r="CP137" s="87"/>
      <c r="CQ137" s="87"/>
      <c r="CR137" s="87"/>
      <c r="CS137" s="87"/>
      <c r="CT137" s="87"/>
      <c r="CU137" s="87"/>
      <c r="CV137" s="87"/>
      <c r="CW137" s="87"/>
      <c r="CX137" s="87"/>
      <c r="CY137" s="87"/>
      <c r="CZ137" s="87"/>
      <c r="DA137" s="87"/>
      <c r="DB137" s="87"/>
      <c r="DC137" s="87"/>
      <c r="DD137" s="87"/>
      <c r="DE137" s="87"/>
      <c r="DF137" s="87"/>
      <c r="DG137" s="87"/>
      <c r="DH137" s="87"/>
      <c r="DI137" s="87"/>
      <c r="DJ137" s="87"/>
      <c r="DK137" s="87"/>
      <c r="DL137" s="87"/>
      <c r="DM137" s="87"/>
      <c r="DN137" s="87"/>
      <c r="DO137" s="87"/>
      <c r="DP137" s="87"/>
      <c r="DQ137" s="87"/>
      <c r="DR137" s="87"/>
      <c r="DS137" s="87"/>
      <c r="DT137" s="87"/>
      <c r="DU137" s="87"/>
      <c r="DV137" s="87"/>
      <c r="DW137" s="87"/>
      <c r="DX137" s="87"/>
      <c r="DY137" s="87"/>
      <c r="DZ137" s="87"/>
      <c r="EA137" s="87"/>
      <c r="EB137" s="87"/>
      <c r="EC137" s="87"/>
      <c r="ED137" s="87"/>
      <c r="EE137" s="87"/>
      <c r="EF137" s="87"/>
      <c r="EG137" s="87"/>
      <c r="EH137" s="87"/>
      <c r="EI137" s="87"/>
      <c r="EJ137" s="87"/>
      <c r="EK137" s="87"/>
      <c r="EL137" s="87"/>
      <c r="EM137" s="87"/>
      <c r="EN137" s="87"/>
      <c r="EO137" s="87"/>
      <c r="EP137" s="87"/>
      <c r="EQ137" s="87"/>
      <c r="ER137" s="87"/>
      <c r="ES137" s="87"/>
      <c r="ET137" s="87"/>
      <c r="EU137" s="87"/>
      <c r="EV137" s="87"/>
      <c r="EW137" s="87"/>
      <c r="EX137" s="87"/>
      <c r="EY137" s="87"/>
      <c r="EZ137" s="87"/>
      <c r="FA137" s="87"/>
      <c r="FB137" s="87"/>
      <c r="FC137" s="87"/>
      <c r="FD137" s="87"/>
      <c r="FE137" s="87"/>
      <c r="FF137" s="87"/>
      <c r="FG137" s="87"/>
      <c r="FH137" s="87"/>
      <c r="FI137" s="87"/>
      <c r="FJ137" s="87"/>
      <c r="FK137" s="87"/>
      <c r="FL137" s="87"/>
      <c r="FM137" s="87"/>
      <c r="FN137" s="87"/>
      <c r="FO137" s="87"/>
      <c r="FP137" s="87"/>
      <c r="FQ137" s="87"/>
      <c r="FR137" s="87"/>
      <c r="FS137" s="87"/>
      <c r="FT137" s="87"/>
      <c r="FU137" s="87"/>
      <c r="FV137" s="87"/>
      <c r="FW137" s="87"/>
      <c r="FX137" s="87"/>
      <c r="FY137" s="87"/>
      <c r="FZ137" s="87"/>
      <c r="GA137" s="87"/>
      <c r="GB137" s="87"/>
      <c r="GC137" s="87"/>
      <c r="GD137" s="87"/>
      <c r="GE137" s="87"/>
      <c r="GF137" s="87"/>
      <c r="GG137" s="87"/>
      <c r="GH137" s="87"/>
      <c r="GI137" s="87"/>
      <c r="GJ137" s="87"/>
      <c r="GK137" s="87"/>
      <c r="GL137" s="87"/>
      <c r="GM137" s="87"/>
      <c r="GN137" s="87"/>
      <c r="GO137" s="87"/>
      <c r="GP137" s="87"/>
      <c r="GQ137" s="87"/>
      <c r="GR137" s="87"/>
      <c r="GS137" s="87"/>
      <c r="GT137" s="87"/>
      <c r="GU137" s="87"/>
      <c r="GV137" s="87"/>
      <c r="GW137" s="87"/>
      <c r="GX137" s="87"/>
      <c r="GY137" s="87"/>
      <c r="GZ137" s="87"/>
      <c r="HA137" s="87"/>
      <c r="HB137" s="87"/>
      <c r="HC137" s="87"/>
      <c r="HD137" s="87"/>
      <c r="HE137" s="87"/>
      <c r="HF137" s="87"/>
      <c r="HG137" s="87"/>
      <c r="HH137" s="87"/>
      <c r="HI137" s="87"/>
      <c r="HJ137" s="87"/>
      <c r="HK137" s="87"/>
      <c r="HL137" s="87"/>
      <c r="HM137" s="87"/>
      <c r="HN137" s="87"/>
      <c r="HO137" s="87"/>
      <c r="HP137" s="87"/>
      <c r="HQ137" s="87"/>
      <c r="HR137" s="87"/>
      <c r="HS137" s="87"/>
      <c r="HT137" s="87"/>
      <c r="HU137" s="87"/>
      <c r="HV137" s="87"/>
      <c r="HW137" s="87"/>
      <c r="HX137" s="87"/>
      <c r="HY137" s="87"/>
      <c r="HZ137" s="87"/>
      <c r="IA137" s="87"/>
      <c r="IB137" s="87"/>
      <c r="IC137" s="87"/>
      <c r="ID137" s="87"/>
      <c r="IE137" s="87"/>
      <c r="IF137" s="87"/>
      <c r="IG137" s="87"/>
      <c r="IH137" s="87"/>
      <c r="II137" s="87"/>
      <c r="IJ137" s="87"/>
      <c r="IK137" s="87"/>
      <c r="IL137" s="87"/>
      <c r="IM137" s="87"/>
      <c r="IN137" s="87"/>
      <c r="IO137" s="87"/>
      <c r="IP137" s="87"/>
      <c r="IQ137" s="87"/>
      <c r="IR137" s="87"/>
      <c r="IS137" s="87"/>
      <c r="IT137" s="87"/>
      <c r="IU137" s="87"/>
      <c r="IV137" s="87"/>
      <c r="IW137" s="87"/>
    </row>
    <row r="138" customFormat="false" ht="12.75" hidden="false" customHeight="false" outlineLevel="0" collapsed="false">
      <c r="A138" s="52"/>
      <c r="B138" s="30"/>
      <c r="C138" s="30"/>
      <c r="D138" s="32"/>
      <c r="E138" s="32"/>
      <c r="F138" s="32"/>
      <c r="G138" s="33"/>
      <c r="H138" s="33"/>
      <c r="I138" s="30"/>
      <c r="J138" s="30"/>
      <c r="K138" s="32"/>
      <c r="L138" s="35"/>
      <c r="M138" s="36"/>
      <c r="N138" s="36"/>
      <c r="O138" s="36"/>
      <c r="P138" s="36"/>
      <c r="Q138" s="37"/>
      <c r="R138" s="36"/>
      <c r="S138" s="55"/>
      <c r="T138" s="32"/>
      <c r="U138" s="30"/>
      <c r="V138" s="16"/>
      <c r="W138" s="16"/>
      <c r="X138" s="16"/>
      <c r="Y138" s="17"/>
      <c r="Z138" s="18"/>
      <c r="AA138" s="18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  <c r="FR138" s="52"/>
      <c r="FS138" s="52"/>
      <c r="FT138" s="52"/>
      <c r="FU138" s="52"/>
      <c r="FV138" s="52"/>
      <c r="FW138" s="52"/>
      <c r="FX138" s="52"/>
      <c r="FY138" s="52"/>
      <c r="FZ138" s="52"/>
      <c r="GA138" s="52"/>
      <c r="GB138" s="52"/>
      <c r="GC138" s="52"/>
      <c r="GD138" s="52"/>
      <c r="GE138" s="52"/>
      <c r="GF138" s="52"/>
      <c r="GG138" s="52"/>
      <c r="GH138" s="52"/>
      <c r="GI138" s="52"/>
      <c r="GJ138" s="52"/>
      <c r="GK138" s="52"/>
      <c r="GL138" s="52"/>
      <c r="GM138" s="52"/>
      <c r="GN138" s="52"/>
      <c r="GO138" s="52"/>
      <c r="GP138" s="52"/>
      <c r="GQ138" s="52"/>
      <c r="GR138" s="52"/>
      <c r="GS138" s="52"/>
      <c r="GT138" s="52"/>
      <c r="GU138" s="52"/>
      <c r="GV138" s="52"/>
      <c r="GW138" s="52"/>
      <c r="GX138" s="52"/>
      <c r="GY138" s="52"/>
      <c r="GZ138" s="52"/>
      <c r="HA138" s="52"/>
      <c r="HB138" s="52"/>
      <c r="HC138" s="52"/>
      <c r="HD138" s="52"/>
      <c r="HE138" s="52"/>
      <c r="HF138" s="52"/>
      <c r="HG138" s="52"/>
      <c r="HH138" s="52"/>
      <c r="HI138" s="52"/>
      <c r="HJ138" s="52"/>
      <c r="HK138" s="52"/>
      <c r="HL138" s="52"/>
      <c r="HM138" s="52"/>
      <c r="HN138" s="52"/>
      <c r="HO138" s="52"/>
      <c r="HP138" s="52"/>
      <c r="HQ138" s="52"/>
      <c r="HR138" s="52"/>
      <c r="HS138" s="52"/>
      <c r="HT138" s="52"/>
      <c r="HU138" s="52"/>
      <c r="HV138" s="52"/>
      <c r="HW138" s="52"/>
      <c r="HX138" s="52"/>
      <c r="HY138" s="52"/>
      <c r="HZ138" s="52"/>
      <c r="IA138" s="52"/>
      <c r="IB138" s="52"/>
      <c r="IC138" s="52"/>
      <c r="ID138" s="52"/>
      <c r="IE138" s="52"/>
      <c r="IF138" s="52"/>
      <c r="IG138" s="52"/>
      <c r="IH138" s="52"/>
      <c r="II138" s="52"/>
      <c r="IJ138" s="52"/>
      <c r="IK138" s="52"/>
      <c r="IL138" s="52"/>
      <c r="IM138" s="52"/>
      <c r="IN138" s="52"/>
      <c r="IO138" s="52"/>
      <c r="IP138" s="52"/>
      <c r="IQ138" s="52"/>
      <c r="IR138" s="52"/>
      <c r="IS138" s="52"/>
      <c r="IT138" s="52"/>
      <c r="IU138" s="52"/>
      <c r="IV138" s="52"/>
      <c r="IW138" s="52"/>
    </row>
    <row r="139" customFormat="false" ht="12.75" hidden="false" customHeight="false" outlineLevel="0" collapsed="false">
      <c r="A139" s="52"/>
      <c r="B139" s="30"/>
      <c r="C139" s="30"/>
      <c r="D139" s="32"/>
      <c r="E139" s="32"/>
      <c r="F139" s="32"/>
      <c r="G139" s="33"/>
      <c r="H139" s="33"/>
      <c r="I139" s="30"/>
      <c r="J139" s="30"/>
      <c r="K139" s="32"/>
      <c r="L139" s="35"/>
      <c r="M139" s="36"/>
      <c r="N139" s="36"/>
      <c r="O139" s="36"/>
      <c r="P139" s="36"/>
      <c r="Q139" s="37"/>
      <c r="R139" s="36"/>
      <c r="S139" s="55"/>
      <c r="T139" s="31"/>
      <c r="U139" s="30"/>
      <c r="V139" s="16"/>
      <c r="W139" s="16"/>
      <c r="X139" s="16"/>
      <c r="Y139" s="17"/>
      <c r="Z139" s="18"/>
      <c r="AA139" s="18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  <c r="FR139" s="52"/>
      <c r="FS139" s="52"/>
      <c r="FT139" s="52"/>
      <c r="FU139" s="52"/>
      <c r="FV139" s="52"/>
      <c r="FW139" s="52"/>
      <c r="FX139" s="52"/>
      <c r="FY139" s="52"/>
      <c r="FZ139" s="52"/>
      <c r="GA139" s="52"/>
      <c r="GB139" s="52"/>
      <c r="GC139" s="52"/>
      <c r="GD139" s="52"/>
      <c r="GE139" s="52"/>
      <c r="GF139" s="52"/>
      <c r="GG139" s="52"/>
      <c r="GH139" s="52"/>
      <c r="GI139" s="52"/>
      <c r="GJ139" s="52"/>
      <c r="GK139" s="52"/>
      <c r="GL139" s="52"/>
      <c r="GM139" s="52"/>
      <c r="GN139" s="52"/>
      <c r="GO139" s="52"/>
      <c r="GP139" s="52"/>
      <c r="GQ139" s="52"/>
      <c r="GR139" s="52"/>
      <c r="GS139" s="52"/>
      <c r="GT139" s="52"/>
      <c r="GU139" s="52"/>
      <c r="GV139" s="52"/>
      <c r="GW139" s="52"/>
      <c r="GX139" s="52"/>
      <c r="GY139" s="52"/>
      <c r="GZ139" s="52"/>
      <c r="HA139" s="52"/>
      <c r="HB139" s="52"/>
      <c r="HC139" s="52"/>
      <c r="HD139" s="52"/>
      <c r="HE139" s="52"/>
      <c r="HF139" s="52"/>
      <c r="HG139" s="52"/>
      <c r="HH139" s="52"/>
      <c r="HI139" s="52"/>
      <c r="HJ139" s="52"/>
      <c r="HK139" s="52"/>
      <c r="HL139" s="52"/>
      <c r="HM139" s="52"/>
      <c r="HN139" s="52"/>
      <c r="HO139" s="52"/>
      <c r="HP139" s="52"/>
      <c r="HQ139" s="52"/>
      <c r="HR139" s="52"/>
      <c r="HS139" s="52"/>
      <c r="HT139" s="52"/>
      <c r="HU139" s="52"/>
      <c r="HV139" s="52"/>
      <c r="HW139" s="52"/>
      <c r="HX139" s="52"/>
      <c r="HY139" s="52"/>
      <c r="HZ139" s="52"/>
      <c r="IA139" s="52"/>
      <c r="IB139" s="52"/>
      <c r="IC139" s="52"/>
      <c r="ID139" s="52"/>
      <c r="IE139" s="52"/>
      <c r="IF139" s="52"/>
      <c r="IG139" s="52"/>
      <c r="IH139" s="52"/>
      <c r="II139" s="52"/>
      <c r="IJ139" s="52"/>
      <c r="IK139" s="52"/>
      <c r="IL139" s="52"/>
      <c r="IM139" s="52"/>
      <c r="IN139" s="52"/>
      <c r="IO139" s="52"/>
      <c r="IP139" s="52"/>
      <c r="IQ139" s="52"/>
      <c r="IR139" s="52"/>
      <c r="IS139" s="52"/>
      <c r="IT139" s="52"/>
      <c r="IU139" s="52"/>
      <c r="IV139" s="52"/>
      <c r="IW139" s="52"/>
    </row>
    <row r="140" customFormat="false" ht="12.75" hidden="false" customHeight="false" outlineLevel="0" collapsed="false">
      <c r="A140" s="52"/>
      <c r="B140" s="30"/>
      <c r="C140" s="30"/>
      <c r="D140" s="32"/>
      <c r="E140" s="32"/>
      <c r="F140" s="32"/>
      <c r="G140" s="33"/>
      <c r="H140" s="33"/>
      <c r="I140" s="30"/>
      <c r="J140" s="30"/>
      <c r="K140" s="32"/>
      <c r="L140" s="35"/>
      <c r="M140" s="36"/>
      <c r="N140" s="36"/>
      <c r="O140" s="36"/>
      <c r="P140" s="36"/>
      <c r="Q140" s="37"/>
      <c r="R140" s="36"/>
      <c r="S140" s="55"/>
      <c r="T140" s="31"/>
      <c r="U140" s="30"/>
      <c r="V140" s="16"/>
      <c r="W140" s="16"/>
      <c r="X140" s="16"/>
      <c r="Y140" s="17"/>
      <c r="Z140" s="18"/>
      <c r="AA140" s="18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  <c r="FR140" s="52"/>
      <c r="FS140" s="52"/>
      <c r="FT140" s="52"/>
      <c r="FU140" s="52"/>
      <c r="FV140" s="52"/>
      <c r="FW140" s="52"/>
      <c r="FX140" s="52"/>
      <c r="FY140" s="52"/>
      <c r="FZ140" s="52"/>
      <c r="GA140" s="52"/>
      <c r="GB140" s="52"/>
      <c r="GC140" s="52"/>
      <c r="GD140" s="52"/>
      <c r="GE140" s="52"/>
      <c r="GF140" s="52"/>
      <c r="GG140" s="52"/>
      <c r="GH140" s="52"/>
      <c r="GI140" s="52"/>
      <c r="GJ140" s="52"/>
      <c r="GK140" s="52"/>
      <c r="GL140" s="52"/>
      <c r="GM140" s="52"/>
      <c r="GN140" s="52"/>
      <c r="GO140" s="52"/>
      <c r="GP140" s="52"/>
      <c r="GQ140" s="52"/>
      <c r="GR140" s="52"/>
      <c r="GS140" s="52"/>
      <c r="GT140" s="52"/>
      <c r="GU140" s="52"/>
      <c r="GV140" s="52"/>
      <c r="GW140" s="52"/>
      <c r="GX140" s="52"/>
      <c r="GY140" s="52"/>
      <c r="GZ140" s="52"/>
      <c r="HA140" s="52"/>
      <c r="HB140" s="52"/>
      <c r="HC140" s="52"/>
      <c r="HD140" s="52"/>
      <c r="HE140" s="52"/>
      <c r="HF140" s="52"/>
      <c r="HG140" s="52"/>
      <c r="HH140" s="52"/>
      <c r="HI140" s="52"/>
      <c r="HJ140" s="52"/>
      <c r="HK140" s="52"/>
      <c r="HL140" s="52"/>
      <c r="HM140" s="52"/>
      <c r="HN140" s="52"/>
      <c r="HO140" s="52"/>
      <c r="HP140" s="52"/>
      <c r="HQ140" s="52"/>
      <c r="HR140" s="52"/>
      <c r="HS140" s="52"/>
      <c r="HT140" s="52"/>
      <c r="HU140" s="52"/>
      <c r="HV140" s="52"/>
      <c r="HW140" s="52"/>
      <c r="HX140" s="52"/>
      <c r="HY140" s="52"/>
      <c r="HZ140" s="52"/>
      <c r="IA140" s="52"/>
      <c r="IB140" s="52"/>
      <c r="IC140" s="52"/>
      <c r="ID140" s="52"/>
      <c r="IE140" s="52"/>
      <c r="IF140" s="52"/>
      <c r="IG140" s="52"/>
      <c r="IH140" s="52"/>
      <c r="II140" s="52"/>
      <c r="IJ140" s="52"/>
      <c r="IK140" s="52"/>
      <c r="IL140" s="52"/>
      <c r="IM140" s="52"/>
      <c r="IN140" s="52"/>
      <c r="IO140" s="52"/>
      <c r="IP140" s="52"/>
      <c r="IQ140" s="52"/>
      <c r="IR140" s="52"/>
      <c r="IS140" s="52"/>
      <c r="IT140" s="52"/>
      <c r="IU140" s="52"/>
      <c r="IV140" s="52"/>
      <c r="IW140" s="52"/>
    </row>
    <row r="141" customFormat="false" ht="12.75" hidden="false" customHeight="false" outlineLevel="0" collapsed="false">
      <c r="A141" s="52"/>
      <c r="B141" s="30"/>
      <c r="C141" s="30"/>
      <c r="D141" s="32"/>
      <c r="E141" s="32"/>
      <c r="F141" s="32"/>
      <c r="G141" s="33"/>
      <c r="H141" s="33"/>
      <c r="I141" s="30"/>
      <c r="J141" s="30"/>
      <c r="K141" s="32"/>
      <c r="L141" s="35"/>
      <c r="M141" s="36"/>
      <c r="N141" s="36"/>
      <c r="O141" s="36"/>
      <c r="P141" s="36"/>
      <c r="Q141" s="37"/>
      <c r="R141" s="36"/>
      <c r="S141" s="55"/>
      <c r="T141" s="32"/>
      <c r="U141" s="30"/>
      <c r="V141" s="16"/>
      <c r="W141" s="16"/>
      <c r="X141" s="16"/>
      <c r="Y141" s="17"/>
      <c r="Z141" s="18"/>
      <c r="AA141" s="18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  <c r="FR141" s="52"/>
      <c r="FS141" s="52"/>
      <c r="FT141" s="52"/>
      <c r="FU141" s="52"/>
      <c r="FV141" s="52"/>
      <c r="FW141" s="52"/>
      <c r="FX141" s="52"/>
      <c r="FY141" s="52"/>
      <c r="FZ141" s="52"/>
      <c r="GA141" s="52"/>
      <c r="GB141" s="52"/>
      <c r="GC141" s="52"/>
      <c r="GD141" s="52"/>
      <c r="GE141" s="52"/>
      <c r="GF141" s="52"/>
      <c r="GG141" s="52"/>
      <c r="GH141" s="52"/>
      <c r="GI141" s="52"/>
      <c r="GJ141" s="52"/>
      <c r="GK141" s="52"/>
      <c r="GL141" s="52"/>
      <c r="GM141" s="52"/>
      <c r="GN141" s="52"/>
      <c r="GO141" s="52"/>
      <c r="GP141" s="52"/>
      <c r="GQ141" s="52"/>
      <c r="GR141" s="52"/>
      <c r="GS141" s="52"/>
      <c r="GT141" s="52"/>
      <c r="GU141" s="52"/>
      <c r="GV141" s="52"/>
      <c r="GW141" s="52"/>
      <c r="GX141" s="52"/>
      <c r="GY141" s="52"/>
      <c r="GZ141" s="52"/>
      <c r="HA141" s="52"/>
      <c r="HB141" s="52"/>
      <c r="HC141" s="52"/>
      <c r="HD141" s="52"/>
      <c r="HE141" s="52"/>
      <c r="HF141" s="52"/>
      <c r="HG141" s="52"/>
      <c r="HH141" s="52"/>
      <c r="HI141" s="52"/>
      <c r="HJ141" s="52"/>
      <c r="HK141" s="52"/>
      <c r="HL141" s="52"/>
      <c r="HM141" s="52"/>
      <c r="HN141" s="52"/>
      <c r="HO141" s="52"/>
      <c r="HP141" s="52"/>
      <c r="HQ141" s="52"/>
      <c r="HR141" s="52"/>
      <c r="HS141" s="52"/>
      <c r="HT141" s="52"/>
      <c r="HU141" s="52"/>
      <c r="HV141" s="52"/>
      <c r="HW141" s="52"/>
      <c r="HX141" s="52"/>
      <c r="HY141" s="52"/>
      <c r="HZ141" s="52"/>
      <c r="IA141" s="52"/>
      <c r="IB141" s="52"/>
      <c r="IC141" s="52"/>
      <c r="ID141" s="52"/>
      <c r="IE141" s="52"/>
      <c r="IF141" s="52"/>
      <c r="IG141" s="52"/>
      <c r="IH141" s="52"/>
      <c r="II141" s="52"/>
      <c r="IJ141" s="52"/>
      <c r="IK141" s="52"/>
      <c r="IL141" s="52"/>
      <c r="IM141" s="52"/>
      <c r="IN141" s="52"/>
      <c r="IO141" s="52"/>
      <c r="IP141" s="52"/>
      <c r="IQ141" s="52"/>
      <c r="IR141" s="52"/>
      <c r="IS141" s="52"/>
      <c r="IT141" s="52"/>
      <c r="IU141" s="52"/>
      <c r="IV141" s="52"/>
      <c r="IW141" s="52"/>
    </row>
    <row r="142" customFormat="false" ht="12.75" hidden="false" customHeight="false" outlineLevel="0" collapsed="false">
      <c r="A142" s="52"/>
      <c r="B142" s="78"/>
      <c r="C142" s="78"/>
      <c r="D142" s="79"/>
      <c r="E142" s="79"/>
      <c r="F142" s="79"/>
      <c r="G142" s="80"/>
      <c r="H142" s="80"/>
      <c r="I142" s="78"/>
      <c r="J142" s="78"/>
      <c r="K142" s="79"/>
      <c r="L142" s="81"/>
      <c r="M142" s="79"/>
      <c r="N142" s="79"/>
      <c r="O142" s="79"/>
      <c r="P142" s="79"/>
      <c r="Q142" s="82"/>
      <c r="R142" s="79"/>
      <c r="S142" s="83"/>
      <c r="T142" s="79"/>
      <c r="U142" s="78"/>
      <c r="V142" s="84"/>
      <c r="W142" s="84"/>
      <c r="X142" s="84"/>
      <c r="Y142" s="18"/>
      <c r="Z142" s="18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  <c r="FR142" s="52"/>
      <c r="FS142" s="52"/>
      <c r="FT142" s="52"/>
      <c r="FU142" s="52"/>
      <c r="FV142" s="52"/>
      <c r="FW142" s="52"/>
      <c r="FX142" s="52"/>
      <c r="FY142" s="52"/>
      <c r="FZ142" s="52"/>
      <c r="GA142" s="52"/>
      <c r="GB142" s="52"/>
      <c r="GC142" s="52"/>
      <c r="GD142" s="52"/>
      <c r="GE142" s="52"/>
      <c r="GF142" s="52"/>
      <c r="GG142" s="52"/>
      <c r="GH142" s="52"/>
      <c r="GI142" s="52"/>
      <c r="GJ142" s="52"/>
      <c r="GK142" s="52"/>
      <c r="GL142" s="52"/>
      <c r="GM142" s="52"/>
      <c r="GN142" s="52"/>
      <c r="GO142" s="52"/>
      <c r="GP142" s="52"/>
      <c r="GQ142" s="52"/>
      <c r="GR142" s="52"/>
      <c r="GS142" s="52"/>
      <c r="GT142" s="52"/>
      <c r="GU142" s="52"/>
      <c r="GV142" s="52"/>
      <c r="GW142" s="52"/>
      <c r="GX142" s="52"/>
      <c r="GY142" s="52"/>
      <c r="GZ142" s="52"/>
      <c r="HA142" s="52"/>
      <c r="HB142" s="52"/>
      <c r="HC142" s="52"/>
      <c r="HD142" s="52"/>
      <c r="HE142" s="52"/>
      <c r="HF142" s="52"/>
      <c r="HG142" s="52"/>
      <c r="HH142" s="52"/>
      <c r="HI142" s="52"/>
      <c r="HJ142" s="52"/>
      <c r="HK142" s="52"/>
      <c r="HL142" s="52"/>
      <c r="HM142" s="52"/>
      <c r="HN142" s="52"/>
      <c r="HO142" s="52"/>
      <c r="HP142" s="52"/>
      <c r="HQ142" s="52"/>
      <c r="HR142" s="52"/>
      <c r="HS142" s="52"/>
      <c r="HT142" s="52"/>
      <c r="HU142" s="52"/>
      <c r="HV142" s="52"/>
      <c r="HW142" s="52"/>
      <c r="HX142" s="52"/>
      <c r="HY142" s="52"/>
      <c r="HZ142" s="52"/>
      <c r="IA142" s="52"/>
      <c r="IB142" s="52"/>
      <c r="IC142" s="52"/>
      <c r="ID142" s="52"/>
      <c r="IE142" s="52"/>
      <c r="IF142" s="52"/>
      <c r="IG142" s="52"/>
      <c r="IH142" s="52"/>
      <c r="II142" s="52"/>
      <c r="IJ142" s="52"/>
      <c r="IK142" s="52"/>
      <c r="IL142" s="52"/>
      <c r="IM142" s="52"/>
      <c r="IN142" s="52"/>
      <c r="IO142" s="52"/>
      <c r="IP142" s="52"/>
      <c r="IQ142" s="52"/>
      <c r="IR142" s="52"/>
      <c r="IS142" s="52"/>
      <c r="IT142" s="52"/>
      <c r="IU142" s="52"/>
      <c r="IV142" s="52"/>
      <c r="IW142" s="52"/>
    </row>
    <row r="143" customFormat="false" ht="12.75" hidden="false" customHeight="false" outlineLevel="0" collapsed="false">
      <c r="A143" s="52"/>
      <c r="B143" s="30"/>
      <c r="C143" s="30"/>
      <c r="D143" s="32"/>
      <c r="E143" s="32"/>
      <c r="F143" s="32"/>
      <c r="G143" s="33"/>
      <c r="H143" s="33"/>
      <c r="I143" s="30"/>
      <c r="J143" s="30"/>
      <c r="K143" s="32"/>
      <c r="L143" s="35"/>
      <c r="M143" s="36"/>
      <c r="N143" s="36"/>
      <c r="O143" s="36"/>
      <c r="P143" s="36"/>
      <c r="Q143" s="85"/>
      <c r="R143" s="36"/>
      <c r="S143" s="55"/>
      <c r="T143" s="32"/>
      <c r="U143" s="100"/>
      <c r="V143" s="16"/>
      <c r="W143" s="16"/>
      <c r="X143" s="16"/>
      <c r="Y143" s="18"/>
      <c r="Z143" s="18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  <c r="FR143" s="52"/>
      <c r="FS143" s="52"/>
      <c r="FT143" s="52"/>
      <c r="FU143" s="52"/>
      <c r="FV143" s="52"/>
      <c r="FW143" s="52"/>
      <c r="FX143" s="52"/>
      <c r="FY143" s="52"/>
      <c r="FZ143" s="52"/>
      <c r="GA143" s="52"/>
      <c r="GB143" s="52"/>
      <c r="GC143" s="52"/>
      <c r="GD143" s="52"/>
      <c r="GE143" s="52"/>
      <c r="GF143" s="52"/>
      <c r="GG143" s="52"/>
      <c r="GH143" s="52"/>
      <c r="GI143" s="52"/>
      <c r="GJ143" s="52"/>
      <c r="GK143" s="52"/>
      <c r="GL143" s="52"/>
      <c r="GM143" s="52"/>
      <c r="GN143" s="52"/>
      <c r="GO143" s="52"/>
      <c r="GP143" s="52"/>
      <c r="GQ143" s="52"/>
      <c r="GR143" s="52"/>
      <c r="GS143" s="52"/>
      <c r="GT143" s="52"/>
      <c r="GU143" s="52"/>
      <c r="GV143" s="52"/>
      <c r="GW143" s="52"/>
      <c r="GX143" s="52"/>
      <c r="GY143" s="52"/>
      <c r="GZ143" s="52"/>
      <c r="HA143" s="52"/>
      <c r="HB143" s="52"/>
      <c r="HC143" s="52"/>
      <c r="HD143" s="52"/>
      <c r="HE143" s="52"/>
      <c r="HF143" s="52"/>
      <c r="HG143" s="52"/>
      <c r="HH143" s="52"/>
      <c r="HI143" s="52"/>
      <c r="HJ143" s="52"/>
      <c r="HK143" s="52"/>
      <c r="HL143" s="52"/>
      <c r="HM143" s="52"/>
      <c r="HN143" s="52"/>
      <c r="HO143" s="52"/>
      <c r="HP143" s="52"/>
      <c r="HQ143" s="52"/>
      <c r="HR143" s="52"/>
      <c r="HS143" s="52"/>
      <c r="HT143" s="52"/>
      <c r="HU143" s="52"/>
      <c r="HV143" s="52"/>
      <c r="HW143" s="52"/>
      <c r="HX143" s="52"/>
      <c r="HY143" s="52"/>
      <c r="HZ143" s="52"/>
      <c r="IA143" s="52"/>
      <c r="IB143" s="52"/>
      <c r="IC143" s="52"/>
      <c r="ID143" s="52"/>
      <c r="IE143" s="52"/>
      <c r="IF143" s="52"/>
      <c r="IG143" s="52"/>
      <c r="IH143" s="52"/>
      <c r="II143" s="52"/>
      <c r="IJ143" s="52"/>
      <c r="IK143" s="52"/>
      <c r="IL143" s="52"/>
      <c r="IM143" s="52"/>
      <c r="IN143" s="52"/>
      <c r="IO143" s="52"/>
      <c r="IP143" s="52"/>
      <c r="IQ143" s="52"/>
      <c r="IR143" s="52"/>
      <c r="IS143" s="52"/>
      <c r="IT143" s="52"/>
      <c r="IU143" s="52"/>
      <c r="IV143" s="52"/>
      <c r="IW143" s="52"/>
    </row>
    <row r="144" customFormat="false" ht="12.75" hidden="false" customHeight="false" outlineLevel="0" collapsed="false">
      <c r="A144" s="52"/>
      <c r="B144" s="30"/>
      <c r="C144" s="30"/>
      <c r="D144" s="32"/>
      <c r="E144" s="32"/>
      <c r="F144" s="32"/>
      <c r="G144" s="33"/>
      <c r="H144" s="33"/>
      <c r="I144" s="30"/>
      <c r="J144" s="30"/>
      <c r="K144" s="32"/>
      <c r="L144" s="35"/>
      <c r="M144" s="36"/>
      <c r="N144" s="36"/>
      <c r="O144" s="36"/>
      <c r="P144" s="36"/>
      <c r="Q144" s="85"/>
      <c r="R144" s="36"/>
      <c r="S144" s="55"/>
      <c r="T144" s="32"/>
      <c r="U144" s="30"/>
      <c r="V144" s="16"/>
      <c r="W144" s="16"/>
      <c r="X144" s="16"/>
      <c r="Y144" s="18"/>
      <c r="Z144" s="18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  <c r="FR144" s="52"/>
      <c r="FS144" s="52"/>
      <c r="FT144" s="52"/>
      <c r="FU144" s="52"/>
      <c r="FV144" s="52"/>
      <c r="FW144" s="52"/>
      <c r="FX144" s="52"/>
      <c r="FY144" s="52"/>
      <c r="FZ144" s="52"/>
      <c r="GA144" s="52"/>
      <c r="GB144" s="52"/>
      <c r="GC144" s="52"/>
      <c r="GD144" s="52"/>
      <c r="GE144" s="52"/>
      <c r="GF144" s="52"/>
      <c r="GG144" s="52"/>
      <c r="GH144" s="52"/>
      <c r="GI144" s="52"/>
      <c r="GJ144" s="52"/>
      <c r="GK144" s="52"/>
      <c r="GL144" s="52"/>
      <c r="GM144" s="52"/>
      <c r="GN144" s="52"/>
      <c r="GO144" s="52"/>
      <c r="GP144" s="52"/>
      <c r="GQ144" s="52"/>
      <c r="GR144" s="52"/>
      <c r="GS144" s="52"/>
      <c r="GT144" s="52"/>
      <c r="GU144" s="52"/>
      <c r="GV144" s="52"/>
      <c r="GW144" s="52"/>
      <c r="GX144" s="52"/>
      <c r="GY144" s="52"/>
      <c r="GZ144" s="52"/>
      <c r="HA144" s="52"/>
      <c r="HB144" s="52"/>
      <c r="HC144" s="52"/>
      <c r="HD144" s="52"/>
      <c r="HE144" s="52"/>
      <c r="HF144" s="52"/>
      <c r="HG144" s="52"/>
      <c r="HH144" s="52"/>
      <c r="HI144" s="52"/>
      <c r="HJ144" s="52"/>
      <c r="HK144" s="52"/>
      <c r="HL144" s="52"/>
      <c r="HM144" s="52"/>
      <c r="HN144" s="52"/>
      <c r="HO144" s="52"/>
      <c r="HP144" s="52"/>
      <c r="HQ144" s="52"/>
      <c r="HR144" s="52"/>
      <c r="HS144" s="52"/>
      <c r="HT144" s="52"/>
      <c r="HU144" s="52"/>
      <c r="HV144" s="52"/>
      <c r="HW144" s="52"/>
      <c r="HX144" s="52"/>
      <c r="HY144" s="52"/>
      <c r="HZ144" s="52"/>
      <c r="IA144" s="52"/>
      <c r="IB144" s="52"/>
      <c r="IC144" s="52"/>
      <c r="ID144" s="52"/>
      <c r="IE144" s="52"/>
      <c r="IF144" s="52"/>
      <c r="IG144" s="52"/>
      <c r="IH144" s="52"/>
      <c r="II144" s="52"/>
      <c r="IJ144" s="52"/>
      <c r="IK144" s="52"/>
      <c r="IL144" s="52"/>
      <c r="IM144" s="52"/>
      <c r="IN144" s="52"/>
      <c r="IO144" s="52"/>
      <c r="IP144" s="52"/>
      <c r="IQ144" s="52"/>
      <c r="IR144" s="52"/>
      <c r="IS144" s="52"/>
      <c r="IT144" s="52"/>
      <c r="IU144" s="52"/>
      <c r="IV144" s="52"/>
      <c r="IW144" s="52"/>
    </row>
    <row r="145" customFormat="false" ht="12.75" hidden="false" customHeight="false" outlineLevel="0" collapsed="false">
      <c r="A145" s="52"/>
      <c r="B145" s="30"/>
      <c r="C145" s="30"/>
      <c r="D145" s="32"/>
      <c r="E145" s="32"/>
      <c r="F145" s="32"/>
      <c r="G145" s="33"/>
      <c r="H145" s="33"/>
      <c r="I145" s="30"/>
      <c r="J145" s="30"/>
      <c r="K145" s="32"/>
      <c r="L145" s="35"/>
      <c r="M145" s="36"/>
      <c r="N145" s="36"/>
      <c r="O145" s="36"/>
      <c r="P145" s="36"/>
      <c r="Q145" s="85"/>
      <c r="R145" s="36"/>
      <c r="S145" s="55"/>
      <c r="T145" s="32"/>
      <c r="U145" s="30"/>
      <c r="V145" s="16"/>
      <c r="W145" s="16"/>
      <c r="X145" s="16"/>
      <c r="Y145" s="18"/>
      <c r="Z145" s="18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  <c r="FR145" s="52"/>
      <c r="FS145" s="52"/>
      <c r="FT145" s="52"/>
      <c r="FU145" s="52"/>
      <c r="FV145" s="52"/>
      <c r="FW145" s="52"/>
      <c r="FX145" s="52"/>
      <c r="FY145" s="52"/>
      <c r="FZ145" s="52"/>
      <c r="GA145" s="52"/>
      <c r="GB145" s="52"/>
      <c r="GC145" s="52"/>
      <c r="GD145" s="52"/>
      <c r="GE145" s="52"/>
      <c r="GF145" s="52"/>
      <c r="GG145" s="52"/>
      <c r="GH145" s="52"/>
      <c r="GI145" s="52"/>
      <c r="GJ145" s="52"/>
      <c r="GK145" s="52"/>
      <c r="GL145" s="52"/>
      <c r="GM145" s="52"/>
      <c r="GN145" s="52"/>
      <c r="GO145" s="52"/>
      <c r="GP145" s="52"/>
      <c r="GQ145" s="52"/>
      <c r="GR145" s="52"/>
      <c r="GS145" s="52"/>
      <c r="GT145" s="52"/>
      <c r="GU145" s="52"/>
      <c r="GV145" s="52"/>
      <c r="GW145" s="52"/>
      <c r="GX145" s="52"/>
      <c r="GY145" s="52"/>
      <c r="GZ145" s="52"/>
      <c r="HA145" s="52"/>
      <c r="HB145" s="52"/>
      <c r="HC145" s="52"/>
      <c r="HD145" s="52"/>
      <c r="HE145" s="52"/>
      <c r="HF145" s="52"/>
      <c r="HG145" s="52"/>
      <c r="HH145" s="52"/>
      <c r="HI145" s="52"/>
      <c r="HJ145" s="52"/>
      <c r="HK145" s="52"/>
      <c r="HL145" s="52"/>
      <c r="HM145" s="52"/>
      <c r="HN145" s="52"/>
      <c r="HO145" s="52"/>
      <c r="HP145" s="52"/>
      <c r="HQ145" s="52"/>
      <c r="HR145" s="52"/>
      <c r="HS145" s="52"/>
      <c r="HT145" s="52"/>
      <c r="HU145" s="52"/>
      <c r="HV145" s="52"/>
      <c r="HW145" s="52"/>
      <c r="HX145" s="52"/>
      <c r="HY145" s="52"/>
      <c r="HZ145" s="52"/>
      <c r="IA145" s="52"/>
      <c r="IB145" s="52"/>
      <c r="IC145" s="52"/>
      <c r="ID145" s="52"/>
      <c r="IE145" s="52"/>
      <c r="IF145" s="52"/>
      <c r="IG145" s="52"/>
      <c r="IH145" s="52"/>
      <c r="II145" s="52"/>
      <c r="IJ145" s="52"/>
      <c r="IK145" s="52"/>
      <c r="IL145" s="52"/>
      <c r="IM145" s="52"/>
      <c r="IN145" s="52"/>
      <c r="IO145" s="52"/>
      <c r="IP145" s="52"/>
      <c r="IQ145" s="52"/>
      <c r="IR145" s="52"/>
      <c r="IS145" s="52"/>
      <c r="IT145" s="52"/>
      <c r="IU145" s="52"/>
      <c r="IV145" s="52"/>
      <c r="IW145" s="52"/>
    </row>
    <row r="146" customFormat="false" ht="12.75" hidden="false" customHeight="false" outlineLevel="0" collapsed="false">
      <c r="A146" s="52"/>
      <c r="B146" s="30"/>
      <c r="C146" s="30"/>
      <c r="D146" s="32"/>
      <c r="E146" s="32"/>
      <c r="F146" s="32"/>
      <c r="G146" s="33"/>
      <c r="H146" s="33"/>
      <c r="I146" s="30"/>
      <c r="J146" s="30"/>
      <c r="K146" s="32"/>
      <c r="L146" s="35"/>
      <c r="M146" s="36"/>
      <c r="N146" s="36"/>
      <c r="O146" s="36"/>
      <c r="P146" s="36"/>
      <c r="Q146" s="85"/>
      <c r="R146" s="36"/>
      <c r="S146" s="55"/>
      <c r="T146" s="32"/>
      <c r="U146" s="30"/>
      <c r="V146" s="16"/>
      <c r="W146" s="16"/>
      <c r="X146" s="16"/>
      <c r="Y146" s="18"/>
      <c r="Z146" s="18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  <c r="FR146" s="52"/>
      <c r="FS146" s="52"/>
      <c r="FT146" s="52"/>
      <c r="FU146" s="52"/>
      <c r="FV146" s="52"/>
      <c r="FW146" s="52"/>
      <c r="FX146" s="52"/>
      <c r="FY146" s="52"/>
      <c r="FZ146" s="52"/>
      <c r="GA146" s="52"/>
      <c r="GB146" s="52"/>
      <c r="GC146" s="52"/>
      <c r="GD146" s="52"/>
      <c r="GE146" s="52"/>
      <c r="GF146" s="52"/>
      <c r="GG146" s="52"/>
      <c r="GH146" s="52"/>
      <c r="GI146" s="52"/>
      <c r="GJ146" s="52"/>
      <c r="GK146" s="52"/>
      <c r="GL146" s="52"/>
      <c r="GM146" s="52"/>
      <c r="GN146" s="52"/>
      <c r="GO146" s="52"/>
      <c r="GP146" s="52"/>
      <c r="GQ146" s="52"/>
      <c r="GR146" s="52"/>
      <c r="GS146" s="52"/>
      <c r="GT146" s="52"/>
      <c r="GU146" s="52"/>
      <c r="GV146" s="52"/>
      <c r="GW146" s="52"/>
      <c r="GX146" s="52"/>
      <c r="GY146" s="52"/>
      <c r="GZ146" s="52"/>
      <c r="HA146" s="52"/>
      <c r="HB146" s="52"/>
      <c r="HC146" s="52"/>
      <c r="HD146" s="52"/>
      <c r="HE146" s="52"/>
      <c r="HF146" s="52"/>
      <c r="HG146" s="52"/>
      <c r="HH146" s="52"/>
      <c r="HI146" s="52"/>
      <c r="HJ146" s="52"/>
      <c r="HK146" s="52"/>
      <c r="HL146" s="52"/>
      <c r="HM146" s="52"/>
      <c r="HN146" s="52"/>
      <c r="HO146" s="52"/>
      <c r="HP146" s="52"/>
      <c r="HQ146" s="52"/>
      <c r="HR146" s="52"/>
      <c r="HS146" s="52"/>
      <c r="HT146" s="52"/>
      <c r="HU146" s="52"/>
      <c r="HV146" s="52"/>
      <c r="HW146" s="52"/>
      <c r="HX146" s="52"/>
      <c r="HY146" s="52"/>
      <c r="HZ146" s="52"/>
      <c r="IA146" s="52"/>
      <c r="IB146" s="52"/>
      <c r="IC146" s="52"/>
      <c r="ID146" s="52"/>
      <c r="IE146" s="52"/>
      <c r="IF146" s="52"/>
      <c r="IG146" s="52"/>
      <c r="IH146" s="52"/>
      <c r="II146" s="52"/>
      <c r="IJ146" s="52"/>
      <c r="IK146" s="52"/>
      <c r="IL146" s="52"/>
      <c r="IM146" s="52"/>
      <c r="IN146" s="52"/>
      <c r="IO146" s="52"/>
      <c r="IP146" s="52"/>
      <c r="IQ146" s="52"/>
      <c r="IR146" s="52"/>
      <c r="IS146" s="52"/>
      <c r="IT146" s="52"/>
      <c r="IU146" s="52"/>
      <c r="IV146" s="52"/>
      <c r="IW146" s="52"/>
    </row>
    <row r="147" customFormat="false" ht="12.75" hidden="false" customHeight="false" outlineLevel="0" collapsed="false">
      <c r="A147" s="52"/>
      <c r="B147" s="30"/>
      <c r="C147" s="30"/>
      <c r="D147" s="32"/>
      <c r="E147" s="32"/>
      <c r="F147" s="32"/>
      <c r="G147" s="33"/>
      <c r="H147" s="33"/>
      <c r="I147" s="30"/>
      <c r="J147" s="30"/>
      <c r="K147" s="32"/>
      <c r="L147" s="35"/>
      <c r="M147" s="36"/>
      <c r="N147" s="36"/>
      <c r="O147" s="36"/>
      <c r="P147" s="36"/>
      <c r="Q147" s="37"/>
      <c r="R147" s="36"/>
      <c r="S147" s="55"/>
      <c r="T147" s="32"/>
      <c r="U147" s="30"/>
      <c r="V147" s="16"/>
      <c r="W147" s="16"/>
      <c r="X147" s="16"/>
      <c r="Y147" s="17"/>
      <c r="Z147" s="18"/>
      <c r="AA147" s="18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  <c r="FR147" s="52"/>
      <c r="FS147" s="52"/>
      <c r="FT147" s="52"/>
      <c r="FU147" s="52"/>
      <c r="FV147" s="52"/>
      <c r="FW147" s="52"/>
      <c r="FX147" s="52"/>
      <c r="FY147" s="52"/>
      <c r="FZ147" s="52"/>
      <c r="GA147" s="52"/>
      <c r="GB147" s="52"/>
      <c r="GC147" s="52"/>
      <c r="GD147" s="52"/>
      <c r="GE147" s="52"/>
      <c r="GF147" s="52"/>
      <c r="GG147" s="52"/>
      <c r="GH147" s="52"/>
      <c r="GI147" s="52"/>
      <c r="GJ147" s="52"/>
      <c r="GK147" s="52"/>
      <c r="GL147" s="52"/>
      <c r="GM147" s="52"/>
      <c r="GN147" s="52"/>
      <c r="GO147" s="52"/>
      <c r="GP147" s="52"/>
      <c r="GQ147" s="52"/>
      <c r="GR147" s="52"/>
      <c r="GS147" s="52"/>
      <c r="GT147" s="52"/>
      <c r="GU147" s="52"/>
      <c r="GV147" s="52"/>
      <c r="GW147" s="52"/>
      <c r="GX147" s="52"/>
      <c r="GY147" s="52"/>
      <c r="GZ147" s="52"/>
      <c r="HA147" s="52"/>
      <c r="HB147" s="52"/>
      <c r="HC147" s="52"/>
      <c r="HD147" s="52"/>
      <c r="HE147" s="52"/>
      <c r="HF147" s="52"/>
      <c r="HG147" s="52"/>
      <c r="HH147" s="52"/>
      <c r="HI147" s="52"/>
      <c r="HJ147" s="52"/>
      <c r="HK147" s="52"/>
      <c r="HL147" s="52"/>
      <c r="HM147" s="52"/>
      <c r="HN147" s="52"/>
      <c r="HO147" s="52"/>
      <c r="HP147" s="52"/>
      <c r="HQ147" s="52"/>
      <c r="HR147" s="52"/>
      <c r="HS147" s="52"/>
      <c r="HT147" s="52"/>
      <c r="HU147" s="52"/>
      <c r="HV147" s="52"/>
      <c r="HW147" s="52"/>
      <c r="HX147" s="52"/>
      <c r="HY147" s="52"/>
      <c r="HZ147" s="52"/>
      <c r="IA147" s="52"/>
      <c r="IB147" s="52"/>
      <c r="IC147" s="52"/>
      <c r="ID147" s="52"/>
      <c r="IE147" s="52"/>
      <c r="IF147" s="52"/>
      <c r="IG147" s="52"/>
      <c r="IH147" s="52"/>
      <c r="II147" s="52"/>
      <c r="IJ147" s="52"/>
      <c r="IK147" s="52"/>
      <c r="IL147" s="52"/>
      <c r="IM147" s="52"/>
      <c r="IN147" s="52"/>
      <c r="IO147" s="52"/>
      <c r="IP147" s="52"/>
      <c r="IQ147" s="52"/>
      <c r="IR147" s="52"/>
      <c r="IS147" s="52"/>
      <c r="IT147" s="52"/>
      <c r="IU147" s="52"/>
      <c r="IV147" s="52"/>
      <c r="IW147" s="52"/>
    </row>
    <row r="148" customFormat="false" ht="12.75" hidden="false" customHeight="false" outlineLevel="0" collapsed="false">
      <c r="A148" s="52"/>
      <c r="B148" s="30"/>
      <c r="C148" s="30"/>
      <c r="D148" s="32"/>
      <c r="E148" s="32"/>
      <c r="F148" s="32"/>
      <c r="G148" s="33"/>
      <c r="H148" s="33"/>
      <c r="I148" s="30"/>
      <c r="J148" s="30"/>
      <c r="K148" s="32"/>
      <c r="L148" s="35"/>
      <c r="M148" s="36"/>
      <c r="N148" s="36"/>
      <c r="O148" s="36"/>
      <c r="P148" s="36"/>
      <c r="Q148" s="37"/>
      <c r="R148" s="36"/>
      <c r="S148" s="55"/>
      <c r="T148" s="31"/>
      <c r="U148" s="30"/>
      <c r="V148" s="16"/>
      <c r="W148" s="16"/>
      <c r="X148" s="16"/>
      <c r="Y148" s="17"/>
      <c r="Z148" s="18"/>
      <c r="AA148" s="18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  <c r="CI148" s="52"/>
      <c r="CJ148" s="52"/>
      <c r="CK148" s="52"/>
      <c r="CL148" s="52"/>
      <c r="CM148" s="52"/>
      <c r="CN148" s="52"/>
      <c r="CO148" s="52"/>
      <c r="CP148" s="52"/>
      <c r="CQ148" s="52"/>
      <c r="CR148" s="52"/>
      <c r="CS148" s="52"/>
      <c r="CT148" s="52"/>
      <c r="CU148" s="52"/>
      <c r="CV148" s="52"/>
      <c r="CW148" s="52"/>
      <c r="CX148" s="52"/>
      <c r="CY148" s="52"/>
      <c r="CZ148" s="52"/>
      <c r="DA148" s="52"/>
      <c r="DB148" s="52"/>
      <c r="DC148" s="52"/>
      <c r="DD148" s="52"/>
      <c r="DE148" s="52"/>
      <c r="DF148" s="52"/>
      <c r="DG148" s="52"/>
      <c r="DH148" s="52"/>
      <c r="DI148" s="52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  <c r="DT148" s="52"/>
      <c r="DU148" s="52"/>
      <c r="DV148" s="52"/>
      <c r="DW148" s="52"/>
      <c r="DX148" s="52"/>
      <c r="DY148" s="52"/>
      <c r="DZ148" s="52"/>
      <c r="EA148" s="52"/>
      <c r="EB148" s="52"/>
      <c r="EC148" s="52"/>
      <c r="ED148" s="52"/>
      <c r="EE148" s="52"/>
      <c r="EF148" s="52"/>
      <c r="EG148" s="52"/>
      <c r="EH148" s="52"/>
      <c r="EI148" s="52"/>
      <c r="EJ148" s="52"/>
      <c r="EK148" s="52"/>
      <c r="EL148" s="52"/>
      <c r="EM148" s="52"/>
      <c r="EN148" s="52"/>
      <c r="EO148" s="52"/>
      <c r="EP148" s="52"/>
      <c r="EQ148" s="52"/>
      <c r="ER148" s="52"/>
      <c r="ES148" s="52"/>
      <c r="ET148" s="52"/>
      <c r="EU148" s="52"/>
      <c r="EV148" s="52"/>
      <c r="EW148" s="52"/>
      <c r="EX148" s="52"/>
      <c r="EY148" s="52"/>
      <c r="EZ148" s="52"/>
      <c r="FA148" s="52"/>
      <c r="FB148" s="52"/>
      <c r="FC148" s="52"/>
      <c r="FD148" s="52"/>
      <c r="FE148" s="52"/>
      <c r="FF148" s="52"/>
      <c r="FG148" s="52"/>
      <c r="FH148" s="52"/>
      <c r="FI148" s="52"/>
      <c r="FJ148" s="52"/>
      <c r="FK148" s="52"/>
      <c r="FL148" s="52"/>
      <c r="FM148" s="52"/>
      <c r="FN148" s="52"/>
      <c r="FO148" s="52"/>
      <c r="FP148" s="52"/>
      <c r="FQ148" s="52"/>
      <c r="FR148" s="52"/>
      <c r="FS148" s="52"/>
      <c r="FT148" s="52"/>
      <c r="FU148" s="52"/>
      <c r="FV148" s="52"/>
      <c r="FW148" s="52"/>
      <c r="FX148" s="52"/>
      <c r="FY148" s="52"/>
      <c r="FZ148" s="52"/>
      <c r="GA148" s="52"/>
      <c r="GB148" s="52"/>
      <c r="GC148" s="52"/>
      <c r="GD148" s="52"/>
      <c r="GE148" s="52"/>
      <c r="GF148" s="52"/>
      <c r="GG148" s="52"/>
      <c r="GH148" s="52"/>
      <c r="GI148" s="52"/>
      <c r="GJ148" s="52"/>
      <c r="GK148" s="52"/>
      <c r="GL148" s="52"/>
      <c r="GM148" s="52"/>
      <c r="GN148" s="52"/>
      <c r="GO148" s="52"/>
      <c r="GP148" s="52"/>
      <c r="GQ148" s="52"/>
      <c r="GR148" s="52"/>
      <c r="GS148" s="52"/>
      <c r="GT148" s="52"/>
      <c r="GU148" s="52"/>
      <c r="GV148" s="52"/>
      <c r="GW148" s="52"/>
      <c r="GX148" s="52"/>
      <c r="GY148" s="52"/>
      <c r="GZ148" s="52"/>
      <c r="HA148" s="52"/>
      <c r="HB148" s="52"/>
      <c r="HC148" s="52"/>
      <c r="HD148" s="52"/>
      <c r="HE148" s="52"/>
      <c r="HF148" s="52"/>
      <c r="HG148" s="52"/>
      <c r="HH148" s="52"/>
      <c r="HI148" s="52"/>
      <c r="HJ148" s="52"/>
      <c r="HK148" s="52"/>
      <c r="HL148" s="52"/>
      <c r="HM148" s="52"/>
      <c r="HN148" s="52"/>
      <c r="HO148" s="52"/>
      <c r="HP148" s="52"/>
      <c r="HQ148" s="52"/>
      <c r="HR148" s="52"/>
      <c r="HS148" s="52"/>
      <c r="HT148" s="52"/>
      <c r="HU148" s="52"/>
      <c r="HV148" s="52"/>
      <c r="HW148" s="52"/>
      <c r="HX148" s="52"/>
      <c r="HY148" s="52"/>
      <c r="HZ148" s="52"/>
      <c r="IA148" s="52"/>
      <c r="IB148" s="52"/>
      <c r="IC148" s="52"/>
      <c r="ID148" s="52"/>
      <c r="IE148" s="52"/>
      <c r="IF148" s="52"/>
      <c r="IG148" s="52"/>
      <c r="IH148" s="52"/>
      <c r="II148" s="52"/>
      <c r="IJ148" s="52"/>
      <c r="IK148" s="52"/>
      <c r="IL148" s="52"/>
      <c r="IM148" s="52"/>
      <c r="IN148" s="52"/>
      <c r="IO148" s="52"/>
      <c r="IP148" s="52"/>
      <c r="IQ148" s="52"/>
      <c r="IR148" s="52"/>
      <c r="IS148" s="52"/>
      <c r="IT148" s="52"/>
      <c r="IU148" s="52"/>
      <c r="IV148" s="52"/>
      <c r="IW148" s="52"/>
    </row>
    <row r="149" customFormat="false" ht="12.75" hidden="false" customHeight="false" outlineLevel="0" collapsed="false">
      <c r="A149" s="52"/>
      <c r="B149" s="30"/>
      <c r="C149" s="30"/>
      <c r="D149" s="32"/>
      <c r="E149" s="32"/>
      <c r="F149" s="32"/>
      <c r="G149" s="33"/>
      <c r="H149" s="33"/>
      <c r="I149" s="30"/>
      <c r="J149" s="30"/>
      <c r="K149" s="32"/>
      <c r="L149" s="35"/>
      <c r="M149" s="36"/>
      <c r="N149" s="36"/>
      <c r="O149" s="36"/>
      <c r="P149" s="36"/>
      <c r="Q149" s="37"/>
      <c r="R149" s="36"/>
      <c r="S149" s="55"/>
      <c r="T149" s="31"/>
      <c r="U149" s="30"/>
      <c r="V149" s="16"/>
      <c r="W149" s="16"/>
      <c r="X149" s="16"/>
      <c r="Y149" s="17"/>
      <c r="Z149" s="18"/>
      <c r="AA149" s="18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  <c r="DY149" s="52"/>
      <c r="DZ149" s="52"/>
      <c r="EA149" s="52"/>
      <c r="EB149" s="52"/>
      <c r="EC149" s="52"/>
      <c r="ED149" s="52"/>
      <c r="EE149" s="52"/>
      <c r="EF149" s="52"/>
      <c r="EG149" s="52"/>
      <c r="EH149" s="52"/>
      <c r="EI149" s="52"/>
      <c r="EJ149" s="52"/>
      <c r="EK149" s="52"/>
      <c r="EL149" s="52"/>
      <c r="EM149" s="52"/>
      <c r="EN149" s="52"/>
      <c r="EO149" s="52"/>
      <c r="EP149" s="52"/>
      <c r="EQ149" s="52"/>
      <c r="ER149" s="52"/>
      <c r="ES149" s="52"/>
      <c r="ET149" s="52"/>
      <c r="EU149" s="52"/>
      <c r="EV149" s="52"/>
      <c r="EW149" s="52"/>
      <c r="EX149" s="52"/>
      <c r="EY149" s="52"/>
      <c r="EZ149" s="52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52"/>
      <c r="FL149" s="52"/>
      <c r="FM149" s="52"/>
      <c r="FN149" s="52"/>
      <c r="FO149" s="52"/>
      <c r="FP149" s="52"/>
      <c r="FQ149" s="52"/>
      <c r="FR149" s="52"/>
      <c r="FS149" s="52"/>
      <c r="FT149" s="52"/>
      <c r="FU149" s="52"/>
      <c r="FV149" s="52"/>
      <c r="FW149" s="52"/>
      <c r="FX149" s="52"/>
      <c r="FY149" s="52"/>
      <c r="FZ149" s="52"/>
      <c r="GA149" s="52"/>
      <c r="GB149" s="52"/>
      <c r="GC149" s="52"/>
      <c r="GD149" s="52"/>
      <c r="GE149" s="52"/>
      <c r="GF149" s="52"/>
      <c r="GG149" s="52"/>
      <c r="GH149" s="52"/>
      <c r="GI149" s="52"/>
      <c r="GJ149" s="52"/>
      <c r="GK149" s="52"/>
      <c r="GL149" s="52"/>
      <c r="GM149" s="52"/>
      <c r="GN149" s="52"/>
      <c r="GO149" s="52"/>
      <c r="GP149" s="52"/>
      <c r="GQ149" s="52"/>
      <c r="GR149" s="52"/>
      <c r="GS149" s="52"/>
      <c r="GT149" s="52"/>
      <c r="GU149" s="52"/>
      <c r="GV149" s="52"/>
      <c r="GW149" s="52"/>
      <c r="GX149" s="52"/>
      <c r="GY149" s="52"/>
      <c r="GZ149" s="52"/>
      <c r="HA149" s="52"/>
      <c r="HB149" s="52"/>
      <c r="HC149" s="52"/>
      <c r="HD149" s="52"/>
      <c r="HE149" s="52"/>
      <c r="HF149" s="52"/>
      <c r="HG149" s="52"/>
      <c r="HH149" s="52"/>
      <c r="HI149" s="52"/>
      <c r="HJ149" s="52"/>
      <c r="HK149" s="52"/>
      <c r="HL149" s="52"/>
      <c r="HM149" s="52"/>
      <c r="HN149" s="52"/>
      <c r="HO149" s="52"/>
      <c r="HP149" s="52"/>
      <c r="HQ149" s="52"/>
      <c r="HR149" s="52"/>
      <c r="HS149" s="52"/>
      <c r="HT149" s="52"/>
      <c r="HU149" s="52"/>
      <c r="HV149" s="52"/>
      <c r="HW149" s="52"/>
      <c r="HX149" s="52"/>
      <c r="HY149" s="52"/>
      <c r="HZ149" s="52"/>
      <c r="IA149" s="52"/>
      <c r="IB149" s="52"/>
      <c r="IC149" s="52"/>
      <c r="ID149" s="52"/>
      <c r="IE149" s="52"/>
      <c r="IF149" s="52"/>
      <c r="IG149" s="52"/>
      <c r="IH149" s="52"/>
      <c r="II149" s="52"/>
      <c r="IJ149" s="52"/>
      <c r="IK149" s="52"/>
      <c r="IL149" s="52"/>
      <c r="IM149" s="52"/>
      <c r="IN149" s="52"/>
      <c r="IO149" s="52"/>
      <c r="IP149" s="52"/>
      <c r="IQ149" s="52"/>
      <c r="IR149" s="52"/>
      <c r="IS149" s="52"/>
      <c r="IT149" s="52"/>
      <c r="IU149" s="52"/>
      <c r="IV149" s="52"/>
      <c r="IW149" s="52"/>
    </row>
    <row r="150" customFormat="false" ht="12.75" hidden="false" customHeight="false" outlineLevel="0" collapsed="false">
      <c r="A150" s="52"/>
      <c r="B150" s="30"/>
      <c r="C150" s="30"/>
      <c r="D150" s="32"/>
      <c r="E150" s="32"/>
      <c r="F150" s="32"/>
      <c r="G150" s="33"/>
      <c r="H150" s="33"/>
      <c r="I150" s="30"/>
      <c r="J150" s="30"/>
      <c r="K150" s="32"/>
      <c r="L150" s="35"/>
      <c r="M150" s="36"/>
      <c r="N150" s="36"/>
      <c r="O150" s="36"/>
      <c r="P150" s="36"/>
      <c r="Q150" s="37"/>
      <c r="R150" s="36"/>
      <c r="S150" s="55"/>
      <c r="T150" s="32"/>
      <c r="U150" s="30"/>
      <c r="V150" s="16"/>
      <c r="W150" s="16"/>
      <c r="X150" s="16"/>
      <c r="Y150" s="17"/>
      <c r="Z150" s="18"/>
      <c r="AA150" s="18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  <c r="FR150" s="52"/>
      <c r="FS150" s="52"/>
      <c r="FT150" s="52"/>
      <c r="FU150" s="52"/>
      <c r="FV150" s="52"/>
      <c r="FW150" s="52"/>
      <c r="FX150" s="52"/>
      <c r="FY150" s="52"/>
      <c r="FZ150" s="52"/>
      <c r="GA150" s="52"/>
      <c r="GB150" s="52"/>
      <c r="GC150" s="52"/>
      <c r="GD150" s="52"/>
      <c r="GE150" s="52"/>
      <c r="GF150" s="52"/>
      <c r="GG150" s="52"/>
      <c r="GH150" s="52"/>
      <c r="GI150" s="52"/>
      <c r="GJ150" s="52"/>
      <c r="GK150" s="52"/>
      <c r="GL150" s="52"/>
      <c r="GM150" s="52"/>
      <c r="GN150" s="52"/>
      <c r="GO150" s="52"/>
      <c r="GP150" s="52"/>
      <c r="GQ150" s="52"/>
      <c r="GR150" s="52"/>
      <c r="GS150" s="52"/>
      <c r="GT150" s="52"/>
      <c r="GU150" s="52"/>
      <c r="GV150" s="52"/>
      <c r="GW150" s="52"/>
      <c r="GX150" s="52"/>
      <c r="GY150" s="52"/>
      <c r="GZ150" s="52"/>
      <c r="HA150" s="52"/>
      <c r="HB150" s="52"/>
      <c r="HC150" s="52"/>
      <c r="HD150" s="52"/>
      <c r="HE150" s="52"/>
      <c r="HF150" s="52"/>
      <c r="HG150" s="52"/>
      <c r="HH150" s="52"/>
      <c r="HI150" s="52"/>
      <c r="HJ150" s="52"/>
      <c r="HK150" s="52"/>
      <c r="HL150" s="52"/>
      <c r="HM150" s="52"/>
      <c r="HN150" s="52"/>
      <c r="HO150" s="52"/>
      <c r="HP150" s="52"/>
      <c r="HQ150" s="52"/>
      <c r="HR150" s="52"/>
      <c r="HS150" s="52"/>
      <c r="HT150" s="52"/>
      <c r="HU150" s="52"/>
      <c r="HV150" s="52"/>
      <c r="HW150" s="52"/>
      <c r="HX150" s="52"/>
      <c r="HY150" s="52"/>
      <c r="HZ150" s="52"/>
      <c r="IA150" s="52"/>
      <c r="IB150" s="52"/>
      <c r="IC150" s="52"/>
      <c r="ID150" s="52"/>
      <c r="IE150" s="52"/>
      <c r="IF150" s="52"/>
      <c r="IG150" s="52"/>
      <c r="IH150" s="52"/>
      <c r="II150" s="52"/>
      <c r="IJ150" s="52"/>
      <c r="IK150" s="52"/>
      <c r="IL150" s="52"/>
      <c r="IM150" s="52"/>
      <c r="IN150" s="52"/>
      <c r="IO150" s="52"/>
      <c r="IP150" s="52"/>
      <c r="IQ150" s="52"/>
      <c r="IR150" s="52"/>
      <c r="IS150" s="52"/>
      <c r="IT150" s="52"/>
      <c r="IU150" s="52"/>
      <c r="IV150" s="52"/>
      <c r="IW150" s="52"/>
    </row>
    <row r="151" customFormat="false" ht="12.75" hidden="false" customHeight="false" outlineLevel="0" collapsed="false">
      <c r="A151" s="52"/>
      <c r="B151" s="78"/>
      <c r="C151" s="78"/>
      <c r="D151" s="79"/>
      <c r="E151" s="79"/>
      <c r="F151" s="79"/>
      <c r="G151" s="80"/>
      <c r="H151" s="80"/>
      <c r="I151" s="78"/>
      <c r="J151" s="78"/>
      <c r="K151" s="79"/>
      <c r="L151" s="81"/>
      <c r="M151" s="79"/>
      <c r="N151" s="79"/>
      <c r="O151" s="79"/>
      <c r="P151" s="79"/>
      <c r="Q151" s="79"/>
      <c r="R151" s="79"/>
      <c r="S151" s="83"/>
      <c r="T151" s="79"/>
      <c r="U151" s="78"/>
      <c r="V151" s="101"/>
      <c r="W151" s="84"/>
      <c r="X151" s="84"/>
      <c r="Y151" s="18"/>
      <c r="Z151" s="18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  <c r="GE151" s="52"/>
      <c r="GF151" s="52"/>
      <c r="GG151" s="52"/>
      <c r="GH151" s="52"/>
      <c r="GI151" s="52"/>
      <c r="GJ151" s="52"/>
      <c r="GK151" s="52"/>
      <c r="GL151" s="52"/>
      <c r="GM151" s="52"/>
      <c r="GN151" s="52"/>
      <c r="GO151" s="52"/>
      <c r="GP151" s="52"/>
      <c r="GQ151" s="52"/>
      <c r="GR151" s="52"/>
      <c r="GS151" s="52"/>
      <c r="GT151" s="52"/>
      <c r="GU151" s="52"/>
      <c r="GV151" s="52"/>
      <c r="GW151" s="52"/>
      <c r="GX151" s="52"/>
      <c r="GY151" s="52"/>
      <c r="GZ151" s="52"/>
      <c r="HA151" s="52"/>
      <c r="HB151" s="52"/>
      <c r="HC151" s="52"/>
      <c r="HD151" s="52"/>
      <c r="HE151" s="52"/>
      <c r="HF151" s="52"/>
      <c r="HG151" s="52"/>
      <c r="HH151" s="52"/>
      <c r="HI151" s="52"/>
      <c r="HJ151" s="52"/>
      <c r="HK151" s="52"/>
      <c r="HL151" s="52"/>
      <c r="HM151" s="52"/>
      <c r="HN151" s="52"/>
      <c r="HO151" s="52"/>
      <c r="HP151" s="52"/>
      <c r="HQ151" s="52"/>
      <c r="HR151" s="52"/>
      <c r="HS151" s="52"/>
      <c r="HT151" s="52"/>
      <c r="HU151" s="52"/>
      <c r="HV151" s="52"/>
      <c r="HW151" s="52"/>
      <c r="HX151" s="52"/>
      <c r="HY151" s="52"/>
      <c r="HZ151" s="52"/>
      <c r="IA151" s="52"/>
      <c r="IB151" s="52"/>
      <c r="IC151" s="52"/>
      <c r="ID151" s="52"/>
      <c r="IE151" s="52"/>
      <c r="IF151" s="52"/>
      <c r="IG151" s="52"/>
      <c r="IH151" s="52"/>
      <c r="II151" s="52"/>
      <c r="IJ151" s="52"/>
      <c r="IK151" s="52"/>
      <c r="IL151" s="52"/>
      <c r="IM151" s="52"/>
      <c r="IN151" s="52"/>
      <c r="IO151" s="52"/>
      <c r="IP151" s="52"/>
      <c r="IQ151" s="52"/>
      <c r="IR151" s="52"/>
      <c r="IS151" s="52"/>
      <c r="IT151" s="52"/>
      <c r="IU151" s="52"/>
      <c r="IV151" s="52"/>
      <c r="IW151" s="52"/>
    </row>
    <row r="152" customFormat="false" ht="12.75" hidden="false" customHeight="false" outlineLevel="0" collapsed="false">
      <c r="A152" s="87"/>
      <c r="B152" s="30"/>
      <c r="C152" s="30"/>
      <c r="D152" s="31"/>
      <c r="E152" s="31"/>
      <c r="F152" s="32"/>
      <c r="G152" s="33"/>
      <c r="H152" s="33"/>
      <c r="I152" s="30"/>
      <c r="J152" s="30"/>
      <c r="K152" s="31"/>
      <c r="L152" s="35"/>
      <c r="M152" s="36"/>
      <c r="N152" s="36"/>
      <c r="O152" s="36"/>
      <c r="P152" s="36"/>
      <c r="Q152" s="36"/>
      <c r="R152" s="36"/>
      <c r="S152" s="102"/>
      <c r="T152" s="32"/>
      <c r="U152" s="30"/>
      <c r="V152" s="16"/>
      <c r="W152" s="16"/>
      <c r="X152" s="16"/>
      <c r="Y152" s="18"/>
      <c r="Z152" s="18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87"/>
      <c r="BT152" s="87"/>
      <c r="BU152" s="87"/>
      <c r="BV152" s="87"/>
      <c r="BW152" s="87"/>
      <c r="BX152" s="87"/>
      <c r="BY152" s="87"/>
      <c r="BZ152" s="87"/>
      <c r="CA152" s="87"/>
      <c r="CB152" s="87"/>
      <c r="CC152" s="87"/>
      <c r="CD152" s="87"/>
      <c r="CE152" s="87"/>
      <c r="CF152" s="87"/>
      <c r="CG152" s="87"/>
      <c r="CH152" s="87"/>
      <c r="CI152" s="87"/>
      <c r="CJ152" s="87"/>
      <c r="CK152" s="87"/>
      <c r="CL152" s="87"/>
      <c r="CM152" s="87"/>
      <c r="CN152" s="87"/>
      <c r="CO152" s="87"/>
      <c r="CP152" s="87"/>
      <c r="CQ152" s="87"/>
      <c r="CR152" s="87"/>
      <c r="CS152" s="87"/>
      <c r="CT152" s="87"/>
      <c r="CU152" s="87"/>
      <c r="CV152" s="87"/>
      <c r="CW152" s="87"/>
      <c r="CX152" s="87"/>
      <c r="CY152" s="87"/>
      <c r="CZ152" s="87"/>
      <c r="DA152" s="87"/>
      <c r="DB152" s="87"/>
      <c r="DC152" s="87"/>
      <c r="DD152" s="87"/>
      <c r="DE152" s="87"/>
      <c r="DF152" s="87"/>
      <c r="DG152" s="87"/>
      <c r="DH152" s="87"/>
      <c r="DI152" s="87"/>
      <c r="DJ152" s="87"/>
      <c r="DK152" s="87"/>
      <c r="DL152" s="87"/>
      <c r="DM152" s="87"/>
      <c r="DN152" s="87"/>
      <c r="DO152" s="87"/>
      <c r="DP152" s="87"/>
      <c r="DQ152" s="87"/>
      <c r="DR152" s="87"/>
      <c r="DS152" s="87"/>
      <c r="DT152" s="87"/>
      <c r="DU152" s="87"/>
      <c r="DV152" s="87"/>
      <c r="DW152" s="87"/>
      <c r="DX152" s="87"/>
      <c r="DY152" s="87"/>
      <c r="DZ152" s="87"/>
      <c r="EA152" s="87"/>
      <c r="EB152" s="87"/>
      <c r="EC152" s="87"/>
      <c r="ED152" s="87"/>
      <c r="EE152" s="87"/>
      <c r="EF152" s="87"/>
      <c r="EG152" s="87"/>
      <c r="EH152" s="87"/>
      <c r="EI152" s="87"/>
      <c r="EJ152" s="87"/>
      <c r="EK152" s="87"/>
      <c r="EL152" s="87"/>
      <c r="EM152" s="87"/>
      <c r="EN152" s="87"/>
      <c r="EO152" s="87"/>
      <c r="EP152" s="87"/>
      <c r="EQ152" s="87"/>
      <c r="ER152" s="87"/>
      <c r="ES152" s="87"/>
      <c r="ET152" s="87"/>
      <c r="EU152" s="87"/>
      <c r="EV152" s="87"/>
      <c r="EW152" s="87"/>
      <c r="EX152" s="87"/>
      <c r="EY152" s="87"/>
      <c r="EZ152" s="87"/>
      <c r="FA152" s="87"/>
      <c r="FB152" s="87"/>
      <c r="FC152" s="87"/>
      <c r="FD152" s="87"/>
      <c r="FE152" s="87"/>
      <c r="FF152" s="87"/>
      <c r="FG152" s="87"/>
      <c r="FH152" s="87"/>
      <c r="FI152" s="87"/>
      <c r="FJ152" s="87"/>
      <c r="FK152" s="87"/>
      <c r="FL152" s="87"/>
      <c r="FM152" s="87"/>
      <c r="FN152" s="87"/>
      <c r="FO152" s="87"/>
      <c r="FP152" s="87"/>
      <c r="FQ152" s="87"/>
      <c r="FR152" s="87"/>
      <c r="FS152" s="87"/>
      <c r="FT152" s="87"/>
      <c r="FU152" s="87"/>
      <c r="FV152" s="87"/>
      <c r="FW152" s="87"/>
      <c r="FX152" s="87"/>
      <c r="FY152" s="87"/>
      <c r="FZ152" s="87"/>
      <c r="GA152" s="87"/>
      <c r="GB152" s="87"/>
      <c r="GC152" s="87"/>
      <c r="GD152" s="87"/>
      <c r="GE152" s="87"/>
      <c r="GF152" s="87"/>
      <c r="GG152" s="87"/>
      <c r="GH152" s="87"/>
      <c r="GI152" s="87"/>
      <c r="GJ152" s="87"/>
      <c r="GK152" s="87"/>
      <c r="GL152" s="87"/>
      <c r="GM152" s="87"/>
      <c r="GN152" s="87"/>
      <c r="GO152" s="87"/>
      <c r="GP152" s="87"/>
      <c r="GQ152" s="87"/>
      <c r="GR152" s="87"/>
      <c r="GS152" s="87"/>
      <c r="GT152" s="87"/>
      <c r="GU152" s="87"/>
      <c r="GV152" s="87"/>
      <c r="GW152" s="87"/>
      <c r="GX152" s="87"/>
      <c r="GY152" s="87"/>
      <c r="GZ152" s="87"/>
      <c r="HA152" s="87"/>
      <c r="HB152" s="87"/>
      <c r="HC152" s="87"/>
      <c r="HD152" s="87"/>
      <c r="HE152" s="87"/>
      <c r="HF152" s="87"/>
      <c r="HG152" s="87"/>
      <c r="HH152" s="87"/>
      <c r="HI152" s="87"/>
      <c r="HJ152" s="87"/>
      <c r="HK152" s="87"/>
      <c r="HL152" s="87"/>
      <c r="HM152" s="87"/>
      <c r="HN152" s="87"/>
      <c r="HO152" s="87"/>
      <c r="HP152" s="87"/>
      <c r="HQ152" s="87"/>
      <c r="HR152" s="87"/>
      <c r="HS152" s="87"/>
      <c r="HT152" s="87"/>
      <c r="HU152" s="87"/>
      <c r="HV152" s="87"/>
      <c r="HW152" s="87"/>
      <c r="HX152" s="87"/>
      <c r="HY152" s="87"/>
      <c r="HZ152" s="87"/>
      <c r="IA152" s="87"/>
      <c r="IB152" s="87"/>
      <c r="IC152" s="87"/>
      <c r="ID152" s="87"/>
      <c r="IE152" s="87"/>
      <c r="IF152" s="87"/>
      <c r="IG152" s="87"/>
      <c r="IH152" s="87"/>
      <c r="II152" s="87"/>
      <c r="IJ152" s="87"/>
      <c r="IK152" s="87"/>
      <c r="IL152" s="87"/>
      <c r="IM152" s="87"/>
      <c r="IN152" s="87"/>
      <c r="IO152" s="87"/>
      <c r="IP152" s="87"/>
      <c r="IQ152" s="87"/>
      <c r="IR152" s="87"/>
      <c r="IS152" s="87"/>
      <c r="IT152" s="87"/>
      <c r="IU152" s="87"/>
      <c r="IV152" s="87"/>
      <c r="IW152" s="87"/>
    </row>
    <row r="153" customFormat="false" ht="12.75" hidden="false" customHeight="false" outlineLevel="0" collapsed="false">
      <c r="A153" s="87"/>
      <c r="B153" s="30"/>
      <c r="C153" s="30"/>
      <c r="D153" s="31"/>
      <c r="E153" s="31"/>
      <c r="F153" s="32"/>
      <c r="G153" s="33"/>
      <c r="H153" s="33"/>
      <c r="I153" s="30"/>
      <c r="J153" s="30"/>
      <c r="K153" s="31"/>
      <c r="L153" s="35"/>
      <c r="M153" s="36"/>
      <c r="N153" s="36"/>
      <c r="O153" s="36"/>
      <c r="P153" s="36"/>
      <c r="Q153" s="36"/>
      <c r="R153" s="36"/>
      <c r="S153" s="102"/>
      <c r="T153" s="32"/>
      <c r="U153" s="30"/>
      <c r="V153" s="16"/>
      <c r="W153" s="16"/>
      <c r="X153" s="16"/>
      <c r="Y153" s="18"/>
      <c r="Z153" s="18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7"/>
      <c r="BT153" s="87"/>
      <c r="BU153" s="87"/>
      <c r="BV153" s="87"/>
      <c r="BW153" s="87"/>
      <c r="BX153" s="87"/>
      <c r="BY153" s="87"/>
      <c r="BZ153" s="87"/>
      <c r="CA153" s="87"/>
      <c r="CB153" s="87"/>
      <c r="CC153" s="87"/>
      <c r="CD153" s="87"/>
      <c r="CE153" s="87"/>
      <c r="CF153" s="87"/>
      <c r="CG153" s="87"/>
      <c r="CH153" s="87"/>
      <c r="CI153" s="87"/>
      <c r="CJ153" s="87"/>
      <c r="CK153" s="87"/>
      <c r="CL153" s="87"/>
      <c r="CM153" s="87"/>
      <c r="CN153" s="87"/>
      <c r="CO153" s="87"/>
      <c r="CP153" s="87"/>
      <c r="CQ153" s="87"/>
      <c r="CR153" s="87"/>
      <c r="CS153" s="87"/>
      <c r="CT153" s="87"/>
      <c r="CU153" s="87"/>
      <c r="CV153" s="87"/>
      <c r="CW153" s="87"/>
      <c r="CX153" s="87"/>
      <c r="CY153" s="87"/>
      <c r="CZ153" s="87"/>
      <c r="DA153" s="87"/>
      <c r="DB153" s="87"/>
      <c r="DC153" s="87"/>
      <c r="DD153" s="87"/>
      <c r="DE153" s="87"/>
      <c r="DF153" s="87"/>
      <c r="DG153" s="87"/>
      <c r="DH153" s="87"/>
      <c r="DI153" s="87"/>
      <c r="DJ153" s="87"/>
      <c r="DK153" s="87"/>
      <c r="DL153" s="87"/>
      <c r="DM153" s="87"/>
      <c r="DN153" s="87"/>
      <c r="DO153" s="87"/>
      <c r="DP153" s="87"/>
      <c r="DQ153" s="87"/>
      <c r="DR153" s="87"/>
      <c r="DS153" s="87"/>
      <c r="DT153" s="87"/>
      <c r="DU153" s="87"/>
      <c r="DV153" s="87"/>
      <c r="DW153" s="87"/>
      <c r="DX153" s="87"/>
      <c r="DY153" s="87"/>
      <c r="DZ153" s="87"/>
      <c r="EA153" s="87"/>
      <c r="EB153" s="87"/>
      <c r="EC153" s="87"/>
      <c r="ED153" s="87"/>
      <c r="EE153" s="87"/>
      <c r="EF153" s="87"/>
      <c r="EG153" s="87"/>
      <c r="EH153" s="87"/>
      <c r="EI153" s="87"/>
      <c r="EJ153" s="87"/>
      <c r="EK153" s="87"/>
      <c r="EL153" s="87"/>
      <c r="EM153" s="87"/>
      <c r="EN153" s="87"/>
      <c r="EO153" s="87"/>
      <c r="EP153" s="87"/>
      <c r="EQ153" s="87"/>
      <c r="ER153" s="87"/>
      <c r="ES153" s="87"/>
      <c r="ET153" s="87"/>
      <c r="EU153" s="87"/>
      <c r="EV153" s="87"/>
      <c r="EW153" s="87"/>
      <c r="EX153" s="87"/>
      <c r="EY153" s="87"/>
      <c r="EZ153" s="87"/>
      <c r="FA153" s="87"/>
      <c r="FB153" s="87"/>
      <c r="FC153" s="87"/>
      <c r="FD153" s="87"/>
      <c r="FE153" s="87"/>
      <c r="FF153" s="87"/>
      <c r="FG153" s="87"/>
      <c r="FH153" s="87"/>
      <c r="FI153" s="87"/>
      <c r="FJ153" s="87"/>
      <c r="FK153" s="87"/>
      <c r="FL153" s="87"/>
      <c r="FM153" s="87"/>
      <c r="FN153" s="87"/>
      <c r="FO153" s="87"/>
      <c r="FP153" s="87"/>
      <c r="FQ153" s="87"/>
      <c r="FR153" s="87"/>
      <c r="FS153" s="87"/>
      <c r="FT153" s="87"/>
      <c r="FU153" s="87"/>
      <c r="FV153" s="87"/>
      <c r="FW153" s="87"/>
      <c r="FX153" s="87"/>
      <c r="FY153" s="87"/>
      <c r="FZ153" s="87"/>
      <c r="GA153" s="87"/>
      <c r="GB153" s="87"/>
      <c r="GC153" s="87"/>
      <c r="GD153" s="87"/>
      <c r="GE153" s="87"/>
      <c r="GF153" s="87"/>
      <c r="GG153" s="87"/>
      <c r="GH153" s="87"/>
      <c r="GI153" s="87"/>
      <c r="GJ153" s="87"/>
      <c r="GK153" s="87"/>
      <c r="GL153" s="87"/>
      <c r="GM153" s="87"/>
      <c r="GN153" s="87"/>
      <c r="GO153" s="87"/>
      <c r="GP153" s="87"/>
      <c r="GQ153" s="87"/>
      <c r="GR153" s="87"/>
      <c r="GS153" s="87"/>
      <c r="GT153" s="87"/>
      <c r="GU153" s="87"/>
      <c r="GV153" s="87"/>
      <c r="GW153" s="87"/>
      <c r="GX153" s="87"/>
      <c r="GY153" s="87"/>
      <c r="GZ153" s="87"/>
      <c r="HA153" s="87"/>
      <c r="HB153" s="87"/>
      <c r="HC153" s="87"/>
      <c r="HD153" s="87"/>
      <c r="HE153" s="87"/>
      <c r="HF153" s="87"/>
      <c r="HG153" s="87"/>
      <c r="HH153" s="87"/>
      <c r="HI153" s="87"/>
      <c r="HJ153" s="87"/>
      <c r="HK153" s="87"/>
      <c r="HL153" s="87"/>
      <c r="HM153" s="87"/>
      <c r="HN153" s="87"/>
      <c r="HO153" s="87"/>
      <c r="HP153" s="87"/>
      <c r="HQ153" s="87"/>
      <c r="HR153" s="87"/>
      <c r="HS153" s="87"/>
      <c r="HT153" s="87"/>
      <c r="HU153" s="87"/>
      <c r="HV153" s="87"/>
      <c r="HW153" s="87"/>
      <c r="HX153" s="87"/>
      <c r="HY153" s="87"/>
      <c r="HZ153" s="87"/>
      <c r="IA153" s="87"/>
      <c r="IB153" s="87"/>
      <c r="IC153" s="87"/>
      <c r="ID153" s="87"/>
      <c r="IE153" s="87"/>
      <c r="IF153" s="87"/>
      <c r="IG153" s="87"/>
      <c r="IH153" s="87"/>
      <c r="II153" s="87"/>
      <c r="IJ153" s="87"/>
      <c r="IK153" s="87"/>
      <c r="IL153" s="87"/>
      <c r="IM153" s="87"/>
      <c r="IN153" s="87"/>
      <c r="IO153" s="87"/>
      <c r="IP153" s="87"/>
      <c r="IQ153" s="87"/>
      <c r="IR153" s="87"/>
      <c r="IS153" s="87"/>
      <c r="IT153" s="87"/>
      <c r="IU153" s="87"/>
      <c r="IV153" s="87"/>
      <c r="IW153" s="87"/>
    </row>
    <row r="154" customFormat="false" ht="12.75" hidden="false" customHeight="false" outlineLevel="0" collapsed="false">
      <c r="A154" s="87"/>
      <c r="B154" s="30"/>
      <c r="C154" s="30"/>
      <c r="D154" s="31"/>
      <c r="E154" s="31"/>
      <c r="F154" s="32"/>
      <c r="G154" s="33"/>
      <c r="H154" s="33"/>
      <c r="I154" s="30"/>
      <c r="J154" s="30"/>
      <c r="K154" s="31"/>
      <c r="L154" s="35"/>
      <c r="M154" s="36"/>
      <c r="N154" s="36"/>
      <c r="O154" s="36"/>
      <c r="P154" s="36"/>
      <c r="Q154" s="36"/>
      <c r="R154" s="36"/>
      <c r="S154" s="102"/>
      <c r="T154" s="32"/>
      <c r="U154" s="30"/>
      <c r="V154" s="16"/>
      <c r="W154" s="16"/>
      <c r="X154" s="16"/>
      <c r="Y154" s="18"/>
      <c r="Z154" s="18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7"/>
      <c r="BT154" s="87"/>
      <c r="BU154" s="87"/>
      <c r="BV154" s="87"/>
      <c r="BW154" s="87"/>
      <c r="BX154" s="87"/>
      <c r="BY154" s="87"/>
      <c r="BZ154" s="87"/>
      <c r="CA154" s="87"/>
      <c r="CB154" s="87"/>
      <c r="CC154" s="87"/>
      <c r="CD154" s="87"/>
      <c r="CE154" s="87"/>
      <c r="CF154" s="87"/>
      <c r="CG154" s="87"/>
      <c r="CH154" s="87"/>
      <c r="CI154" s="87"/>
      <c r="CJ154" s="87"/>
      <c r="CK154" s="87"/>
      <c r="CL154" s="87"/>
      <c r="CM154" s="87"/>
      <c r="CN154" s="87"/>
      <c r="CO154" s="87"/>
      <c r="CP154" s="87"/>
      <c r="CQ154" s="87"/>
      <c r="CR154" s="87"/>
      <c r="CS154" s="87"/>
      <c r="CT154" s="87"/>
      <c r="CU154" s="87"/>
      <c r="CV154" s="87"/>
      <c r="CW154" s="87"/>
      <c r="CX154" s="87"/>
      <c r="CY154" s="87"/>
      <c r="CZ154" s="87"/>
      <c r="DA154" s="87"/>
      <c r="DB154" s="87"/>
      <c r="DC154" s="87"/>
      <c r="DD154" s="87"/>
      <c r="DE154" s="87"/>
      <c r="DF154" s="87"/>
      <c r="DG154" s="87"/>
      <c r="DH154" s="87"/>
      <c r="DI154" s="87"/>
      <c r="DJ154" s="87"/>
      <c r="DK154" s="87"/>
      <c r="DL154" s="87"/>
      <c r="DM154" s="87"/>
      <c r="DN154" s="87"/>
      <c r="DO154" s="87"/>
      <c r="DP154" s="87"/>
      <c r="DQ154" s="87"/>
      <c r="DR154" s="87"/>
      <c r="DS154" s="87"/>
      <c r="DT154" s="87"/>
      <c r="DU154" s="87"/>
      <c r="DV154" s="87"/>
      <c r="DW154" s="87"/>
      <c r="DX154" s="87"/>
      <c r="DY154" s="87"/>
      <c r="DZ154" s="87"/>
      <c r="EA154" s="87"/>
      <c r="EB154" s="87"/>
      <c r="EC154" s="87"/>
      <c r="ED154" s="87"/>
      <c r="EE154" s="87"/>
      <c r="EF154" s="87"/>
      <c r="EG154" s="87"/>
      <c r="EH154" s="87"/>
      <c r="EI154" s="87"/>
      <c r="EJ154" s="87"/>
      <c r="EK154" s="87"/>
      <c r="EL154" s="87"/>
      <c r="EM154" s="87"/>
      <c r="EN154" s="87"/>
      <c r="EO154" s="87"/>
      <c r="EP154" s="87"/>
      <c r="EQ154" s="87"/>
      <c r="ER154" s="87"/>
      <c r="ES154" s="87"/>
      <c r="ET154" s="87"/>
      <c r="EU154" s="87"/>
      <c r="EV154" s="87"/>
      <c r="EW154" s="87"/>
      <c r="EX154" s="87"/>
      <c r="EY154" s="87"/>
      <c r="EZ154" s="87"/>
      <c r="FA154" s="87"/>
      <c r="FB154" s="87"/>
      <c r="FC154" s="87"/>
      <c r="FD154" s="87"/>
      <c r="FE154" s="87"/>
      <c r="FF154" s="87"/>
      <c r="FG154" s="87"/>
      <c r="FH154" s="87"/>
      <c r="FI154" s="87"/>
      <c r="FJ154" s="87"/>
      <c r="FK154" s="87"/>
      <c r="FL154" s="87"/>
      <c r="FM154" s="87"/>
      <c r="FN154" s="87"/>
      <c r="FO154" s="87"/>
      <c r="FP154" s="87"/>
      <c r="FQ154" s="87"/>
      <c r="FR154" s="87"/>
      <c r="FS154" s="87"/>
      <c r="FT154" s="87"/>
      <c r="FU154" s="87"/>
      <c r="FV154" s="87"/>
      <c r="FW154" s="87"/>
      <c r="FX154" s="87"/>
      <c r="FY154" s="87"/>
      <c r="FZ154" s="87"/>
      <c r="GA154" s="87"/>
      <c r="GB154" s="87"/>
      <c r="GC154" s="87"/>
      <c r="GD154" s="87"/>
      <c r="GE154" s="87"/>
      <c r="GF154" s="87"/>
      <c r="GG154" s="87"/>
      <c r="GH154" s="87"/>
      <c r="GI154" s="87"/>
      <c r="GJ154" s="87"/>
      <c r="GK154" s="87"/>
      <c r="GL154" s="87"/>
      <c r="GM154" s="87"/>
      <c r="GN154" s="87"/>
      <c r="GO154" s="87"/>
      <c r="GP154" s="87"/>
      <c r="GQ154" s="87"/>
      <c r="GR154" s="87"/>
      <c r="GS154" s="87"/>
      <c r="GT154" s="87"/>
      <c r="GU154" s="87"/>
      <c r="GV154" s="87"/>
      <c r="GW154" s="87"/>
      <c r="GX154" s="87"/>
      <c r="GY154" s="87"/>
      <c r="GZ154" s="87"/>
      <c r="HA154" s="87"/>
      <c r="HB154" s="87"/>
      <c r="HC154" s="87"/>
      <c r="HD154" s="87"/>
      <c r="HE154" s="87"/>
      <c r="HF154" s="87"/>
      <c r="HG154" s="87"/>
      <c r="HH154" s="87"/>
      <c r="HI154" s="87"/>
      <c r="HJ154" s="87"/>
      <c r="HK154" s="87"/>
      <c r="HL154" s="87"/>
      <c r="HM154" s="87"/>
      <c r="HN154" s="87"/>
      <c r="HO154" s="87"/>
      <c r="HP154" s="87"/>
      <c r="HQ154" s="87"/>
      <c r="HR154" s="87"/>
      <c r="HS154" s="87"/>
      <c r="HT154" s="87"/>
      <c r="HU154" s="87"/>
      <c r="HV154" s="87"/>
      <c r="HW154" s="87"/>
      <c r="HX154" s="87"/>
      <c r="HY154" s="87"/>
      <c r="HZ154" s="87"/>
      <c r="IA154" s="87"/>
      <c r="IB154" s="87"/>
      <c r="IC154" s="87"/>
      <c r="ID154" s="87"/>
      <c r="IE154" s="87"/>
      <c r="IF154" s="87"/>
      <c r="IG154" s="87"/>
      <c r="IH154" s="87"/>
      <c r="II154" s="87"/>
      <c r="IJ154" s="87"/>
      <c r="IK154" s="87"/>
      <c r="IL154" s="87"/>
      <c r="IM154" s="87"/>
      <c r="IN154" s="87"/>
      <c r="IO154" s="87"/>
      <c r="IP154" s="87"/>
      <c r="IQ154" s="87"/>
      <c r="IR154" s="87"/>
      <c r="IS154" s="87"/>
      <c r="IT154" s="87"/>
      <c r="IU154" s="87"/>
      <c r="IV154" s="87"/>
      <c r="IW154" s="87"/>
    </row>
    <row r="155" customFormat="false" ht="12.75" hidden="false" customHeight="false" outlineLevel="0" collapsed="false">
      <c r="A155" s="87"/>
      <c r="B155" s="30"/>
      <c r="C155" s="30"/>
      <c r="D155" s="31"/>
      <c r="E155" s="31"/>
      <c r="F155" s="32"/>
      <c r="G155" s="33"/>
      <c r="H155" s="33"/>
      <c r="I155" s="30"/>
      <c r="J155" s="30"/>
      <c r="K155" s="31"/>
      <c r="L155" s="35"/>
      <c r="M155" s="36"/>
      <c r="N155" s="36"/>
      <c r="O155" s="36"/>
      <c r="P155" s="36"/>
      <c r="Q155" s="36"/>
      <c r="R155" s="36"/>
      <c r="S155" s="102"/>
      <c r="T155" s="32"/>
      <c r="U155" s="30"/>
      <c r="V155" s="16"/>
      <c r="W155" s="16"/>
      <c r="X155" s="16"/>
      <c r="Y155" s="18"/>
      <c r="Z155" s="18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7"/>
      <c r="BQ155" s="87"/>
      <c r="BR155" s="87"/>
      <c r="BS155" s="87"/>
      <c r="BT155" s="87"/>
      <c r="BU155" s="87"/>
      <c r="BV155" s="87"/>
      <c r="BW155" s="87"/>
      <c r="BX155" s="87"/>
      <c r="BY155" s="87"/>
      <c r="BZ155" s="87"/>
      <c r="CA155" s="87"/>
      <c r="CB155" s="87"/>
      <c r="CC155" s="87"/>
      <c r="CD155" s="87"/>
      <c r="CE155" s="87"/>
      <c r="CF155" s="87"/>
      <c r="CG155" s="87"/>
      <c r="CH155" s="87"/>
      <c r="CI155" s="87"/>
      <c r="CJ155" s="87"/>
      <c r="CK155" s="87"/>
      <c r="CL155" s="87"/>
      <c r="CM155" s="87"/>
      <c r="CN155" s="87"/>
      <c r="CO155" s="87"/>
      <c r="CP155" s="87"/>
      <c r="CQ155" s="87"/>
      <c r="CR155" s="87"/>
      <c r="CS155" s="87"/>
      <c r="CT155" s="87"/>
      <c r="CU155" s="87"/>
      <c r="CV155" s="87"/>
      <c r="CW155" s="87"/>
      <c r="CX155" s="87"/>
      <c r="CY155" s="87"/>
      <c r="CZ155" s="87"/>
      <c r="DA155" s="87"/>
      <c r="DB155" s="87"/>
      <c r="DC155" s="87"/>
      <c r="DD155" s="87"/>
      <c r="DE155" s="87"/>
      <c r="DF155" s="87"/>
      <c r="DG155" s="87"/>
      <c r="DH155" s="87"/>
      <c r="DI155" s="87"/>
      <c r="DJ155" s="87"/>
      <c r="DK155" s="87"/>
      <c r="DL155" s="87"/>
      <c r="DM155" s="87"/>
      <c r="DN155" s="87"/>
      <c r="DO155" s="87"/>
      <c r="DP155" s="87"/>
      <c r="DQ155" s="87"/>
      <c r="DR155" s="87"/>
      <c r="DS155" s="87"/>
      <c r="DT155" s="87"/>
      <c r="DU155" s="87"/>
      <c r="DV155" s="87"/>
      <c r="DW155" s="87"/>
      <c r="DX155" s="87"/>
      <c r="DY155" s="87"/>
      <c r="DZ155" s="87"/>
      <c r="EA155" s="87"/>
      <c r="EB155" s="87"/>
      <c r="EC155" s="87"/>
      <c r="ED155" s="87"/>
      <c r="EE155" s="87"/>
      <c r="EF155" s="87"/>
      <c r="EG155" s="87"/>
      <c r="EH155" s="87"/>
      <c r="EI155" s="87"/>
      <c r="EJ155" s="87"/>
      <c r="EK155" s="87"/>
      <c r="EL155" s="87"/>
      <c r="EM155" s="87"/>
      <c r="EN155" s="87"/>
      <c r="EO155" s="87"/>
      <c r="EP155" s="87"/>
      <c r="EQ155" s="87"/>
      <c r="ER155" s="87"/>
      <c r="ES155" s="87"/>
      <c r="ET155" s="87"/>
      <c r="EU155" s="87"/>
      <c r="EV155" s="87"/>
      <c r="EW155" s="87"/>
      <c r="EX155" s="87"/>
      <c r="EY155" s="87"/>
      <c r="EZ155" s="87"/>
      <c r="FA155" s="87"/>
      <c r="FB155" s="87"/>
      <c r="FC155" s="87"/>
      <c r="FD155" s="87"/>
      <c r="FE155" s="87"/>
      <c r="FF155" s="87"/>
      <c r="FG155" s="87"/>
      <c r="FH155" s="87"/>
      <c r="FI155" s="87"/>
      <c r="FJ155" s="87"/>
      <c r="FK155" s="87"/>
      <c r="FL155" s="87"/>
      <c r="FM155" s="87"/>
      <c r="FN155" s="87"/>
      <c r="FO155" s="87"/>
      <c r="FP155" s="87"/>
      <c r="FQ155" s="87"/>
      <c r="FR155" s="87"/>
      <c r="FS155" s="87"/>
      <c r="FT155" s="87"/>
      <c r="FU155" s="87"/>
      <c r="FV155" s="87"/>
      <c r="FW155" s="87"/>
      <c r="FX155" s="87"/>
      <c r="FY155" s="87"/>
      <c r="FZ155" s="87"/>
      <c r="GA155" s="87"/>
      <c r="GB155" s="87"/>
      <c r="GC155" s="87"/>
      <c r="GD155" s="87"/>
      <c r="GE155" s="87"/>
      <c r="GF155" s="87"/>
      <c r="GG155" s="87"/>
      <c r="GH155" s="87"/>
      <c r="GI155" s="87"/>
      <c r="GJ155" s="87"/>
      <c r="GK155" s="87"/>
      <c r="GL155" s="87"/>
      <c r="GM155" s="87"/>
      <c r="GN155" s="87"/>
      <c r="GO155" s="87"/>
      <c r="GP155" s="87"/>
      <c r="GQ155" s="87"/>
      <c r="GR155" s="87"/>
      <c r="GS155" s="87"/>
      <c r="GT155" s="87"/>
      <c r="GU155" s="87"/>
      <c r="GV155" s="87"/>
      <c r="GW155" s="87"/>
      <c r="GX155" s="87"/>
      <c r="GY155" s="87"/>
      <c r="GZ155" s="87"/>
      <c r="HA155" s="87"/>
      <c r="HB155" s="87"/>
      <c r="HC155" s="87"/>
      <c r="HD155" s="87"/>
      <c r="HE155" s="87"/>
      <c r="HF155" s="87"/>
      <c r="HG155" s="87"/>
      <c r="HH155" s="87"/>
      <c r="HI155" s="87"/>
      <c r="HJ155" s="87"/>
      <c r="HK155" s="87"/>
      <c r="HL155" s="87"/>
      <c r="HM155" s="87"/>
      <c r="HN155" s="87"/>
      <c r="HO155" s="87"/>
      <c r="HP155" s="87"/>
      <c r="HQ155" s="87"/>
      <c r="HR155" s="87"/>
      <c r="HS155" s="87"/>
      <c r="HT155" s="87"/>
      <c r="HU155" s="87"/>
      <c r="HV155" s="87"/>
      <c r="HW155" s="87"/>
      <c r="HX155" s="87"/>
      <c r="HY155" s="87"/>
      <c r="HZ155" s="87"/>
      <c r="IA155" s="87"/>
      <c r="IB155" s="87"/>
      <c r="IC155" s="87"/>
      <c r="ID155" s="87"/>
      <c r="IE155" s="87"/>
      <c r="IF155" s="87"/>
      <c r="IG155" s="87"/>
      <c r="IH155" s="87"/>
      <c r="II155" s="87"/>
      <c r="IJ155" s="87"/>
      <c r="IK155" s="87"/>
      <c r="IL155" s="87"/>
      <c r="IM155" s="87"/>
      <c r="IN155" s="87"/>
      <c r="IO155" s="87"/>
      <c r="IP155" s="87"/>
      <c r="IQ155" s="87"/>
      <c r="IR155" s="87"/>
      <c r="IS155" s="87"/>
      <c r="IT155" s="87"/>
      <c r="IU155" s="87"/>
      <c r="IV155" s="87"/>
      <c r="IW155" s="87"/>
    </row>
    <row r="156" customFormat="false" ht="12.75" hidden="false" customHeight="false" outlineLevel="0" collapsed="false">
      <c r="A156" s="87"/>
      <c r="B156" s="30"/>
      <c r="C156" s="30"/>
      <c r="D156" s="31"/>
      <c r="E156" s="31"/>
      <c r="F156" s="32"/>
      <c r="G156" s="33"/>
      <c r="H156" s="33"/>
      <c r="I156" s="30"/>
      <c r="J156" s="30"/>
      <c r="K156" s="31"/>
      <c r="L156" s="35"/>
      <c r="M156" s="36"/>
      <c r="N156" s="36"/>
      <c r="O156" s="36"/>
      <c r="P156" s="36"/>
      <c r="Q156" s="36"/>
      <c r="R156" s="36"/>
      <c r="S156" s="102"/>
      <c r="T156" s="32"/>
      <c r="U156" s="30"/>
      <c r="V156" s="16"/>
      <c r="W156" s="16"/>
      <c r="X156" s="16"/>
      <c r="Y156" s="18"/>
      <c r="Z156" s="18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  <c r="BK156" s="87"/>
      <c r="BL156" s="87"/>
      <c r="BM156" s="87"/>
      <c r="BN156" s="87"/>
      <c r="BO156" s="87"/>
      <c r="BP156" s="87"/>
      <c r="BQ156" s="87"/>
      <c r="BR156" s="87"/>
      <c r="BS156" s="87"/>
      <c r="BT156" s="87"/>
      <c r="BU156" s="87"/>
      <c r="BV156" s="87"/>
      <c r="BW156" s="87"/>
      <c r="BX156" s="87"/>
      <c r="BY156" s="87"/>
      <c r="BZ156" s="87"/>
      <c r="CA156" s="87"/>
      <c r="CB156" s="87"/>
      <c r="CC156" s="87"/>
      <c r="CD156" s="87"/>
      <c r="CE156" s="87"/>
      <c r="CF156" s="87"/>
      <c r="CG156" s="87"/>
      <c r="CH156" s="87"/>
      <c r="CI156" s="87"/>
      <c r="CJ156" s="87"/>
      <c r="CK156" s="87"/>
      <c r="CL156" s="87"/>
      <c r="CM156" s="87"/>
      <c r="CN156" s="87"/>
      <c r="CO156" s="87"/>
      <c r="CP156" s="87"/>
      <c r="CQ156" s="87"/>
      <c r="CR156" s="87"/>
      <c r="CS156" s="87"/>
      <c r="CT156" s="87"/>
      <c r="CU156" s="87"/>
      <c r="CV156" s="87"/>
      <c r="CW156" s="87"/>
      <c r="CX156" s="87"/>
      <c r="CY156" s="87"/>
      <c r="CZ156" s="87"/>
      <c r="DA156" s="87"/>
      <c r="DB156" s="87"/>
      <c r="DC156" s="87"/>
      <c r="DD156" s="87"/>
      <c r="DE156" s="87"/>
      <c r="DF156" s="87"/>
      <c r="DG156" s="87"/>
      <c r="DH156" s="87"/>
      <c r="DI156" s="87"/>
      <c r="DJ156" s="87"/>
      <c r="DK156" s="87"/>
      <c r="DL156" s="87"/>
      <c r="DM156" s="87"/>
      <c r="DN156" s="87"/>
      <c r="DO156" s="87"/>
      <c r="DP156" s="87"/>
      <c r="DQ156" s="87"/>
      <c r="DR156" s="87"/>
      <c r="DS156" s="87"/>
      <c r="DT156" s="87"/>
      <c r="DU156" s="87"/>
      <c r="DV156" s="87"/>
      <c r="DW156" s="87"/>
      <c r="DX156" s="87"/>
      <c r="DY156" s="87"/>
      <c r="DZ156" s="87"/>
      <c r="EA156" s="87"/>
      <c r="EB156" s="87"/>
      <c r="EC156" s="87"/>
      <c r="ED156" s="87"/>
      <c r="EE156" s="87"/>
      <c r="EF156" s="87"/>
      <c r="EG156" s="87"/>
      <c r="EH156" s="87"/>
      <c r="EI156" s="87"/>
      <c r="EJ156" s="87"/>
      <c r="EK156" s="87"/>
      <c r="EL156" s="87"/>
      <c r="EM156" s="87"/>
      <c r="EN156" s="87"/>
      <c r="EO156" s="87"/>
      <c r="EP156" s="87"/>
      <c r="EQ156" s="87"/>
      <c r="ER156" s="87"/>
      <c r="ES156" s="87"/>
      <c r="ET156" s="87"/>
      <c r="EU156" s="87"/>
      <c r="EV156" s="87"/>
      <c r="EW156" s="87"/>
      <c r="EX156" s="87"/>
      <c r="EY156" s="87"/>
      <c r="EZ156" s="87"/>
      <c r="FA156" s="87"/>
      <c r="FB156" s="87"/>
      <c r="FC156" s="87"/>
      <c r="FD156" s="87"/>
      <c r="FE156" s="87"/>
      <c r="FF156" s="87"/>
      <c r="FG156" s="87"/>
      <c r="FH156" s="87"/>
      <c r="FI156" s="87"/>
      <c r="FJ156" s="87"/>
      <c r="FK156" s="87"/>
      <c r="FL156" s="87"/>
      <c r="FM156" s="87"/>
      <c r="FN156" s="87"/>
      <c r="FO156" s="87"/>
      <c r="FP156" s="87"/>
      <c r="FQ156" s="87"/>
      <c r="FR156" s="87"/>
      <c r="FS156" s="87"/>
      <c r="FT156" s="87"/>
      <c r="FU156" s="87"/>
      <c r="FV156" s="87"/>
      <c r="FW156" s="87"/>
      <c r="FX156" s="87"/>
      <c r="FY156" s="87"/>
      <c r="FZ156" s="87"/>
      <c r="GA156" s="87"/>
      <c r="GB156" s="87"/>
      <c r="GC156" s="87"/>
      <c r="GD156" s="87"/>
      <c r="GE156" s="87"/>
      <c r="GF156" s="87"/>
      <c r="GG156" s="87"/>
      <c r="GH156" s="87"/>
      <c r="GI156" s="87"/>
      <c r="GJ156" s="87"/>
      <c r="GK156" s="87"/>
      <c r="GL156" s="87"/>
      <c r="GM156" s="87"/>
      <c r="GN156" s="87"/>
      <c r="GO156" s="87"/>
      <c r="GP156" s="87"/>
      <c r="GQ156" s="87"/>
      <c r="GR156" s="87"/>
      <c r="GS156" s="87"/>
      <c r="GT156" s="87"/>
      <c r="GU156" s="87"/>
      <c r="GV156" s="87"/>
      <c r="GW156" s="87"/>
      <c r="GX156" s="87"/>
      <c r="GY156" s="87"/>
      <c r="GZ156" s="87"/>
      <c r="HA156" s="87"/>
      <c r="HB156" s="87"/>
      <c r="HC156" s="87"/>
      <c r="HD156" s="87"/>
      <c r="HE156" s="87"/>
      <c r="HF156" s="87"/>
      <c r="HG156" s="87"/>
      <c r="HH156" s="87"/>
      <c r="HI156" s="87"/>
      <c r="HJ156" s="87"/>
      <c r="HK156" s="87"/>
      <c r="HL156" s="87"/>
      <c r="HM156" s="87"/>
      <c r="HN156" s="87"/>
      <c r="HO156" s="87"/>
      <c r="HP156" s="87"/>
      <c r="HQ156" s="87"/>
      <c r="HR156" s="87"/>
      <c r="HS156" s="87"/>
      <c r="HT156" s="87"/>
      <c r="HU156" s="87"/>
      <c r="HV156" s="87"/>
      <c r="HW156" s="87"/>
      <c r="HX156" s="87"/>
      <c r="HY156" s="87"/>
      <c r="HZ156" s="87"/>
      <c r="IA156" s="87"/>
      <c r="IB156" s="87"/>
      <c r="IC156" s="87"/>
      <c r="ID156" s="87"/>
      <c r="IE156" s="87"/>
      <c r="IF156" s="87"/>
      <c r="IG156" s="87"/>
      <c r="IH156" s="87"/>
      <c r="II156" s="87"/>
      <c r="IJ156" s="87"/>
      <c r="IK156" s="87"/>
      <c r="IL156" s="87"/>
      <c r="IM156" s="87"/>
      <c r="IN156" s="87"/>
      <c r="IO156" s="87"/>
      <c r="IP156" s="87"/>
      <c r="IQ156" s="87"/>
      <c r="IR156" s="87"/>
      <c r="IS156" s="87"/>
      <c r="IT156" s="87"/>
      <c r="IU156" s="87"/>
      <c r="IV156" s="87"/>
      <c r="IW156" s="87"/>
    </row>
    <row r="157" customFormat="false" ht="12.75" hidden="false" customHeight="false" outlineLevel="0" collapsed="false">
      <c r="A157" s="87"/>
      <c r="B157" s="30"/>
      <c r="C157" s="30"/>
      <c r="D157" s="31"/>
      <c r="E157" s="31"/>
      <c r="F157" s="32"/>
      <c r="G157" s="33"/>
      <c r="H157" s="33"/>
      <c r="I157" s="30"/>
      <c r="J157" s="30"/>
      <c r="K157" s="31"/>
      <c r="L157" s="35"/>
      <c r="M157" s="36"/>
      <c r="N157" s="36"/>
      <c r="O157" s="36"/>
      <c r="P157" s="36"/>
      <c r="Q157" s="36"/>
      <c r="R157" s="36"/>
      <c r="S157" s="102"/>
      <c r="T157" s="32"/>
      <c r="U157" s="30"/>
      <c r="V157" s="16"/>
      <c r="W157" s="16"/>
      <c r="X157" s="16"/>
      <c r="Y157" s="18"/>
      <c r="Z157" s="18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  <c r="BK157" s="87"/>
      <c r="BL157" s="87"/>
      <c r="BM157" s="87"/>
      <c r="BN157" s="87"/>
      <c r="BO157" s="87"/>
      <c r="BP157" s="87"/>
      <c r="BQ157" s="87"/>
      <c r="BR157" s="87"/>
      <c r="BS157" s="87"/>
      <c r="BT157" s="87"/>
      <c r="BU157" s="87"/>
      <c r="BV157" s="87"/>
      <c r="BW157" s="87"/>
      <c r="BX157" s="87"/>
      <c r="BY157" s="87"/>
      <c r="BZ157" s="87"/>
      <c r="CA157" s="87"/>
      <c r="CB157" s="87"/>
      <c r="CC157" s="87"/>
      <c r="CD157" s="87"/>
      <c r="CE157" s="87"/>
      <c r="CF157" s="87"/>
      <c r="CG157" s="87"/>
      <c r="CH157" s="87"/>
      <c r="CI157" s="87"/>
      <c r="CJ157" s="87"/>
      <c r="CK157" s="87"/>
      <c r="CL157" s="87"/>
      <c r="CM157" s="87"/>
      <c r="CN157" s="87"/>
      <c r="CO157" s="87"/>
      <c r="CP157" s="87"/>
      <c r="CQ157" s="87"/>
      <c r="CR157" s="87"/>
      <c r="CS157" s="87"/>
      <c r="CT157" s="87"/>
      <c r="CU157" s="87"/>
      <c r="CV157" s="87"/>
      <c r="CW157" s="87"/>
      <c r="CX157" s="87"/>
      <c r="CY157" s="87"/>
      <c r="CZ157" s="87"/>
      <c r="DA157" s="87"/>
      <c r="DB157" s="87"/>
      <c r="DC157" s="87"/>
      <c r="DD157" s="87"/>
      <c r="DE157" s="87"/>
      <c r="DF157" s="87"/>
      <c r="DG157" s="87"/>
      <c r="DH157" s="87"/>
      <c r="DI157" s="87"/>
      <c r="DJ157" s="87"/>
      <c r="DK157" s="87"/>
      <c r="DL157" s="87"/>
      <c r="DM157" s="87"/>
      <c r="DN157" s="87"/>
      <c r="DO157" s="87"/>
      <c r="DP157" s="87"/>
      <c r="DQ157" s="87"/>
      <c r="DR157" s="87"/>
      <c r="DS157" s="87"/>
      <c r="DT157" s="87"/>
      <c r="DU157" s="87"/>
      <c r="DV157" s="87"/>
      <c r="DW157" s="87"/>
      <c r="DX157" s="87"/>
      <c r="DY157" s="87"/>
      <c r="DZ157" s="87"/>
      <c r="EA157" s="87"/>
      <c r="EB157" s="87"/>
      <c r="EC157" s="87"/>
      <c r="ED157" s="87"/>
      <c r="EE157" s="87"/>
      <c r="EF157" s="87"/>
      <c r="EG157" s="87"/>
      <c r="EH157" s="87"/>
      <c r="EI157" s="87"/>
      <c r="EJ157" s="87"/>
      <c r="EK157" s="87"/>
      <c r="EL157" s="87"/>
      <c r="EM157" s="87"/>
      <c r="EN157" s="87"/>
      <c r="EO157" s="87"/>
      <c r="EP157" s="87"/>
      <c r="EQ157" s="87"/>
      <c r="ER157" s="87"/>
      <c r="ES157" s="87"/>
      <c r="ET157" s="87"/>
      <c r="EU157" s="87"/>
      <c r="EV157" s="87"/>
      <c r="EW157" s="87"/>
      <c r="EX157" s="87"/>
      <c r="EY157" s="87"/>
      <c r="EZ157" s="87"/>
      <c r="FA157" s="87"/>
      <c r="FB157" s="87"/>
      <c r="FC157" s="87"/>
      <c r="FD157" s="87"/>
      <c r="FE157" s="87"/>
      <c r="FF157" s="87"/>
      <c r="FG157" s="87"/>
      <c r="FH157" s="87"/>
      <c r="FI157" s="87"/>
      <c r="FJ157" s="87"/>
      <c r="FK157" s="87"/>
      <c r="FL157" s="87"/>
      <c r="FM157" s="87"/>
      <c r="FN157" s="87"/>
      <c r="FO157" s="87"/>
      <c r="FP157" s="87"/>
      <c r="FQ157" s="87"/>
      <c r="FR157" s="87"/>
      <c r="FS157" s="87"/>
      <c r="FT157" s="87"/>
      <c r="FU157" s="87"/>
      <c r="FV157" s="87"/>
      <c r="FW157" s="87"/>
      <c r="FX157" s="87"/>
      <c r="FY157" s="87"/>
      <c r="FZ157" s="87"/>
      <c r="GA157" s="87"/>
      <c r="GB157" s="87"/>
      <c r="GC157" s="87"/>
      <c r="GD157" s="87"/>
      <c r="GE157" s="87"/>
      <c r="GF157" s="87"/>
      <c r="GG157" s="87"/>
      <c r="GH157" s="87"/>
      <c r="GI157" s="87"/>
      <c r="GJ157" s="87"/>
      <c r="GK157" s="87"/>
      <c r="GL157" s="87"/>
      <c r="GM157" s="87"/>
      <c r="GN157" s="87"/>
      <c r="GO157" s="87"/>
      <c r="GP157" s="87"/>
      <c r="GQ157" s="87"/>
      <c r="GR157" s="87"/>
      <c r="GS157" s="87"/>
      <c r="GT157" s="87"/>
      <c r="GU157" s="87"/>
      <c r="GV157" s="87"/>
      <c r="GW157" s="87"/>
      <c r="GX157" s="87"/>
      <c r="GY157" s="87"/>
      <c r="GZ157" s="87"/>
      <c r="HA157" s="87"/>
      <c r="HB157" s="87"/>
      <c r="HC157" s="87"/>
      <c r="HD157" s="87"/>
      <c r="HE157" s="87"/>
      <c r="HF157" s="87"/>
      <c r="HG157" s="87"/>
      <c r="HH157" s="87"/>
      <c r="HI157" s="87"/>
      <c r="HJ157" s="87"/>
      <c r="HK157" s="87"/>
      <c r="HL157" s="87"/>
      <c r="HM157" s="87"/>
      <c r="HN157" s="87"/>
      <c r="HO157" s="87"/>
      <c r="HP157" s="87"/>
      <c r="HQ157" s="87"/>
      <c r="HR157" s="87"/>
      <c r="HS157" s="87"/>
      <c r="HT157" s="87"/>
      <c r="HU157" s="87"/>
      <c r="HV157" s="87"/>
      <c r="HW157" s="87"/>
      <c r="HX157" s="87"/>
      <c r="HY157" s="87"/>
      <c r="HZ157" s="87"/>
      <c r="IA157" s="87"/>
      <c r="IB157" s="87"/>
      <c r="IC157" s="87"/>
      <c r="ID157" s="87"/>
      <c r="IE157" s="87"/>
      <c r="IF157" s="87"/>
      <c r="IG157" s="87"/>
      <c r="IH157" s="87"/>
      <c r="II157" s="87"/>
      <c r="IJ157" s="87"/>
      <c r="IK157" s="87"/>
      <c r="IL157" s="87"/>
      <c r="IM157" s="87"/>
      <c r="IN157" s="87"/>
      <c r="IO157" s="87"/>
      <c r="IP157" s="87"/>
      <c r="IQ157" s="87"/>
      <c r="IR157" s="87"/>
      <c r="IS157" s="87"/>
      <c r="IT157" s="87"/>
      <c r="IU157" s="87"/>
      <c r="IV157" s="87"/>
      <c r="IW157" s="87"/>
    </row>
    <row r="158" customFormat="false" ht="12.75" hidden="false" customHeight="false" outlineLevel="0" collapsed="false">
      <c r="A158" s="87"/>
      <c r="B158" s="30"/>
      <c r="C158" s="30"/>
      <c r="D158" s="31"/>
      <c r="E158" s="31"/>
      <c r="F158" s="32"/>
      <c r="G158" s="33"/>
      <c r="H158" s="33"/>
      <c r="I158" s="30"/>
      <c r="J158" s="30"/>
      <c r="K158" s="31"/>
      <c r="L158" s="35"/>
      <c r="M158" s="36"/>
      <c r="N158" s="36"/>
      <c r="O158" s="36"/>
      <c r="P158" s="36"/>
      <c r="Q158" s="36"/>
      <c r="R158" s="36"/>
      <c r="S158" s="102"/>
      <c r="T158" s="32"/>
      <c r="U158" s="30"/>
      <c r="V158" s="16"/>
      <c r="W158" s="16"/>
      <c r="X158" s="16"/>
      <c r="Y158" s="18"/>
      <c r="Z158" s="18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87"/>
      <c r="BT158" s="87"/>
      <c r="BU158" s="87"/>
      <c r="BV158" s="87"/>
      <c r="BW158" s="87"/>
      <c r="BX158" s="87"/>
      <c r="BY158" s="87"/>
      <c r="BZ158" s="87"/>
      <c r="CA158" s="87"/>
      <c r="CB158" s="87"/>
      <c r="CC158" s="87"/>
      <c r="CD158" s="87"/>
      <c r="CE158" s="87"/>
      <c r="CF158" s="87"/>
      <c r="CG158" s="87"/>
      <c r="CH158" s="87"/>
      <c r="CI158" s="87"/>
      <c r="CJ158" s="87"/>
      <c r="CK158" s="87"/>
      <c r="CL158" s="87"/>
      <c r="CM158" s="87"/>
      <c r="CN158" s="87"/>
      <c r="CO158" s="87"/>
      <c r="CP158" s="87"/>
      <c r="CQ158" s="87"/>
      <c r="CR158" s="87"/>
      <c r="CS158" s="87"/>
      <c r="CT158" s="87"/>
      <c r="CU158" s="87"/>
      <c r="CV158" s="87"/>
      <c r="CW158" s="87"/>
      <c r="CX158" s="87"/>
      <c r="CY158" s="87"/>
      <c r="CZ158" s="87"/>
      <c r="DA158" s="87"/>
      <c r="DB158" s="87"/>
      <c r="DC158" s="87"/>
      <c r="DD158" s="87"/>
      <c r="DE158" s="87"/>
      <c r="DF158" s="87"/>
      <c r="DG158" s="87"/>
      <c r="DH158" s="87"/>
      <c r="DI158" s="87"/>
      <c r="DJ158" s="87"/>
      <c r="DK158" s="87"/>
      <c r="DL158" s="87"/>
      <c r="DM158" s="87"/>
      <c r="DN158" s="87"/>
      <c r="DO158" s="87"/>
      <c r="DP158" s="87"/>
      <c r="DQ158" s="87"/>
      <c r="DR158" s="87"/>
      <c r="DS158" s="87"/>
      <c r="DT158" s="87"/>
      <c r="DU158" s="87"/>
      <c r="DV158" s="87"/>
      <c r="DW158" s="87"/>
      <c r="DX158" s="87"/>
      <c r="DY158" s="87"/>
      <c r="DZ158" s="87"/>
      <c r="EA158" s="87"/>
      <c r="EB158" s="87"/>
      <c r="EC158" s="87"/>
      <c r="ED158" s="87"/>
      <c r="EE158" s="87"/>
      <c r="EF158" s="87"/>
      <c r="EG158" s="87"/>
      <c r="EH158" s="87"/>
      <c r="EI158" s="87"/>
      <c r="EJ158" s="87"/>
      <c r="EK158" s="87"/>
      <c r="EL158" s="87"/>
      <c r="EM158" s="87"/>
      <c r="EN158" s="87"/>
      <c r="EO158" s="87"/>
      <c r="EP158" s="87"/>
      <c r="EQ158" s="87"/>
      <c r="ER158" s="87"/>
      <c r="ES158" s="87"/>
      <c r="ET158" s="87"/>
      <c r="EU158" s="87"/>
      <c r="EV158" s="87"/>
      <c r="EW158" s="87"/>
      <c r="EX158" s="87"/>
      <c r="EY158" s="87"/>
      <c r="EZ158" s="87"/>
      <c r="FA158" s="87"/>
      <c r="FB158" s="87"/>
      <c r="FC158" s="87"/>
      <c r="FD158" s="87"/>
      <c r="FE158" s="87"/>
      <c r="FF158" s="87"/>
      <c r="FG158" s="87"/>
      <c r="FH158" s="87"/>
      <c r="FI158" s="87"/>
      <c r="FJ158" s="87"/>
      <c r="FK158" s="87"/>
      <c r="FL158" s="87"/>
      <c r="FM158" s="87"/>
      <c r="FN158" s="87"/>
      <c r="FO158" s="87"/>
      <c r="FP158" s="87"/>
      <c r="FQ158" s="87"/>
      <c r="FR158" s="87"/>
      <c r="FS158" s="87"/>
      <c r="FT158" s="87"/>
      <c r="FU158" s="87"/>
      <c r="FV158" s="87"/>
      <c r="FW158" s="87"/>
      <c r="FX158" s="87"/>
      <c r="FY158" s="87"/>
      <c r="FZ158" s="87"/>
      <c r="GA158" s="87"/>
      <c r="GB158" s="87"/>
      <c r="GC158" s="87"/>
      <c r="GD158" s="87"/>
      <c r="GE158" s="87"/>
      <c r="GF158" s="87"/>
      <c r="GG158" s="87"/>
      <c r="GH158" s="87"/>
      <c r="GI158" s="87"/>
      <c r="GJ158" s="87"/>
      <c r="GK158" s="87"/>
      <c r="GL158" s="87"/>
      <c r="GM158" s="87"/>
      <c r="GN158" s="87"/>
      <c r="GO158" s="87"/>
      <c r="GP158" s="87"/>
      <c r="GQ158" s="87"/>
      <c r="GR158" s="87"/>
      <c r="GS158" s="87"/>
      <c r="GT158" s="87"/>
      <c r="GU158" s="87"/>
      <c r="GV158" s="87"/>
      <c r="GW158" s="87"/>
      <c r="GX158" s="87"/>
      <c r="GY158" s="87"/>
      <c r="GZ158" s="87"/>
      <c r="HA158" s="87"/>
      <c r="HB158" s="87"/>
      <c r="HC158" s="87"/>
      <c r="HD158" s="87"/>
      <c r="HE158" s="87"/>
      <c r="HF158" s="87"/>
      <c r="HG158" s="87"/>
      <c r="HH158" s="87"/>
      <c r="HI158" s="87"/>
      <c r="HJ158" s="87"/>
      <c r="HK158" s="87"/>
      <c r="HL158" s="87"/>
      <c r="HM158" s="87"/>
      <c r="HN158" s="87"/>
      <c r="HO158" s="87"/>
      <c r="HP158" s="87"/>
      <c r="HQ158" s="87"/>
      <c r="HR158" s="87"/>
      <c r="HS158" s="87"/>
      <c r="HT158" s="87"/>
      <c r="HU158" s="87"/>
      <c r="HV158" s="87"/>
      <c r="HW158" s="87"/>
      <c r="HX158" s="87"/>
      <c r="HY158" s="87"/>
      <c r="HZ158" s="87"/>
      <c r="IA158" s="87"/>
      <c r="IB158" s="87"/>
      <c r="IC158" s="87"/>
      <c r="ID158" s="87"/>
      <c r="IE158" s="87"/>
      <c r="IF158" s="87"/>
      <c r="IG158" s="87"/>
      <c r="IH158" s="87"/>
      <c r="II158" s="87"/>
      <c r="IJ158" s="87"/>
      <c r="IK158" s="87"/>
      <c r="IL158" s="87"/>
      <c r="IM158" s="87"/>
      <c r="IN158" s="87"/>
      <c r="IO158" s="87"/>
      <c r="IP158" s="87"/>
      <c r="IQ158" s="87"/>
      <c r="IR158" s="87"/>
      <c r="IS158" s="87"/>
      <c r="IT158" s="87"/>
      <c r="IU158" s="87"/>
      <c r="IV158" s="87"/>
      <c r="IW158" s="87"/>
    </row>
    <row r="159" customFormat="false" ht="12.75" hidden="false" customHeight="false" outlineLevel="0" collapsed="false">
      <c r="A159" s="87"/>
      <c r="B159" s="30"/>
      <c r="C159" s="30"/>
      <c r="D159" s="31"/>
      <c r="E159" s="31"/>
      <c r="F159" s="32"/>
      <c r="G159" s="33"/>
      <c r="H159" s="33"/>
      <c r="I159" s="30"/>
      <c r="J159" s="30"/>
      <c r="K159" s="31"/>
      <c r="L159" s="35"/>
      <c r="M159" s="36"/>
      <c r="N159" s="36"/>
      <c r="O159" s="36"/>
      <c r="P159" s="36"/>
      <c r="Q159" s="36"/>
      <c r="R159" s="36"/>
      <c r="S159" s="102"/>
      <c r="T159" s="32"/>
      <c r="U159" s="30"/>
      <c r="V159" s="16"/>
      <c r="W159" s="16"/>
      <c r="X159" s="16"/>
      <c r="Y159" s="18"/>
      <c r="Z159" s="18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  <c r="CB159" s="87"/>
      <c r="CC159" s="87"/>
      <c r="CD159" s="87"/>
      <c r="CE159" s="87"/>
      <c r="CF159" s="87"/>
      <c r="CG159" s="87"/>
      <c r="CH159" s="87"/>
      <c r="CI159" s="87"/>
      <c r="CJ159" s="87"/>
      <c r="CK159" s="87"/>
      <c r="CL159" s="87"/>
      <c r="CM159" s="87"/>
      <c r="CN159" s="87"/>
      <c r="CO159" s="87"/>
      <c r="CP159" s="87"/>
      <c r="CQ159" s="87"/>
      <c r="CR159" s="87"/>
      <c r="CS159" s="87"/>
      <c r="CT159" s="87"/>
      <c r="CU159" s="87"/>
      <c r="CV159" s="87"/>
      <c r="CW159" s="87"/>
      <c r="CX159" s="87"/>
      <c r="CY159" s="87"/>
      <c r="CZ159" s="87"/>
      <c r="DA159" s="87"/>
      <c r="DB159" s="87"/>
      <c r="DC159" s="87"/>
      <c r="DD159" s="87"/>
      <c r="DE159" s="87"/>
      <c r="DF159" s="87"/>
      <c r="DG159" s="87"/>
      <c r="DH159" s="87"/>
      <c r="DI159" s="87"/>
      <c r="DJ159" s="87"/>
      <c r="DK159" s="87"/>
      <c r="DL159" s="87"/>
      <c r="DM159" s="87"/>
      <c r="DN159" s="87"/>
      <c r="DO159" s="87"/>
      <c r="DP159" s="87"/>
      <c r="DQ159" s="87"/>
      <c r="DR159" s="87"/>
      <c r="DS159" s="87"/>
      <c r="DT159" s="87"/>
      <c r="DU159" s="87"/>
      <c r="DV159" s="87"/>
      <c r="DW159" s="87"/>
      <c r="DX159" s="87"/>
      <c r="DY159" s="87"/>
      <c r="DZ159" s="87"/>
      <c r="EA159" s="87"/>
      <c r="EB159" s="87"/>
      <c r="EC159" s="87"/>
      <c r="ED159" s="87"/>
      <c r="EE159" s="87"/>
      <c r="EF159" s="87"/>
      <c r="EG159" s="87"/>
      <c r="EH159" s="87"/>
      <c r="EI159" s="87"/>
      <c r="EJ159" s="87"/>
      <c r="EK159" s="87"/>
      <c r="EL159" s="87"/>
      <c r="EM159" s="87"/>
      <c r="EN159" s="87"/>
      <c r="EO159" s="87"/>
      <c r="EP159" s="87"/>
      <c r="EQ159" s="87"/>
      <c r="ER159" s="87"/>
      <c r="ES159" s="87"/>
      <c r="ET159" s="87"/>
      <c r="EU159" s="87"/>
      <c r="EV159" s="87"/>
      <c r="EW159" s="87"/>
      <c r="EX159" s="87"/>
      <c r="EY159" s="87"/>
      <c r="EZ159" s="87"/>
      <c r="FA159" s="87"/>
      <c r="FB159" s="87"/>
      <c r="FC159" s="87"/>
      <c r="FD159" s="87"/>
      <c r="FE159" s="87"/>
      <c r="FF159" s="87"/>
      <c r="FG159" s="87"/>
      <c r="FH159" s="87"/>
      <c r="FI159" s="87"/>
      <c r="FJ159" s="87"/>
      <c r="FK159" s="87"/>
      <c r="FL159" s="87"/>
      <c r="FM159" s="87"/>
      <c r="FN159" s="87"/>
      <c r="FO159" s="87"/>
      <c r="FP159" s="87"/>
      <c r="FQ159" s="87"/>
      <c r="FR159" s="87"/>
      <c r="FS159" s="87"/>
      <c r="FT159" s="87"/>
      <c r="FU159" s="87"/>
      <c r="FV159" s="87"/>
      <c r="FW159" s="87"/>
      <c r="FX159" s="87"/>
      <c r="FY159" s="87"/>
      <c r="FZ159" s="87"/>
      <c r="GA159" s="87"/>
      <c r="GB159" s="87"/>
      <c r="GC159" s="87"/>
      <c r="GD159" s="87"/>
      <c r="GE159" s="87"/>
      <c r="GF159" s="87"/>
      <c r="GG159" s="87"/>
      <c r="GH159" s="87"/>
      <c r="GI159" s="87"/>
      <c r="GJ159" s="87"/>
      <c r="GK159" s="87"/>
      <c r="GL159" s="87"/>
      <c r="GM159" s="87"/>
      <c r="GN159" s="87"/>
      <c r="GO159" s="87"/>
      <c r="GP159" s="87"/>
      <c r="GQ159" s="87"/>
      <c r="GR159" s="87"/>
      <c r="GS159" s="87"/>
      <c r="GT159" s="87"/>
      <c r="GU159" s="87"/>
      <c r="GV159" s="87"/>
      <c r="GW159" s="87"/>
      <c r="GX159" s="87"/>
      <c r="GY159" s="87"/>
      <c r="GZ159" s="87"/>
      <c r="HA159" s="87"/>
      <c r="HB159" s="87"/>
      <c r="HC159" s="87"/>
      <c r="HD159" s="87"/>
      <c r="HE159" s="87"/>
      <c r="HF159" s="87"/>
      <c r="HG159" s="87"/>
      <c r="HH159" s="87"/>
      <c r="HI159" s="87"/>
      <c r="HJ159" s="87"/>
      <c r="HK159" s="87"/>
      <c r="HL159" s="87"/>
      <c r="HM159" s="87"/>
      <c r="HN159" s="87"/>
      <c r="HO159" s="87"/>
      <c r="HP159" s="87"/>
      <c r="HQ159" s="87"/>
      <c r="HR159" s="87"/>
      <c r="HS159" s="87"/>
      <c r="HT159" s="87"/>
      <c r="HU159" s="87"/>
      <c r="HV159" s="87"/>
      <c r="HW159" s="87"/>
      <c r="HX159" s="87"/>
      <c r="HY159" s="87"/>
      <c r="HZ159" s="87"/>
      <c r="IA159" s="87"/>
      <c r="IB159" s="87"/>
      <c r="IC159" s="87"/>
      <c r="ID159" s="87"/>
      <c r="IE159" s="87"/>
      <c r="IF159" s="87"/>
      <c r="IG159" s="87"/>
      <c r="IH159" s="87"/>
      <c r="II159" s="87"/>
      <c r="IJ159" s="87"/>
      <c r="IK159" s="87"/>
      <c r="IL159" s="87"/>
      <c r="IM159" s="87"/>
      <c r="IN159" s="87"/>
      <c r="IO159" s="87"/>
      <c r="IP159" s="87"/>
      <c r="IQ159" s="87"/>
      <c r="IR159" s="87"/>
      <c r="IS159" s="87"/>
      <c r="IT159" s="87"/>
      <c r="IU159" s="87"/>
      <c r="IV159" s="87"/>
      <c r="IW159" s="87"/>
    </row>
    <row r="160" customFormat="false" ht="12.75" hidden="false" customHeight="false" outlineLevel="0" collapsed="false">
      <c r="A160" s="87"/>
      <c r="B160" s="30"/>
      <c r="C160" s="30"/>
      <c r="D160" s="31"/>
      <c r="E160" s="31"/>
      <c r="F160" s="32"/>
      <c r="G160" s="33"/>
      <c r="H160" s="33"/>
      <c r="I160" s="30"/>
      <c r="J160" s="30"/>
      <c r="K160" s="31"/>
      <c r="L160" s="35"/>
      <c r="M160" s="36"/>
      <c r="N160" s="36"/>
      <c r="O160" s="36"/>
      <c r="P160" s="36"/>
      <c r="Q160" s="36"/>
      <c r="R160" s="36"/>
      <c r="S160" s="102"/>
      <c r="T160" s="32"/>
      <c r="U160" s="30"/>
      <c r="V160" s="16"/>
      <c r="W160" s="16"/>
      <c r="X160" s="16"/>
      <c r="Y160" s="18"/>
      <c r="Z160" s="18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7"/>
      <c r="BT160" s="87"/>
      <c r="BU160" s="87"/>
      <c r="BV160" s="87"/>
      <c r="BW160" s="87"/>
      <c r="BX160" s="87"/>
      <c r="BY160" s="87"/>
      <c r="BZ160" s="87"/>
      <c r="CA160" s="87"/>
      <c r="CB160" s="87"/>
      <c r="CC160" s="87"/>
      <c r="CD160" s="87"/>
      <c r="CE160" s="87"/>
      <c r="CF160" s="87"/>
      <c r="CG160" s="87"/>
      <c r="CH160" s="87"/>
      <c r="CI160" s="87"/>
      <c r="CJ160" s="87"/>
      <c r="CK160" s="87"/>
      <c r="CL160" s="87"/>
      <c r="CM160" s="87"/>
      <c r="CN160" s="87"/>
      <c r="CO160" s="87"/>
      <c r="CP160" s="87"/>
      <c r="CQ160" s="87"/>
      <c r="CR160" s="87"/>
      <c r="CS160" s="87"/>
      <c r="CT160" s="87"/>
      <c r="CU160" s="87"/>
      <c r="CV160" s="87"/>
      <c r="CW160" s="87"/>
      <c r="CX160" s="87"/>
      <c r="CY160" s="87"/>
      <c r="CZ160" s="87"/>
      <c r="DA160" s="87"/>
      <c r="DB160" s="87"/>
      <c r="DC160" s="87"/>
      <c r="DD160" s="87"/>
      <c r="DE160" s="87"/>
      <c r="DF160" s="87"/>
      <c r="DG160" s="87"/>
      <c r="DH160" s="87"/>
      <c r="DI160" s="87"/>
      <c r="DJ160" s="87"/>
      <c r="DK160" s="87"/>
      <c r="DL160" s="87"/>
      <c r="DM160" s="87"/>
      <c r="DN160" s="87"/>
      <c r="DO160" s="87"/>
      <c r="DP160" s="87"/>
      <c r="DQ160" s="87"/>
      <c r="DR160" s="87"/>
      <c r="DS160" s="87"/>
      <c r="DT160" s="87"/>
      <c r="DU160" s="87"/>
      <c r="DV160" s="87"/>
      <c r="DW160" s="87"/>
      <c r="DX160" s="87"/>
      <c r="DY160" s="87"/>
      <c r="DZ160" s="87"/>
      <c r="EA160" s="87"/>
      <c r="EB160" s="87"/>
      <c r="EC160" s="87"/>
      <c r="ED160" s="87"/>
      <c r="EE160" s="87"/>
      <c r="EF160" s="87"/>
      <c r="EG160" s="87"/>
      <c r="EH160" s="87"/>
      <c r="EI160" s="87"/>
      <c r="EJ160" s="87"/>
      <c r="EK160" s="87"/>
      <c r="EL160" s="87"/>
      <c r="EM160" s="87"/>
      <c r="EN160" s="87"/>
      <c r="EO160" s="87"/>
      <c r="EP160" s="87"/>
      <c r="EQ160" s="87"/>
      <c r="ER160" s="87"/>
      <c r="ES160" s="87"/>
      <c r="ET160" s="87"/>
      <c r="EU160" s="87"/>
      <c r="EV160" s="87"/>
      <c r="EW160" s="87"/>
      <c r="EX160" s="87"/>
      <c r="EY160" s="87"/>
      <c r="EZ160" s="87"/>
      <c r="FA160" s="87"/>
      <c r="FB160" s="87"/>
      <c r="FC160" s="87"/>
      <c r="FD160" s="87"/>
      <c r="FE160" s="87"/>
      <c r="FF160" s="87"/>
      <c r="FG160" s="87"/>
      <c r="FH160" s="87"/>
      <c r="FI160" s="87"/>
      <c r="FJ160" s="87"/>
      <c r="FK160" s="87"/>
      <c r="FL160" s="87"/>
      <c r="FM160" s="87"/>
      <c r="FN160" s="87"/>
      <c r="FO160" s="87"/>
      <c r="FP160" s="87"/>
      <c r="FQ160" s="87"/>
      <c r="FR160" s="87"/>
      <c r="FS160" s="87"/>
      <c r="FT160" s="87"/>
      <c r="FU160" s="87"/>
      <c r="FV160" s="87"/>
      <c r="FW160" s="87"/>
      <c r="FX160" s="87"/>
      <c r="FY160" s="87"/>
      <c r="FZ160" s="87"/>
      <c r="GA160" s="87"/>
      <c r="GB160" s="87"/>
      <c r="GC160" s="87"/>
      <c r="GD160" s="87"/>
      <c r="GE160" s="87"/>
      <c r="GF160" s="87"/>
      <c r="GG160" s="87"/>
      <c r="GH160" s="87"/>
      <c r="GI160" s="87"/>
      <c r="GJ160" s="87"/>
      <c r="GK160" s="87"/>
      <c r="GL160" s="87"/>
      <c r="GM160" s="87"/>
      <c r="GN160" s="87"/>
      <c r="GO160" s="87"/>
      <c r="GP160" s="87"/>
      <c r="GQ160" s="87"/>
      <c r="GR160" s="87"/>
      <c r="GS160" s="87"/>
      <c r="GT160" s="87"/>
      <c r="GU160" s="87"/>
      <c r="GV160" s="87"/>
      <c r="GW160" s="87"/>
      <c r="GX160" s="87"/>
      <c r="GY160" s="87"/>
      <c r="GZ160" s="87"/>
      <c r="HA160" s="87"/>
      <c r="HB160" s="87"/>
      <c r="HC160" s="87"/>
      <c r="HD160" s="87"/>
      <c r="HE160" s="87"/>
      <c r="HF160" s="87"/>
      <c r="HG160" s="87"/>
      <c r="HH160" s="87"/>
      <c r="HI160" s="87"/>
      <c r="HJ160" s="87"/>
      <c r="HK160" s="87"/>
      <c r="HL160" s="87"/>
      <c r="HM160" s="87"/>
      <c r="HN160" s="87"/>
      <c r="HO160" s="87"/>
      <c r="HP160" s="87"/>
      <c r="HQ160" s="87"/>
      <c r="HR160" s="87"/>
      <c r="HS160" s="87"/>
      <c r="HT160" s="87"/>
      <c r="HU160" s="87"/>
      <c r="HV160" s="87"/>
      <c r="HW160" s="87"/>
      <c r="HX160" s="87"/>
      <c r="HY160" s="87"/>
      <c r="HZ160" s="87"/>
      <c r="IA160" s="87"/>
      <c r="IB160" s="87"/>
      <c r="IC160" s="87"/>
      <c r="ID160" s="87"/>
      <c r="IE160" s="87"/>
      <c r="IF160" s="87"/>
      <c r="IG160" s="87"/>
      <c r="IH160" s="87"/>
      <c r="II160" s="87"/>
      <c r="IJ160" s="87"/>
      <c r="IK160" s="87"/>
      <c r="IL160" s="87"/>
      <c r="IM160" s="87"/>
      <c r="IN160" s="87"/>
      <c r="IO160" s="87"/>
      <c r="IP160" s="87"/>
      <c r="IQ160" s="87"/>
      <c r="IR160" s="87"/>
      <c r="IS160" s="87"/>
      <c r="IT160" s="87"/>
      <c r="IU160" s="87"/>
      <c r="IV160" s="87"/>
      <c r="IW160" s="87"/>
    </row>
    <row r="161" customFormat="false" ht="12.75" hidden="false" customHeight="false" outlineLevel="0" collapsed="false">
      <c r="A161" s="87"/>
      <c r="B161" s="30"/>
      <c r="C161" s="30"/>
      <c r="D161" s="31"/>
      <c r="E161" s="31"/>
      <c r="F161" s="32"/>
      <c r="G161" s="33"/>
      <c r="H161" s="33"/>
      <c r="I161" s="30"/>
      <c r="J161" s="30"/>
      <c r="K161" s="31"/>
      <c r="L161" s="35"/>
      <c r="M161" s="36"/>
      <c r="N161" s="36"/>
      <c r="O161" s="36"/>
      <c r="P161" s="36"/>
      <c r="Q161" s="36"/>
      <c r="R161" s="36"/>
      <c r="S161" s="102"/>
      <c r="T161" s="32"/>
      <c r="U161" s="30"/>
      <c r="V161" s="16"/>
      <c r="W161" s="16"/>
      <c r="X161" s="16"/>
      <c r="Y161" s="18"/>
      <c r="Z161" s="18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  <c r="CB161" s="87"/>
      <c r="CC161" s="87"/>
      <c r="CD161" s="87"/>
      <c r="CE161" s="87"/>
      <c r="CF161" s="87"/>
      <c r="CG161" s="87"/>
      <c r="CH161" s="87"/>
      <c r="CI161" s="87"/>
      <c r="CJ161" s="87"/>
      <c r="CK161" s="87"/>
      <c r="CL161" s="87"/>
      <c r="CM161" s="87"/>
      <c r="CN161" s="87"/>
      <c r="CO161" s="87"/>
      <c r="CP161" s="87"/>
      <c r="CQ161" s="87"/>
      <c r="CR161" s="87"/>
      <c r="CS161" s="87"/>
      <c r="CT161" s="87"/>
      <c r="CU161" s="87"/>
      <c r="CV161" s="87"/>
      <c r="CW161" s="87"/>
      <c r="CX161" s="87"/>
      <c r="CY161" s="87"/>
      <c r="CZ161" s="87"/>
      <c r="DA161" s="87"/>
      <c r="DB161" s="87"/>
      <c r="DC161" s="87"/>
      <c r="DD161" s="87"/>
      <c r="DE161" s="87"/>
      <c r="DF161" s="87"/>
      <c r="DG161" s="87"/>
      <c r="DH161" s="87"/>
      <c r="DI161" s="87"/>
      <c r="DJ161" s="87"/>
      <c r="DK161" s="87"/>
      <c r="DL161" s="87"/>
      <c r="DM161" s="87"/>
      <c r="DN161" s="87"/>
      <c r="DO161" s="87"/>
      <c r="DP161" s="87"/>
      <c r="DQ161" s="87"/>
      <c r="DR161" s="87"/>
      <c r="DS161" s="87"/>
      <c r="DT161" s="87"/>
      <c r="DU161" s="87"/>
      <c r="DV161" s="87"/>
      <c r="DW161" s="87"/>
      <c r="DX161" s="87"/>
      <c r="DY161" s="87"/>
      <c r="DZ161" s="87"/>
      <c r="EA161" s="87"/>
      <c r="EB161" s="87"/>
      <c r="EC161" s="87"/>
      <c r="ED161" s="87"/>
      <c r="EE161" s="87"/>
      <c r="EF161" s="87"/>
      <c r="EG161" s="87"/>
      <c r="EH161" s="87"/>
      <c r="EI161" s="87"/>
      <c r="EJ161" s="87"/>
      <c r="EK161" s="87"/>
      <c r="EL161" s="87"/>
      <c r="EM161" s="87"/>
      <c r="EN161" s="87"/>
      <c r="EO161" s="87"/>
      <c r="EP161" s="87"/>
      <c r="EQ161" s="87"/>
      <c r="ER161" s="87"/>
      <c r="ES161" s="87"/>
      <c r="ET161" s="87"/>
      <c r="EU161" s="87"/>
      <c r="EV161" s="87"/>
      <c r="EW161" s="87"/>
      <c r="EX161" s="87"/>
      <c r="EY161" s="87"/>
      <c r="EZ161" s="87"/>
      <c r="FA161" s="87"/>
      <c r="FB161" s="87"/>
      <c r="FC161" s="87"/>
      <c r="FD161" s="87"/>
      <c r="FE161" s="87"/>
      <c r="FF161" s="87"/>
      <c r="FG161" s="87"/>
      <c r="FH161" s="87"/>
      <c r="FI161" s="87"/>
      <c r="FJ161" s="87"/>
      <c r="FK161" s="87"/>
      <c r="FL161" s="87"/>
      <c r="FM161" s="87"/>
      <c r="FN161" s="87"/>
      <c r="FO161" s="87"/>
      <c r="FP161" s="87"/>
      <c r="FQ161" s="87"/>
      <c r="FR161" s="87"/>
      <c r="FS161" s="87"/>
      <c r="FT161" s="87"/>
      <c r="FU161" s="87"/>
      <c r="FV161" s="87"/>
      <c r="FW161" s="87"/>
      <c r="FX161" s="87"/>
      <c r="FY161" s="87"/>
      <c r="FZ161" s="87"/>
      <c r="GA161" s="87"/>
      <c r="GB161" s="87"/>
      <c r="GC161" s="87"/>
      <c r="GD161" s="87"/>
      <c r="GE161" s="87"/>
      <c r="GF161" s="87"/>
      <c r="GG161" s="87"/>
      <c r="GH161" s="87"/>
      <c r="GI161" s="87"/>
      <c r="GJ161" s="87"/>
      <c r="GK161" s="87"/>
      <c r="GL161" s="87"/>
      <c r="GM161" s="87"/>
      <c r="GN161" s="87"/>
      <c r="GO161" s="87"/>
      <c r="GP161" s="87"/>
      <c r="GQ161" s="87"/>
      <c r="GR161" s="87"/>
      <c r="GS161" s="87"/>
      <c r="GT161" s="87"/>
      <c r="GU161" s="87"/>
      <c r="GV161" s="87"/>
      <c r="GW161" s="87"/>
      <c r="GX161" s="87"/>
      <c r="GY161" s="87"/>
      <c r="GZ161" s="87"/>
      <c r="HA161" s="87"/>
      <c r="HB161" s="87"/>
      <c r="HC161" s="87"/>
      <c r="HD161" s="87"/>
      <c r="HE161" s="87"/>
      <c r="HF161" s="87"/>
      <c r="HG161" s="87"/>
      <c r="HH161" s="87"/>
      <c r="HI161" s="87"/>
      <c r="HJ161" s="87"/>
      <c r="HK161" s="87"/>
      <c r="HL161" s="87"/>
      <c r="HM161" s="87"/>
      <c r="HN161" s="87"/>
      <c r="HO161" s="87"/>
      <c r="HP161" s="87"/>
      <c r="HQ161" s="87"/>
      <c r="HR161" s="87"/>
      <c r="HS161" s="87"/>
      <c r="HT161" s="87"/>
      <c r="HU161" s="87"/>
      <c r="HV161" s="87"/>
      <c r="HW161" s="87"/>
      <c r="HX161" s="87"/>
      <c r="HY161" s="87"/>
      <c r="HZ161" s="87"/>
      <c r="IA161" s="87"/>
      <c r="IB161" s="87"/>
      <c r="IC161" s="87"/>
      <c r="ID161" s="87"/>
      <c r="IE161" s="87"/>
      <c r="IF161" s="87"/>
      <c r="IG161" s="87"/>
      <c r="IH161" s="87"/>
      <c r="II161" s="87"/>
      <c r="IJ161" s="87"/>
      <c r="IK161" s="87"/>
      <c r="IL161" s="87"/>
      <c r="IM161" s="87"/>
      <c r="IN161" s="87"/>
      <c r="IO161" s="87"/>
      <c r="IP161" s="87"/>
      <c r="IQ161" s="87"/>
      <c r="IR161" s="87"/>
      <c r="IS161" s="87"/>
      <c r="IT161" s="87"/>
      <c r="IU161" s="87"/>
      <c r="IV161" s="87"/>
      <c r="IW161" s="87"/>
    </row>
    <row r="162" customFormat="false" ht="12.75" hidden="false" customHeight="false" outlineLevel="0" collapsed="false">
      <c r="A162" s="87"/>
      <c r="B162" s="30"/>
      <c r="C162" s="30"/>
      <c r="D162" s="31"/>
      <c r="E162" s="31"/>
      <c r="F162" s="32"/>
      <c r="G162" s="33"/>
      <c r="H162" s="33"/>
      <c r="I162" s="30"/>
      <c r="J162" s="30"/>
      <c r="K162" s="31"/>
      <c r="L162" s="18"/>
      <c r="M162" s="36"/>
      <c r="N162" s="36"/>
      <c r="O162" s="36"/>
      <c r="P162" s="36"/>
      <c r="Q162" s="36"/>
      <c r="R162" s="36"/>
      <c r="S162" s="102"/>
      <c r="T162" s="32"/>
      <c r="U162" s="30"/>
      <c r="V162" s="16"/>
      <c r="W162" s="16"/>
      <c r="X162" s="16"/>
      <c r="Y162" s="18"/>
      <c r="Z162" s="18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87"/>
      <c r="BT162" s="87"/>
      <c r="BU162" s="87"/>
      <c r="BV162" s="87"/>
      <c r="BW162" s="87"/>
      <c r="BX162" s="87"/>
      <c r="BY162" s="87"/>
      <c r="BZ162" s="87"/>
      <c r="CA162" s="87"/>
      <c r="CB162" s="87"/>
      <c r="CC162" s="87"/>
      <c r="CD162" s="87"/>
      <c r="CE162" s="87"/>
      <c r="CF162" s="87"/>
      <c r="CG162" s="87"/>
      <c r="CH162" s="87"/>
      <c r="CI162" s="87"/>
      <c r="CJ162" s="87"/>
      <c r="CK162" s="87"/>
      <c r="CL162" s="87"/>
      <c r="CM162" s="87"/>
      <c r="CN162" s="87"/>
      <c r="CO162" s="87"/>
      <c r="CP162" s="87"/>
      <c r="CQ162" s="87"/>
      <c r="CR162" s="87"/>
      <c r="CS162" s="87"/>
      <c r="CT162" s="87"/>
      <c r="CU162" s="87"/>
      <c r="CV162" s="87"/>
      <c r="CW162" s="87"/>
      <c r="CX162" s="87"/>
      <c r="CY162" s="87"/>
      <c r="CZ162" s="87"/>
      <c r="DA162" s="87"/>
      <c r="DB162" s="87"/>
      <c r="DC162" s="87"/>
      <c r="DD162" s="87"/>
      <c r="DE162" s="87"/>
      <c r="DF162" s="87"/>
      <c r="DG162" s="87"/>
      <c r="DH162" s="87"/>
      <c r="DI162" s="87"/>
      <c r="DJ162" s="87"/>
      <c r="DK162" s="87"/>
      <c r="DL162" s="87"/>
      <c r="DM162" s="87"/>
      <c r="DN162" s="87"/>
      <c r="DO162" s="87"/>
      <c r="DP162" s="87"/>
      <c r="DQ162" s="87"/>
      <c r="DR162" s="87"/>
      <c r="DS162" s="87"/>
      <c r="DT162" s="87"/>
      <c r="DU162" s="87"/>
      <c r="DV162" s="87"/>
      <c r="DW162" s="87"/>
      <c r="DX162" s="87"/>
      <c r="DY162" s="87"/>
      <c r="DZ162" s="87"/>
      <c r="EA162" s="87"/>
      <c r="EB162" s="87"/>
      <c r="EC162" s="87"/>
      <c r="ED162" s="87"/>
      <c r="EE162" s="87"/>
      <c r="EF162" s="87"/>
      <c r="EG162" s="87"/>
      <c r="EH162" s="87"/>
      <c r="EI162" s="87"/>
      <c r="EJ162" s="87"/>
      <c r="EK162" s="87"/>
      <c r="EL162" s="87"/>
      <c r="EM162" s="87"/>
      <c r="EN162" s="87"/>
      <c r="EO162" s="87"/>
      <c r="EP162" s="87"/>
      <c r="EQ162" s="87"/>
      <c r="ER162" s="87"/>
      <c r="ES162" s="87"/>
      <c r="ET162" s="87"/>
      <c r="EU162" s="87"/>
      <c r="EV162" s="87"/>
      <c r="EW162" s="87"/>
      <c r="EX162" s="87"/>
      <c r="EY162" s="87"/>
      <c r="EZ162" s="87"/>
      <c r="FA162" s="87"/>
      <c r="FB162" s="87"/>
      <c r="FC162" s="87"/>
      <c r="FD162" s="87"/>
      <c r="FE162" s="87"/>
      <c r="FF162" s="87"/>
      <c r="FG162" s="87"/>
      <c r="FH162" s="87"/>
      <c r="FI162" s="87"/>
      <c r="FJ162" s="87"/>
      <c r="FK162" s="87"/>
      <c r="FL162" s="87"/>
      <c r="FM162" s="87"/>
      <c r="FN162" s="87"/>
      <c r="FO162" s="87"/>
      <c r="FP162" s="87"/>
      <c r="FQ162" s="87"/>
      <c r="FR162" s="87"/>
      <c r="FS162" s="87"/>
      <c r="FT162" s="87"/>
      <c r="FU162" s="87"/>
      <c r="FV162" s="87"/>
      <c r="FW162" s="87"/>
      <c r="FX162" s="87"/>
      <c r="FY162" s="87"/>
      <c r="FZ162" s="87"/>
      <c r="GA162" s="87"/>
      <c r="GB162" s="87"/>
      <c r="GC162" s="87"/>
      <c r="GD162" s="87"/>
      <c r="GE162" s="87"/>
      <c r="GF162" s="87"/>
      <c r="GG162" s="87"/>
      <c r="GH162" s="87"/>
      <c r="GI162" s="87"/>
      <c r="GJ162" s="87"/>
      <c r="GK162" s="87"/>
      <c r="GL162" s="87"/>
      <c r="GM162" s="87"/>
      <c r="GN162" s="87"/>
      <c r="GO162" s="87"/>
      <c r="GP162" s="87"/>
      <c r="GQ162" s="87"/>
      <c r="GR162" s="87"/>
      <c r="GS162" s="87"/>
      <c r="GT162" s="87"/>
      <c r="GU162" s="87"/>
      <c r="GV162" s="87"/>
      <c r="GW162" s="87"/>
      <c r="GX162" s="87"/>
      <c r="GY162" s="87"/>
      <c r="GZ162" s="87"/>
      <c r="HA162" s="87"/>
      <c r="HB162" s="87"/>
      <c r="HC162" s="87"/>
      <c r="HD162" s="87"/>
      <c r="HE162" s="87"/>
      <c r="HF162" s="87"/>
      <c r="HG162" s="87"/>
      <c r="HH162" s="87"/>
      <c r="HI162" s="87"/>
      <c r="HJ162" s="87"/>
      <c r="HK162" s="87"/>
      <c r="HL162" s="87"/>
      <c r="HM162" s="87"/>
      <c r="HN162" s="87"/>
      <c r="HO162" s="87"/>
      <c r="HP162" s="87"/>
      <c r="HQ162" s="87"/>
      <c r="HR162" s="87"/>
      <c r="HS162" s="87"/>
      <c r="HT162" s="87"/>
      <c r="HU162" s="87"/>
      <c r="HV162" s="87"/>
      <c r="HW162" s="87"/>
      <c r="HX162" s="87"/>
      <c r="HY162" s="87"/>
      <c r="HZ162" s="87"/>
      <c r="IA162" s="87"/>
      <c r="IB162" s="87"/>
      <c r="IC162" s="87"/>
      <c r="ID162" s="87"/>
      <c r="IE162" s="87"/>
      <c r="IF162" s="87"/>
      <c r="IG162" s="87"/>
      <c r="IH162" s="87"/>
      <c r="II162" s="87"/>
      <c r="IJ162" s="87"/>
      <c r="IK162" s="87"/>
      <c r="IL162" s="87"/>
      <c r="IM162" s="87"/>
      <c r="IN162" s="87"/>
      <c r="IO162" s="87"/>
      <c r="IP162" s="87"/>
      <c r="IQ162" s="87"/>
      <c r="IR162" s="87"/>
      <c r="IS162" s="87"/>
      <c r="IT162" s="87"/>
      <c r="IU162" s="87"/>
      <c r="IV162" s="87"/>
      <c r="IW162" s="87"/>
    </row>
    <row r="163" customFormat="false" ht="12.75" hidden="false" customHeight="false" outlineLevel="0" collapsed="false">
      <c r="A163" s="87"/>
      <c r="B163" s="30"/>
      <c r="C163" s="30"/>
      <c r="D163" s="31"/>
      <c r="E163" s="31"/>
      <c r="F163" s="32"/>
      <c r="G163" s="33"/>
      <c r="H163" s="33"/>
      <c r="I163" s="30"/>
      <c r="J163" s="30"/>
      <c r="K163" s="31"/>
      <c r="L163" s="35"/>
      <c r="M163" s="36"/>
      <c r="N163" s="36"/>
      <c r="O163" s="36"/>
      <c r="P163" s="36"/>
      <c r="Q163" s="36"/>
      <c r="R163" s="36"/>
      <c r="S163" s="102"/>
      <c r="T163" s="32"/>
      <c r="U163" s="30"/>
      <c r="V163" s="16"/>
      <c r="W163" s="16"/>
      <c r="X163" s="16"/>
      <c r="Y163" s="18"/>
      <c r="Z163" s="18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  <c r="BV163" s="87"/>
      <c r="BW163" s="87"/>
      <c r="BX163" s="87"/>
      <c r="BY163" s="87"/>
      <c r="BZ163" s="87"/>
      <c r="CA163" s="87"/>
      <c r="CB163" s="87"/>
      <c r="CC163" s="87"/>
      <c r="CD163" s="87"/>
      <c r="CE163" s="87"/>
      <c r="CF163" s="87"/>
      <c r="CG163" s="87"/>
      <c r="CH163" s="87"/>
      <c r="CI163" s="87"/>
      <c r="CJ163" s="87"/>
      <c r="CK163" s="87"/>
      <c r="CL163" s="87"/>
      <c r="CM163" s="87"/>
      <c r="CN163" s="87"/>
      <c r="CO163" s="87"/>
      <c r="CP163" s="87"/>
      <c r="CQ163" s="87"/>
      <c r="CR163" s="87"/>
      <c r="CS163" s="87"/>
      <c r="CT163" s="87"/>
      <c r="CU163" s="87"/>
      <c r="CV163" s="87"/>
      <c r="CW163" s="87"/>
      <c r="CX163" s="87"/>
      <c r="CY163" s="87"/>
      <c r="CZ163" s="87"/>
      <c r="DA163" s="87"/>
      <c r="DB163" s="87"/>
      <c r="DC163" s="87"/>
      <c r="DD163" s="87"/>
      <c r="DE163" s="87"/>
      <c r="DF163" s="87"/>
      <c r="DG163" s="87"/>
      <c r="DH163" s="87"/>
      <c r="DI163" s="87"/>
      <c r="DJ163" s="87"/>
      <c r="DK163" s="87"/>
      <c r="DL163" s="87"/>
      <c r="DM163" s="87"/>
      <c r="DN163" s="87"/>
      <c r="DO163" s="87"/>
      <c r="DP163" s="87"/>
      <c r="DQ163" s="87"/>
      <c r="DR163" s="87"/>
      <c r="DS163" s="87"/>
      <c r="DT163" s="87"/>
      <c r="DU163" s="87"/>
      <c r="DV163" s="87"/>
      <c r="DW163" s="87"/>
      <c r="DX163" s="87"/>
      <c r="DY163" s="87"/>
      <c r="DZ163" s="87"/>
      <c r="EA163" s="87"/>
      <c r="EB163" s="87"/>
      <c r="EC163" s="87"/>
      <c r="ED163" s="87"/>
      <c r="EE163" s="87"/>
      <c r="EF163" s="87"/>
      <c r="EG163" s="87"/>
      <c r="EH163" s="87"/>
      <c r="EI163" s="87"/>
      <c r="EJ163" s="87"/>
      <c r="EK163" s="87"/>
      <c r="EL163" s="87"/>
      <c r="EM163" s="87"/>
      <c r="EN163" s="87"/>
      <c r="EO163" s="87"/>
      <c r="EP163" s="87"/>
      <c r="EQ163" s="87"/>
      <c r="ER163" s="87"/>
      <c r="ES163" s="87"/>
      <c r="ET163" s="87"/>
      <c r="EU163" s="87"/>
      <c r="EV163" s="87"/>
      <c r="EW163" s="87"/>
      <c r="EX163" s="87"/>
      <c r="EY163" s="87"/>
      <c r="EZ163" s="87"/>
      <c r="FA163" s="87"/>
      <c r="FB163" s="87"/>
      <c r="FC163" s="87"/>
      <c r="FD163" s="87"/>
      <c r="FE163" s="87"/>
      <c r="FF163" s="87"/>
      <c r="FG163" s="87"/>
      <c r="FH163" s="87"/>
      <c r="FI163" s="87"/>
      <c r="FJ163" s="87"/>
      <c r="FK163" s="87"/>
      <c r="FL163" s="87"/>
      <c r="FM163" s="87"/>
      <c r="FN163" s="87"/>
      <c r="FO163" s="87"/>
      <c r="FP163" s="87"/>
      <c r="FQ163" s="87"/>
      <c r="FR163" s="87"/>
      <c r="FS163" s="87"/>
      <c r="FT163" s="87"/>
      <c r="FU163" s="87"/>
      <c r="FV163" s="87"/>
      <c r="FW163" s="87"/>
      <c r="FX163" s="87"/>
      <c r="FY163" s="87"/>
      <c r="FZ163" s="87"/>
      <c r="GA163" s="87"/>
      <c r="GB163" s="87"/>
      <c r="GC163" s="87"/>
      <c r="GD163" s="87"/>
      <c r="GE163" s="87"/>
      <c r="GF163" s="87"/>
      <c r="GG163" s="87"/>
      <c r="GH163" s="87"/>
      <c r="GI163" s="87"/>
      <c r="GJ163" s="87"/>
      <c r="GK163" s="87"/>
      <c r="GL163" s="87"/>
      <c r="GM163" s="87"/>
      <c r="GN163" s="87"/>
      <c r="GO163" s="87"/>
      <c r="GP163" s="87"/>
      <c r="GQ163" s="87"/>
      <c r="GR163" s="87"/>
      <c r="GS163" s="87"/>
      <c r="GT163" s="87"/>
      <c r="GU163" s="87"/>
      <c r="GV163" s="87"/>
      <c r="GW163" s="87"/>
      <c r="GX163" s="87"/>
      <c r="GY163" s="87"/>
      <c r="GZ163" s="87"/>
      <c r="HA163" s="87"/>
      <c r="HB163" s="87"/>
      <c r="HC163" s="87"/>
      <c r="HD163" s="87"/>
      <c r="HE163" s="87"/>
      <c r="HF163" s="87"/>
      <c r="HG163" s="87"/>
      <c r="HH163" s="87"/>
      <c r="HI163" s="87"/>
      <c r="HJ163" s="87"/>
      <c r="HK163" s="87"/>
      <c r="HL163" s="87"/>
      <c r="HM163" s="87"/>
      <c r="HN163" s="87"/>
      <c r="HO163" s="87"/>
      <c r="HP163" s="87"/>
      <c r="HQ163" s="87"/>
      <c r="HR163" s="87"/>
      <c r="HS163" s="87"/>
      <c r="HT163" s="87"/>
      <c r="HU163" s="87"/>
      <c r="HV163" s="87"/>
      <c r="HW163" s="87"/>
      <c r="HX163" s="87"/>
      <c r="HY163" s="87"/>
      <c r="HZ163" s="87"/>
      <c r="IA163" s="87"/>
      <c r="IB163" s="87"/>
      <c r="IC163" s="87"/>
      <c r="ID163" s="87"/>
      <c r="IE163" s="87"/>
      <c r="IF163" s="87"/>
      <c r="IG163" s="87"/>
      <c r="IH163" s="87"/>
      <c r="II163" s="87"/>
      <c r="IJ163" s="87"/>
      <c r="IK163" s="87"/>
      <c r="IL163" s="87"/>
      <c r="IM163" s="87"/>
      <c r="IN163" s="87"/>
      <c r="IO163" s="87"/>
      <c r="IP163" s="87"/>
      <c r="IQ163" s="87"/>
      <c r="IR163" s="87"/>
      <c r="IS163" s="87"/>
      <c r="IT163" s="87"/>
      <c r="IU163" s="87"/>
      <c r="IV163" s="87"/>
      <c r="IW163" s="87"/>
    </row>
    <row r="164" customFormat="false" ht="12.75" hidden="false" customHeight="false" outlineLevel="0" collapsed="false">
      <c r="A164" s="87"/>
      <c r="B164" s="30"/>
      <c r="C164" s="30"/>
      <c r="D164" s="31"/>
      <c r="E164" s="31"/>
      <c r="F164" s="32"/>
      <c r="G164" s="33"/>
      <c r="H164" s="33"/>
      <c r="I164" s="30"/>
      <c r="J164" s="30"/>
      <c r="K164" s="31"/>
      <c r="L164" s="35"/>
      <c r="M164" s="36"/>
      <c r="N164" s="36"/>
      <c r="O164" s="36"/>
      <c r="P164" s="36"/>
      <c r="Q164" s="36"/>
      <c r="R164" s="36"/>
      <c r="S164" s="102"/>
      <c r="T164" s="32"/>
      <c r="U164" s="30"/>
      <c r="V164" s="16"/>
      <c r="W164" s="16"/>
      <c r="X164" s="16"/>
      <c r="Y164" s="18"/>
      <c r="Z164" s="18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7"/>
      <c r="BT164" s="87"/>
      <c r="BU164" s="87"/>
      <c r="BV164" s="87"/>
      <c r="BW164" s="87"/>
      <c r="BX164" s="87"/>
      <c r="BY164" s="87"/>
      <c r="BZ164" s="87"/>
      <c r="CA164" s="87"/>
      <c r="CB164" s="87"/>
      <c r="CC164" s="87"/>
      <c r="CD164" s="87"/>
      <c r="CE164" s="87"/>
      <c r="CF164" s="87"/>
      <c r="CG164" s="87"/>
      <c r="CH164" s="87"/>
      <c r="CI164" s="87"/>
      <c r="CJ164" s="87"/>
      <c r="CK164" s="87"/>
      <c r="CL164" s="87"/>
      <c r="CM164" s="87"/>
      <c r="CN164" s="87"/>
      <c r="CO164" s="87"/>
      <c r="CP164" s="87"/>
      <c r="CQ164" s="87"/>
      <c r="CR164" s="87"/>
      <c r="CS164" s="87"/>
      <c r="CT164" s="87"/>
      <c r="CU164" s="87"/>
      <c r="CV164" s="87"/>
      <c r="CW164" s="87"/>
      <c r="CX164" s="87"/>
      <c r="CY164" s="87"/>
      <c r="CZ164" s="87"/>
      <c r="DA164" s="87"/>
      <c r="DB164" s="87"/>
      <c r="DC164" s="87"/>
      <c r="DD164" s="87"/>
      <c r="DE164" s="87"/>
      <c r="DF164" s="87"/>
      <c r="DG164" s="87"/>
      <c r="DH164" s="87"/>
      <c r="DI164" s="87"/>
      <c r="DJ164" s="87"/>
      <c r="DK164" s="87"/>
      <c r="DL164" s="87"/>
      <c r="DM164" s="87"/>
      <c r="DN164" s="87"/>
      <c r="DO164" s="87"/>
      <c r="DP164" s="87"/>
      <c r="DQ164" s="87"/>
      <c r="DR164" s="87"/>
      <c r="DS164" s="87"/>
      <c r="DT164" s="87"/>
      <c r="DU164" s="87"/>
      <c r="DV164" s="87"/>
      <c r="DW164" s="87"/>
      <c r="DX164" s="87"/>
      <c r="DY164" s="87"/>
      <c r="DZ164" s="87"/>
      <c r="EA164" s="87"/>
      <c r="EB164" s="87"/>
      <c r="EC164" s="87"/>
      <c r="ED164" s="87"/>
      <c r="EE164" s="87"/>
      <c r="EF164" s="87"/>
      <c r="EG164" s="87"/>
      <c r="EH164" s="87"/>
      <c r="EI164" s="87"/>
      <c r="EJ164" s="87"/>
      <c r="EK164" s="87"/>
      <c r="EL164" s="87"/>
      <c r="EM164" s="87"/>
      <c r="EN164" s="87"/>
      <c r="EO164" s="87"/>
      <c r="EP164" s="87"/>
      <c r="EQ164" s="87"/>
      <c r="ER164" s="87"/>
      <c r="ES164" s="87"/>
      <c r="ET164" s="87"/>
      <c r="EU164" s="87"/>
      <c r="EV164" s="87"/>
      <c r="EW164" s="87"/>
      <c r="EX164" s="87"/>
      <c r="EY164" s="87"/>
      <c r="EZ164" s="87"/>
      <c r="FA164" s="87"/>
      <c r="FB164" s="87"/>
      <c r="FC164" s="87"/>
      <c r="FD164" s="87"/>
      <c r="FE164" s="87"/>
      <c r="FF164" s="87"/>
      <c r="FG164" s="87"/>
      <c r="FH164" s="87"/>
      <c r="FI164" s="87"/>
      <c r="FJ164" s="87"/>
      <c r="FK164" s="87"/>
      <c r="FL164" s="87"/>
      <c r="FM164" s="87"/>
      <c r="FN164" s="87"/>
      <c r="FO164" s="87"/>
      <c r="FP164" s="87"/>
      <c r="FQ164" s="87"/>
      <c r="FR164" s="87"/>
      <c r="FS164" s="87"/>
      <c r="FT164" s="87"/>
      <c r="FU164" s="87"/>
      <c r="FV164" s="87"/>
      <c r="FW164" s="87"/>
      <c r="FX164" s="87"/>
      <c r="FY164" s="87"/>
      <c r="FZ164" s="87"/>
      <c r="GA164" s="87"/>
      <c r="GB164" s="87"/>
      <c r="GC164" s="87"/>
      <c r="GD164" s="87"/>
      <c r="GE164" s="87"/>
      <c r="GF164" s="87"/>
      <c r="GG164" s="87"/>
      <c r="GH164" s="87"/>
      <c r="GI164" s="87"/>
      <c r="GJ164" s="87"/>
      <c r="GK164" s="87"/>
      <c r="GL164" s="87"/>
      <c r="GM164" s="87"/>
      <c r="GN164" s="87"/>
      <c r="GO164" s="87"/>
      <c r="GP164" s="87"/>
      <c r="GQ164" s="87"/>
      <c r="GR164" s="87"/>
      <c r="GS164" s="87"/>
      <c r="GT164" s="87"/>
      <c r="GU164" s="87"/>
      <c r="GV164" s="87"/>
      <c r="GW164" s="87"/>
      <c r="GX164" s="87"/>
      <c r="GY164" s="87"/>
      <c r="GZ164" s="87"/>
      <c r="HA164" s="87"/>
      <c r="HB164" s="87"/>
      <c r="HC164" s="87"/>
      <c r="HD164" s="87"/>
      <c r="HE164" s="87"/>
      <c r="HF164" s="87"/>
      <c r="HG164" s="87"/>
      <c r="HH164" s="87"/>
      <c r="HI164" s="87"/>
      <c r="HJ164" s="87"/>
      <c r="HK164" s="87"/>
      <c r="HL164" s="87"/>
      <c r="HM164" s="87"/>
      <c r="HN164" s="87"/>
      <c r="HO164" s="87"/>
      <c r="HP164" s="87"/>
      <c r="HQ164" s="87"/>
      <c r="HR164" s="87"/>
      <c r="HS164" s="87"/>
      <c r="HT164" s="87"/>
      <c r="HU164" s="87"/>
      <c r="HV164" s="87"/>
      <c r="HW164" s="87"/>
      <c r="HX164" s="87"/>
      <c r="HY164" s="87"/>
      <c r="HZ164" s="87"/>
      <c r="IA164" s="87"/>
      <c r="IB164" s="87"/>
      <c r="IC164" s="87"/>
      <c r="ID164" s="87"/>
      <c r="IE164" s="87"/>
      <c r="IF164" s="87"/>
      <c r="IG164" s="87"/>
      <c r="IH164" s="87"/>
      <c r="II164" s="87"/>
      <c r="IJ164" s="87"/>
      <c r="IK164" s="87"/>
      <c r="IL164" s="87"/>
      <c r="IM164" s="87"/>
      <c r="IN164" s="87"/>
      <c r="IO164" s="87"/>
      <c r="IP164" s="87"/>
      <c r="IQ164" s="87"/>
      <c r="IR164" s="87"/>
      <c r="IS164" s="87"/>
      <c r="IT164" s="87"/>
      <c r="IU164" s="87"/>
      <c r="IV164" s="87"/>
      <c r="IW164" s="87"/>
    </row>
    <row r="165" customFormat="false" ht="12.75" hidden="false" customHeight="false" outlineLevel="0" collapsed="false">
      <c r="A165" s="87"/>
      <c r="B165" s="30"/>
      <c r="C165" s="30"/>
      <c r="D165" s="31"/>
      <c r="E165" s="31"/>
      <c r="F165" s="32"/>
      <c r="G165" s="33"/>
      <c r="H165" s="33"/>
      <c r="I165" s="30"/>
      <c r="J165" s="30"/>
      <c r="K165" s="31"/>
      <c r="L165" s="35"/>
      <c r="M165" s="36"/>
      <c r="N165" s="36"/>
      <c r="O165" s="36"/>
      <c r="P165" s="36"/>
      <c r="Q165" s="36"/>
      <c r="R165" s="36"/>
      <c r="S165" s="102"/>
      <c r="T165" s="32"/>
      <c r="U165" s="30"/>
      <c r="V165" s="16"/>
      <c r="W165" s="16"/>
      <c r="X165" s="16"/>
      <c r="Y165" s="18"/>
      <c r="Z165" s="18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  <c r="CB165" s="87"/>
      <c r="CC165" s="87"/>
      <c r="CD165" s="87"/>
      <c r="CE165" s="87"/>
      <c r="CF165" s="87"/>
      <c r="CG165" s="87"/>
      <c r="CH165" s="87"/>
      <c r="CI165" s="87"/>
      <c r="CJ165" s="87"/>
      <c r="CK165" s="87"/>
      <c r="CL165" s="87"/>
      <c r="CM165" s="87"/>
      <c r="CN165" s="87"/>
      <c r="CO165" s="87"/>
      <c r="CP165" s="87"/>
      <c r="CQ165" s="87"/>
      <c r="CR165" s="87"/>
      <c r="CS165" s="87"/>
      <c r="CT165" s="87"/>
      <c r="CU165" s="87"/>
      <c r="CV165" s="87"/>
      <c r="CW165" s="87"/>
      <c r="CX165" s="87"/>
      <c r="CY165" s="87"/>
      <c r="CZ165" s="87"/>
      <c r="DA165" s="87"/>
      <c r="DB165" s="87"/>
      <c r="DC165" s="87"/>
      <c r="DD165" s="87"/>
      <c r="DE165" s="87"/>
      <c r="DF165" s="87"/>
      <c r="DG165" s="87"/>
      <c r="DH165" s="87"/>
      <c r="DI165" s="87"/>
      <c r="DJ165" s="87"/>
      <c r="DK165" s="87"/>
      <c r="DL165" s="87"/>
      <c r="DM165" s="87"/>
      <c r="DN165" s="87"/>
      <c r="DO165" s="87"/>
      <c r="DP165" s="87"/>
      <c r="DQ165" s="87"/>
      <c r="DR165" s="87"/>
      <c r="DS165" s="87"/>
      <c r="DT165" s="87"/>
      <c r="DU165" s="87"/>
      <c r="DV165" s="87"/>
      <c r="DW165" s="87"/>
      <c r="DX165" s="87"/>
      <c r="DY165" s="87"/>
      <c r="DZ165" s="87"/>
      <c r="EA165" s="87"/>
      <c r="EB165" s="87"/>
      <c r="EC165" s="87"/>
      <c r="ED165" s="87"/>
      <c r="EE165" s="87"/>
      <c r="EF165" s="87"/>
      <c r="EG165" s="87"/>
      <c r="EH165" s="87"/>
      <c r="EI165" s="87"/>
      <c r="EJ165" s="87"/>
      <c r="EK165" s="87"/>
      <c r="EL165" s="87"/>
      <c r="EM165" s="87"/>
      <c r="EN165" s="87"/>
      <c r="EO165" s="87"/>
      <c r="EP165" s="87"/>
      <c r="EQ165" s="87"/>
      <c r="ER165" s="87"/>
      <c r="ES165" s="87"/>
      <c r="ET165" s="87"/>
      <c r="EU165" s="87"/>
      <c r="EV165" s="87"/>
      <c r="EW165" s="87"/>
      <c r="EX165" s="87"/>
      <c r="EY165" s="87"/>
      <c r="EZ165" s="87"/>
      <c r="FA165" s="87"/>
      <c r="FB165" s="87"/>
      <c r="FC165" s="87"/>
      <c r="FD165" s="87"/>
      <c r="FE165" s="87"/>
      <c r="FF165" s="87"/>
      <c r="FG165" s="87"/>
      <c r="FH165" s="87"/>
      <c r="FI165" s="87"/>
      <c r="FJ165" s="87"/>
      <c r="FK165" s="87"/>
      <c r="FL165" s="87"/>
      <c r="FM165" s="87"/>
      <c r="FN165" s="87"/>
      <c r="FO165" s="87"/>
      <c r="FP165" s="87"/>
      <c r="FQ165" s="87"/>
      <c r="FR165" s="87"/>
      <c r="FS165" s="87"/>
      <c r="FT165" s="87"/>
      <c r="FU165" s="87"/>
      <c r="FV165" s="87"/>
      <c r="FW165" s="87"/>
      <c r="FX165" s="87"/>
      <c r="FY165" s="87"/>
      <c r="FZ165" s="87"/>
      <c r="GA165" s="87"/>
      <c r="GB165" s="87"/>
      <c r="GC165" s="87"/>
      <c r="GD165" s="87"/>
      <c r="GE165" s="87"/>
      <c r="GF165" s="87"/>
      <c r="GG165" s="87"/>
      <c r="GH165" s="87"/>
      <c r="GI165" s="87"/>
      <c r="GJ165" s="87"/>
      <c r="GK165" s="87"/>
      <c r="GL165" s="87"/>
      <c r="GM165" s="87"/>
      <c r="GN165" s="87"/>
      <c r="GO165" s="87"/>
      <c r="GP165" s="87"/>
      <c r="GQ165" s="87"/>
      <c r="GR165" s="87"/>
      <c r="GS165" s="87"/>
      <c r="GT165" s="87"/>
      <c r="GU165" s="87"/>
      <c r="GV165" s="87"/>
      <c r="GW165" s="87"/>
      <c r="GX165" s="87"/>
      <c r="GY165" s="87"/>
      <c r="GZ165" s="87"/>
      <c r="HA165" s="87"/>
      <c r="HB165" s="87"/>
      <c r="HC165" s="87"/>
      <c r="HD165" s="87"/>
      <c r="HE165" s="87"/>
      <c r="HF165" s="87"/>
      <c r="HG165" s="87"/>
      <c r="HH165" s="87"/>
      <c r="HI165" s="87"/>
      <c r="HJ165" s="87"/>
      <c r="HK165" s="87"/>
      <c r="HL165" s="87"/>
      <c r="HM165" s="87"/>
      <c r="HN165" s="87"/>
      <c r="HO165" s="87"/>
      <c r="HP165" s="87"/>
      <c r="HQ165" s="87"/>
      <c r="HR165" s="87"/>
      <c r="HS165" s="87"/>
      <c r="HT165" s="87"/>
      <c r="HU165" s="87"/>
      <c r="HV165" s="87"/>
      <c r="HW165" s="87"/>
      <c r="HX165" s="87"/>
      <c r="HY165" s="87"/>
      <c r="HZ165" s="87"/>
      <c r="IA165" s="87"/>
      <c r="IB165" s="87"/>
      <c r="IC165" s="87"/>
      <c r="ID165" s="87"/>
      <c r="IE165" s="87"/>
      <c r="IF165" s="87"/>
      <c r="IG165" s="87"/>
      <c r="IH165" s="87"/>
      <c r="II165" s="87"/>
      <c r="IJ165" s="87"/>
      <c r="IK165" s="87"/>
      <c r="IL165" s="87"/>
      <c r="IM165" s="87"/>
      <c r="IN165" s="87"/>
      <c r="IO165" s="87"/>
      <c r="IP165" s="87"/>
      <c r="IQ165" s="87"/>
      <c r="IR165" s="87"/>
      <c r="IS165" s="87"/>
      <c r="IT165" s="87"/>
      <c r="IU165" s="87"/>
      <c r="IV165" s="87"/>
      <c r="IW165" s="87"/>
    </row>
    <row r="166" customFormat="false" ht="12.75" hidden="false" customHeight="false" outlineLevel="0" collapsed="false">
      <c r="A166" s="87"/>
      <c r="B166" s="30"/>
      <c r="C166" s="30"/>
      <c r="D166" s="31"/>
      <c r="E166" s="31"/>
      <c r="F166" s="32"/>
      <c r="G166" s="33"/>
      <c r="H166" s="33"/>
      <c r="I166" s="30"/>
      <c r="J166" s="30"/>
      <c r="K166" s="31"/>
      <c r="L166" s="35"/>
      <c r="M166" s="36"/>
      <c r="N166" s="36"/>
      <c r="O166" s="36"/>
      <c r="P166" s="36"/>
      <c r="Q166" s="36"/>
      <c r="R166" s="36"/>
      <c r="S166" s="102"/>
      <c r="T166" s="32"/>
      <c r="U166" s="30"/>
      <c r="V166" s="16"/>
      <c r="W166" s="16"/>
      <c r="X166" s="16"/>
      <c r="Y166" s="18"/>
      <c r="Z166" s="18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  <c r="CB166" s="87"/>
      <c r="CC166" s="87"/>
      <c r="CD166" s="87"/>
      <c r="CE166" s="87"/>
      <c r="CF166" s="87"/>
      <c r="CG166" s="87"/>
      <c r="CH166" s="87"/>
      <c r="CI166" s="87"/>
      <c r="CJ166" s="87"/>
      <c r="CK166" s="87"/>
      <c r="CL166" s="87"/>
      <c r="CM166" s="87"/>
      <c r="CN166" s="87"/>
      <c r="CO166" s="87"/>
      <c r="CP166" s="87"/>
      <c r="CQ166" s="87"/>
      <c r="CR166" s="87"/>
      <c r="CS166" s="87"/>
      <c r="CT166" s="87"/>
      <c r="CU166" s="87"/>
      <c r="CV166" s="87"/>
      <c r="CW166" s="87"/>
      <c r="CX166" s="87"/>
      <c r="CY166" s="87"/>
      <c r="CZ166" s="87"/>
      <c r="DA166" s="87"/>
      <c r="DB166" s="87"/>
      <c r="DC166" s="87"/>
      <c r="DD166" s="87"/>
      <c r="DE166" s="87"/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V166" s="87"/>
      <c r="DW166" s="87"/>
      <c r="DX166" s="87"/>
      <c r="DY166" s="87"/>
      <c r="DZ166" s="87"/>
      <c r="EA166" s="87"/>
      <c r="EB166" s="87"/>
      <c r="EC166" s="87"/>
      <c r="ED166" s="87"/>
      <c r="EE166" s="87"/>
      <c r="EF166" s="87"/>
      <c r="EG166" s="87"/>
      <c r="EH166" s="87"/>
      <c r="EI166" s="87"/>
      <c r="EJ166" s="87"/>
      <c r="EK166" s="87"/>
      <c r="EL166" s="87"/>
      <c r="EM166" s="87"/>
      <c r="EN166" s="87"/>
      <c r="EO166" s="87"/>
      <c r="EP166" s="87"/>
      <c r="EQ166" s="87"/>
      <c r="ER166" s="87"/>
      <c r="ES166" s="87"/>
      <c r="ET166" s="87"/>
      <c r="EU166" s="87"/>
      <c r="EV166" s="87"/>
      <c r="EW166" s="87"/>
      <c r="EX166" s="87"/>
      <c r="EY166" s="87"/>
      <c r="EZ166" s="87"/>
      <c r="FA166" s="87"/>
      <c r="FB166" s="87"/>
      <c r="FC166" s="87"/>
      <c r="FD166" s="87"/>
      <c r="FE166" s="87"/>
      <c r="FF166" s="87"/>
      <c r="FG166" s="87"/>
      <c r="FH166" s="87"/>
      <c r="FI166" s="87"/>
      <c r="FJ166" s="87"/>
      <c r="FK166" s="87"/>
      <c r="FL166" s="87"/>
      <c r="FM166" s="87"/>
      <c r="FN166" s="87"/>
      <c r="FO166" s="87"/>
      <c r="FP166" s="87"/>
      <c r="FQ166" s="87"/>
      <c r="FR166" s="87"/>
      <c r="FS166" s="87"/>
      <c r="FT166" s="87"/>
      <c r="FU166" s="87"/>
      <c r="FV166" s="87"/>
      <c r="FW166" s="87"/>
      <c r="FX166" s="87"/>
      <c r="FY166" s="87"/>
      <c r="FZ166" s="87"/>
      <c r="GA166" s="87"/>
      <c r="GB166" s="87"/>
      <c r="GC166" s="87"/>
      <c r="GD166" s="87"/>
      <c r="GE166" s="87"/>
      <c r="GF166" s="87"/>
      <c r="GG166" s="87"/>
      <c r="GH166" s="87"/>
      <c r="GI166" s="87"/>
      <c r="GJ166" s="87"/>
      <c r="GK166" s="87"/>
      <c r="GL166" s="87"/>
      <c r="GM166" s="87"/>
      <c r="GN166" s="87"/>
      <c r="GO166" s="87"/>
      <c r="GP166" s="87"/>
      <c r="GQ166" s="87"/>
      <c r="GR166" s="87"/>
      <c r="GS166" s="87"/>
      <c r="GT166" s="87"/>
      <c r="GU166" s="87"/>
      <c r="GV166" s="87"/>
      <c r="GW166" s="87"/>
      <c r="GX166" s="87"/>
      <c r="GY166" s="87"/>
      <c r="GZ166" s="87"/>
      <c r="HA166" s="87"/>
      <c r="HB166" s="87"/>
      <c r="HC166" s="87"/>
      <c r="HD166" s="87"/>
      <c r="HE166" s="87"/>
      <c r="HF166" s="87"/>
      <c r="HG166" s="87"/>
      <c r="HH166" s="87"/>
      <c r="HI166" s="87"/>
      <c r="HJ166" s="87"/>
      <c r="HK166" s="87"/>
      <c r="HL166" s="87"/>
      <c r="HM166" s="87"/>
      <c r="HN166" s="87"/>
      <c r="HO166" s="87"/>
      <c r="HP166" s="87"/>
      <c r="HQ166" s="87"/>
      <c r="HR166" s="87"/>
      <c r="HS166" s="87"/>
      <c r="HT166" s="87"/>
      <c r="HU166" s="87"/>
      <c r="HV166" s="87"/>
      <c r="HW166" s="87"/>
      <c r="HX166" s="87"/>
      <c r="HY166" s="87"/>
      <c r="HZ166" s="87"/>
      <c r="IA166" s="87"/>
      <c r="IB166" s="87"/>
      <c r="IC166" s="87"/>
      <c r="ID166" s="87"/>
      <c r="IE166" s="87"/>
      <c r="IF166" s="87"/>
      <c r="IG166" s="87"/>
      <c r="IH166" s="87"/>
      <c r="II166" s="87"/>
      <c r="IJ166" s="87"/>
      <c r="IK166" s="87"/>
      <c r="IL166" s="87"/>
      <c r="IM166" s="87"/>
      <c r="IN166" s="87"/>
      <c r="IO166" s="87"/>
      <c r="IP166" s="87"/>
      <c r="IQ166" s="87"/>
      <c r="IR166" s="87"/>
      <c r="IS166" s="87"/>
      <c r="IT166" s="87"/>
      <c r="IU166" s="87"/>
      <c r="IV166" s="87"/>
      <c r="IW166" s="87"/>
    </row>
    <row r="167" customFormat="false" ht="12.75" hidden="false" customHeight="false" outlineLevel="0" collapsed="false">
      <c r="A167" s="87"/>
      <c r="B167" s="30"/>
      <c r="C167" s="30"/>
      <c r="D167" s="31"/>
      <c r="E167" s="31"/>
      <c r="F167" s="32"/>
      <c r="G167" s="33"/>
      <c r="H167" s="33"/>
      <c r="I167" s="30"/>
      <c r="J167" s="30"/>
      <c r="K167" s="31"/>
      <c r="L167" s="35"/>
      <c r="M167" s="36"/>
      <c r="N167" s="36"/>
      <c r="O167" s="36"/>
      <c r="P167" s="36"/>
      <c r="Q167" s="36"/>
      <c r="R167" s="36"/>
      <c r="S167" s="102"/>
      <c r="T167" s="32"/>
      <c r="U167" s="30"/>
      <c r="V167" s="16"/>
      <c r="W167" s="16"/>
      <c r="X167" s="16"/>
      <c r="Y167" s="18"/>
      <c r="Z167" s="18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  <c r="CB167" s="87"/>
      <c r="CC167" s="87"/>
      <c r="CD167" s="87"/>
      <c r="CE167" s="87"/>
      <c r="CF167" s="87"/>
      <c r="CG167" s="87"/>
      <c r="CH167" s="87"/>
      <c r="CI167" s="87"/>
      <c r="CJ167" s="87"/>
      <c r="CK167" s="87"/>
      <c r="CL167" s="87"/>
      <c r="CM167" s="87"/>
      <c r="CN167" s="87"/>
      <c r="CO167" s="87"/>
      <c r="CP167" s="87"/>
      <c r="CQ167" s="87"/>
      <c r="CR167" s="87"/>
      <c r="CS167" s="87"/>
      <c r="CT167" s="87"/>
      <c r="CU167" s="87"/>
      <c r="CV167" s="87"/>
      <c r="CW167" s="87"/>
      <c r="CX167" s="87"/>
      <c r="CY167" s="87"/>
      <c r="CZ167" s="87"/>
      <c r="DA167" s="87"/>
      <c r="DB167" s="87"/>
      <c r="DC167" s="87"/>
      <c r="DD167" s="87"/>
      <c r="DE167" s="87"/>
      <c r="DF167" s="87"/>
      <c r="DG167" s="87"/>
      <c r="DH167" s="87"/>
      <c r="DI167" s="87"/>
      <c r="DJ167" s="87"/>
      <c r="DK167" s="87"/>
      <c r="DL167" s="87"/>
      <c r="DM167" s="87"/>
      <c r="DN167" s="87"/>
      <c r="DO167" s="87"/>
      <c r="DP167" s="87"/>
      <c r="DQ167" s="87"/>
      <c r="DR167" s="87"/>
      <c r="DS167" s="87"/>
      <c r="DT167" s="87"/>
      <c r="DU167" s="87"/>
      <c r="DV167" s="87"/>
      <c r="DW167" s="87"/>
      <c r="DX167" s="87"/>
      <c r="DY167" s="87"/>
      <c r="DZ167" s="87"/>
      <c r="EA167" s="87"/>
      <c r="EB167" s="87"/>
      <c r="EC167" s="87"/>
      <c r="ED167" s="87"/>
      <c r="EE167" s="87"/>
      <c r="EF167" s="87"/>
      <c r="EG167" s="87"/>
      <c r="EH167" s="87"/>
      <c r="EI167" s="87"/>
      <c r="EJ167" s="87"/>
      <c r="EK167" s="87"/>
      <c r="EL167" s="87"/>
      <c r="EM167" s="87"/>
      <c r="EN167" s="87"/>
      <c r="EO167" s="87"/>
      <c r="EP167" s="87"/>
      <c r="EQ167" s="87"/>
      <c r="ER167" s="87"/>
      <c r="ES167" s="87"/>
      <c r="ET167" s="87"/>
      <c r="EU167" s="87"/>
      <c r="EV167" s="87"/>
      <c r="EW167" s="87"/>
      <c r="EX167" s="87"/>
      <c r="EY167" s="87"/>
      <c r="EZ167" s="87"/>
      <c r="FA167" s="87"/>
      <c r="FB167" s="87"/>
      <c r="FC167" s="87"/>
      <c r="FD167" s="87"/>
      <c r="FE167" s="87"/>
      <c r="FF167" s="87"/>
      <c r="FG167" s="87"/>
      <c r="FH167" s="87"/>
      <c r="FI167" s="87"/>
      <c r="FJ167" s="87"/>
      <c r="FK167" s="87"/>
      <c r="FL167" s="87"/>
      <c r="FM167" s="87"/>
      <c r="FN167" s="87"/>
      <c r="FO167" s="87"/>
      <c r="FP167" s="87"/>
      <c r="FQ167" s="87"/>
      <c r="FR167" s="87"/>
      <c r="FS167" s="87"/>
      <c r="FT167" s="87"/>
      <c r="FU167" s="87"/>
      <c r="FV167" s="87"/>
      <c r="FW167" s="87"/>
      <c r="FX167" s="87"/>
      <c r="FY167" s="87"/>
      <c r="FZ167" s="87"/>
      <c r="GA167" s="87"/>
      <c r="GB167" s="87"/>
      <c r="GC167" s="87"/>
      <c r="GD167" s="87"/>
      <c r="GE167" s="87"/>
      <c r="GF167" s="87"/>
      <c r="GG167" s="87"/>
      <c r="GH167" s="87"/>
      <c r="GI167" s="87"/>
      <c r="GJ167" s="87"/>
      <c r="GK167" s="87"/>
      <c r="GL167" s="87"/>
      <c r="GM167" s="87"/>
      <c r="GN167" s="87"/>
      <c r="GO167" s="87"/>
      <c r="GP167" s="87"/>
      <c r="GQ167" s="87"/>
      <c r="GR167" s="87"/>
      <c r="GS167" s="87"/>
      <c r="GT167" s="87"/>
      <c r="GU167" s="87"/>
      <c r="GV167" s="87"/>
      <c r="GW167" s="87"/>
      <c r="GX167" s="87"/>
      <c r="GY167" s="87"/>
      <c r="GZ167" s="87"/>
      <c r="HA167" s="87"/>
      <c r="HB167" s="87"/>
      <c r="HC167" s="87"/>
      <c r="HD167" s="87"/>
      <c r="HE167" s="87"/>
      <c r="HF167" s="87"/>
      <c r="HG167" s="87"/>
      <c r="HH167" s="87"/>
      <c r="HI167" s="87"/>
      <c r="HJ167" s="87"/>
      <c r="HK167" s="87"/>
      <c r="HL167" s="87"/>
      <c r="HM167" s="87"/>
      <c r="HN167" s="87"/>
      <c r="HO167" s="87"/>
      <c r="HP167" s="87"/>
      <c r="HQ167" s="87"/>
      <c r="HR167" s="87"/>
      <c r="HS167" s="87"/>
      <c r="HT167" s="87"/>
      <c r="HU167" s="87"/>
      <c r="HV167" s="87"/>
      <c r="HW167" s="87"/>
      <c r="HX167" s="87"/>
      <c r="HY167" s="87"/>
      <c r="HZ167" s="87"/>
      <c r="IA167" s="87"/>
      <c r="IB167" s="87"/>
      <c r="IC167" s="87"/>
      <c r="ID167" s="87"/>
      <c r="IE167" s="87"/>
      <c r="IF167" s="87"/>
      <c r="IG167" s="87"/>
      <c r="IH167" s="87"/>
      <c r="II167" s="87"/>
      <c r="IJ167" s="87"/>
      <c r="IK167" s="87"/>
      <c r="IL167" s="87"/>
      <c r="IM167" s="87"/>
      <c r="IN167" s="87"/>
      <c r="IO167" s="87"/>
      <c r="IP167" s="87"/>
      <c r="IQ167" s="87"/>
      <c r="IR167" s="87"/>
      <c r="IS167" s="87"/>
      <c r="IT167" s="87"/>
      <c r="IU167" s="87"/>
      <c r="IV167" s="87"/>
      <c r="IW167" s="87"/>
    </row>
    <row r="168" customFormat="false" ht="12.75" hidden="false" customHeight="false" outlineLevel="0" collapsed="false">
      <c r="A168" s="87"/>
      <c r="B168" s="30"/>
      <c r="C168" s="30"/>
      <c r="D168" s="31"/>
      <c r="E168" s="31"/>
      <c r="F168" s="32"/>
      <c r="G168" s="33"/>
      <c r="H168" s="33"/>
      <c r="I168" s="30"/>
      <c r="J168" s="30"/>
      <c r="K168" s="31"/>
      <c r="L168" s="35"/>
      <c r="M168" s="36"/>
      <c r="N168" s="36"/>
      <c r="O168" s="36"/>
      <c r="P168" s="36"/>
      <c r="Q168" s="36"/>
      <c r="R168" s="36"/>
      <c r="S168" s="102"/>
      <c r="T168" s="32"/>
      <c r="U168" s="30"/>
      <c r="V168" s="16"/>
      <c r="W168" s="16"/>
      <c r="X168" s="16"/>
      <c r="Y168" s="18"/>
      <c r="Z168" s="18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7"/>
      <c r="BT168" s="87"/>
      <c r="BU168" s="87"/>
      <c r="BV168" s="87"/>
      <c r="BW168" s="87"/>
      <c r="BX168" s="87"/>
      <c r="BY168" s="87"/>
      <c r="BZ168" s="87"/>
      <c r="CA168" s="87"/>
      <c r="CB168" s="87"/>
      <c r="CC168" s="87"/>
      <c r="CD168" s="87"/>
      <c r="CE168" s="87"/>
      <c r="CF168" s="87"/>
      <c r="CG168" s="87"/>
      <c r="CH168" s="87"/>
      <c r="CI168" s="87"/>
      <c r="CJ168" s="87"/>
      <c r="CK168" s="87"/>
      <c r="CL168" s="87"/>
      <c r="CM168" s="87"/>
      <c r="CN168" s="87"/>
      <c r="CO168" s="87"/>
      <c r="CP168" s="87"/>
      <c r="CQ168" s="87"/>
      <c r="CR168" s="87"/>
      <c r="CS168" s="87"/>
      <c r="CT168" s="87"/>
      <c r="CU168" s="87"/>
      <c r="CV168" s="87"/>
      <c r="CW168" s="87"/>
      <c r="CX168" s="87"/>
      <c r="CY168" s="87"/>
      <c r="CZ168" s="87"/>
      <c r="DA168" s="87"/>
      <c r="DB168" s="87"/>
      <c r="DC168" s="87"/>
      <c r="DD168" s="87"/>
      <c r="DE168" s="87"/>
      <c r="DF168" s="87"/>
      <c r="DG168" s="87"/>
      <c r="DH168" s="87"/>
      <c r="DI168" s="87"/>
      <c r="DJ168" s="87"/>
      <c r="DK168" s="87"/>
      <c r="DL168" s="87"/>
      <c r="DM168" s="87"/>
      <c r="DN168" s="87"/>
      <c r="DO168" s="87"/>
      <c r="DP168" s="87"/>
      <c r="DQ168" s="87"/>
      <c r="DR168" s="87"/>
      <c r="DS168" s="87"/>
      <c r="DT168" s="87"/>
      <c r="DU168" s="87"/>
      <c r="DV168" s="87"/>
      <c r="DW168" s="87"/>
      <c r="DX168" s="87"/>
      <c r="DY168" s="87"/>
      <c r="DZ168" s="87"/>
      <c r="EA168" s="87"/>
      <c r="EB168" s="87"/>
      <c r="EC168" s="87"/>
      <c r="ED168" s="87"/>
      <c r="EE168" s="87"/>
      <c r="EF168" s="87"/>
      <c r="EG168" s="87"/>
      <c r="EH168" s="87"/>
      <c r="EI168" s="87"/>
      <c r="EJ168" s="87"/>
      <c r="EK168" s="87"/>
      <c r="EL168" s="87"/>
      <c r="EM168" s="87"/>
      <c r="EN168" s="87"/>
      <c r="EO168" s="87"/>
      <c r="EP168" s="87"/>
      <c r="EQ168" s="87"/>
      <c r="ER168" s="87"/>
      <c r="ES168" s="87"/>
      <c r="ET168" s="87"/>
      <c r="EU168" s="87"/>
      <c r="EV168" s="87"/>
      <c r="EW168" s="87"/>
      <c r="EX168" s="87"/>
      <c r="EY168" s="87"/>
      <c r="EZ168" s="87"/>
      <c r="FA168" s="87"/>
      <c r="FB168" s="87"/>
      <c r="FC168" s="87"/>
      <c r="FD168" s="87"/>
      <c r="FE168" s="87"/>
      <c r="FF168" s="87"/>
      <c r="FG168" s="87"/>
      <c r="FH168" s="87"/>
      <c r="FI168" s="87"/>
      <c r="FJ168" s="87"/>
      <c r="FK168" s="87"/>
      <c r="FL168" s="87"/>
      <c r="FM168" s="87"/>
      <c r="FN168" s="87"/>
      <c r="FO168" s="87"/>
      <c r="FP168" s="87"/>
      <c r="FQ168" s="87"/>
      <c r="FR168" s="87"/>
      <c r="FS168" s="87"/>
      <c r="FT168" s="87"/>
      <c r="FU168" s="87"/>
      <c r="FV168" s="87"/>
      <c r="FW168" s="87"/>
      <c r="FX168" s="87"/>
      <c r="FY168" s="87"/>
      <c r="FZ168" s="87"/>
      <c r="GA168" s="87"/>
      <c r="GB168" s="87"/>
      <c r="GC168" s="87"/>
      <c r="GD168" s="87"/>
      <c r="GE168" s="87"/>
      <c r="GF168" s="87"/>
      <c r="GG168" s="87"/>
      <c r="GH168" s="87"/>
      <c r="GI168" s="87"/>
      <c r="GJ168" s="87"/>
      <c r="GK168" s="87"/>
      <c r="GL168" s="87"/>
      <c r="GM168" s="87"/>
      <c r="GN168" s="87"/>
      <c r="GO168" s="87"/>
      <c r="GP168" s="87"/>
      <c r="GQ168" s="87"/>
      <c r="GR168" s="87"/>
      <c r="GS168" s="87"/>
      <c r="GT168" s="87"/>
      <c r="GU168" s="87"/>
      <c r="GV168" s="87"/>
      <c r="GW168" s="87"/>
      <c r="GX168" s="87"/>
      <c r="GY168" s="87"/>
      <c r="GZ168" s="87"/>
      <c r="HA168" s="87"/>
      <c r="HB168" s="87"/>
      <c r="HC168" s="87"/>
      <c r="HD168" s="87"/>
      <c r="HE168" s="87"/>
      <c r="HF168" s="87"/>
      <c r="HG168" s="87"/>
      <c r="HH168" s="87"/>
      <c r="HI168" s="87"/>
      <c r="HJ168" s="87"/>
      <c r="HK168" s="87"/>
      <c r="HL168" s="87"/>
      <c r="HM168" s="87"/>
      <c r="HN168" s="87"/>
      <c r="HO168" s="87"/>
      <c r="HP168" s="87"/>
      <c r="HQ168" s="87"/>
      <c r="HR168" s="87"/>
      <c r="HS168" s="87"/>
      <c r="HT168" s="87"/>
      <c r="HU168" s="87"/>
      <c r="HV168" s="87"/>
      <c r="HW168" s="87"/>
      <c r="HX168" s="87"/>
      <c r="HY168" s="87"/>
      <c r="HZ168" s="87"/>
      <c r="IA168" s="87"/>
      <c r="IB168" s="87"/>
      <c r="IC168" s="87"/>
      <c r="ID168" s="87"/>
      <c r="IE168" s="87"/>
      <c r="IF168" s="87"/>
      <c r="IG168" s="87"/>
      <c r="IH168" s="87"/>
      <c r="II168" s="87"/>
      <c r="IJ168" s="87"/>
      <c r="IK168" s="87"/>
      <c r="IL168" s="87"/>
      <c r="IM168" s="87"/>
      <c r="IN168" s="87"/>
      <c r="IO168" s="87"/>
      <c r="IP168" s="87"/>
      <c r="IQ168" s="87"/>
      <c r="IR168" s="87"/>
      <c r="IS168" s="87"/>
      <c r="IT168" s="87"/>
      <c r="IU168" s="87"/>
      <c r="IV168" s="87"/>
      <c r="IW168" s="87"/>
    </row>
    <row r="169" customFormat="false" ht="12.75" hidden="false" customHeight="false" outlineLevel="0" collapsed="false">
      <c r="A169" s="87"/>
      <c r="B169" s="30"/>
      <c r="C169" s="30"/>
      <c r="D169" s="31"/>
      <c r="E169" s="31"/>
      <c r="F169" s="32"/>
      <c r="G169" s="33"/>
      <c r="H169" s="33"/>
      <c r="I169" s="30"/>
      <c r="J169" s="30"/>
      <c r="K169" s="31"/>
      <c r="L169" s="35"/>
      <c r="M169" s="36"/>
      <c r="N169" s="36"/>
      <c r="O169" s="36"/>
      <c r="P169" s="36"/>
      <c r="Q169" s="36"/>
      <c r="R169" s="36"/>
      <c r="S169" s="102"/>
      <c r="T169" s="32"/>
      <c r="U169" s="30"/>
      <c r="V169" s="16"/>
      <c r="W169" s="16"/>
      <c r="X169" s="16"/>
      <c r="Y169" s="18"/>
      <c r="Z169" s="18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  <c r="CB169" s="87"/>
      <c r="CC169" s="87"/>
      <c r="CD169" s="87"/>
      <c r="CE169" s="87"/>
      <c r="CF169" s="87"/>
      <c r="CG169" s="87"/>
      <c r="CH169" s="87"/>
      <c r="CI169" s="87"/>
      <c r="CJ169" s="87"/>
      <c r="CK169" s="87"/>
      <c r="CL169" s="87"/>
      <c r="CM169" s="87"/>
      <c r="CN169" s="87"/>
      <c r="CO169" s="87"/>
      <c r="CP169" s="87"/>
      <c r="CQ169" s="87"/>
      <c r="CR169" s="87"/>
      <c r="CS169" s="87"/>
      <c r="CT169" s="87"/>
      <c r="CU169" s="87"/>
      <c r="CV169" s="87"/>
      <c r="CW169" s="87"/>
      <c r="CX169" s="87"/>
      <c r="CY169" s="87"/>
      <c r="CZ169" s="87"/>
      <c r="DA169" s="87"/>
      <c r="DB169" s="87"/>
      <c r="DC169" s="87"/>
      <c r="DD169" s="87"/>
      <c r="DE169" s="87"/>
      <c r="DF169" s="87"/>
      <c r="DG169" s="87"/>
      <c r="DH169" s="87"/>
      <c r="DI169" s="87"/>
      <c r="DJ169" s="87"/>
      <c r="DK169" s="87"/>
      <c r="DL169" s="87"/>
      <c r="DM169" s="87"/>
      <c r="DN169" s="87"/>
      <c r="DO169" s="87"/>
      <c r="DP169" s="87"/>
      <c r="DQ169" s="87"/>
      <c r="DR169" s="87"/>
      <c r="DS169" s="87"/>
      <c r="DT169" s="87"/>
      <c r="DU169" s="87"/>
      <c r="DV169" s="87"/>
      <c r="DW169" s="87"/>
      <c r="DX169" s="87"/>
      <c r="DY169" s="87"/>
      <c r="DZ169" s="87"/>
      <c r="EA169" s="87"/>
      <c r="EB169" s="87"/>
      <c r="EC169" s="87"/>
      <c r="ED169" s="87"/>
      <c r="EE169" s="87"/>
      <c r="EF169" s="87"/>
      <c r="EG169" s="87"/>
      <c r="EH169" s="87"/>
      <c r="EI169" s="87"/>
      <c r="EJ169" s="87"/>
      <c r="EK169" s="87"/>
      <c r="EL169" s="87"/>
      <c r="EM169" s="87"/>
      <c r="EN169" s="87"/>
      <c r="EO169" s="87"/>
      <c r="EP169" s="87"/>
      <c r="EQ169" s="87"/>
      <c r="ER169" s="87"/>
      <c r="ES169" s="87"/>
      <c r="ET169" s="87"/>
      <c r="EU169" s="87"/>
      <c r="EV169" s="87"/>
      <c r="EW169" s="87"/>
      <c r="EX169" s="87"/>
      <c r="EY169" s="87"/>
      <c r="EZ169" s="87"/>
      <c r="FA169" s="87"/>
      <c r="FB169" s="87"/>
      <c r="FC169" s="87"/>
      <c r="FD169" s="87"/>
      <c r="FE169" s="87"/>
      <c r="FF169" s="87"/>
      <c r="FG169" s="87"/>
      <c r="FH169" s="87"/>
      <c r="FI169" s="87"/>
      <c r="FJ169" s="87"/>
      <c r="FK169" s="87"/>
      <c r="FL169" s="87"/>
      <c r="FM169" s="87"/>
      <c r="FN169" s="87"/>
      <c r="FO169" s="87"/>
      <c r="FP169" s="87"/>
      <c r="FQ169" s="87"/>
      <c r="FR169" s="87"/>
      <c r="FS169" s="87"/>
      <c r="FT169" s="87"/>
      <c r="FU169" s="87"/>
      <c r="FV169" s="87"/>
      <c r="FW169" s="87"/>
      <c r="FX169" s="87"/>
      <c r="FY169" s="87"/>
      <c r="FZ169" s="87"/>
      <c r="GA169" s="87"/>
      <c r="GB169" s="87"/>
      <c r="GC169" s="87"/>
      <c r="GD169" s="87"/>
      <c r="GE169" s="87"/>
      <c r="GF169" s="87"/>
      <c r="GG169" s="87"/>
      <c r="GH169" s="87"/>
      <c r="GI169" s="87"/>
      <c r="GJ169" s="87"/>
      <c r="GK169" s="87"/>
      <c r="GL169" s="87"/>
      <c r="GM169" s="87"/>
      <c r="GN169" s="87"/>
      <c r="GO169" s="87"/>
      <c r="GP169" s="87"/>
      <c r="GQ169" s="87"/>
      <c r="GR169" s="87"/>
      <c r="GS169" s="87"/>
      <c r="GT169" s="87"/>
      <c r="GU169" s="87"/>
      <c r="GV169" s="87"/>
      <c r="GW169" s="87"/>
      <c r="GX169" s="87"/>
      <c r="GY169" s="87"/>
      <c r="GZ169" s="87"/>
      <c r="HA169" s="87"/>
      <c r="HB169" s="87"/>
      <c r="HC169" s="87"/>
      <c r="HD169" s="87"/>
      <c r="HE169" s="87"/>
      <c r="HF169" s="87"/>
      <c r="HG169" s="87"/>
      <c r="HH169" s="87"/>
      <c r="HI169" s="87"/>
      <c r="HJ169" s="87"/>
      <c r="HK169" s="87"/>
      <c r="HL169" s="87"/>
      <c r="HM169" s="87"/>
      <c r="HN169" s="87"/>
      <c r="HO169" s="87"/>
      <c r="HP169" s="87"/>
      <c r="HQ169" s="87"/>
      <c r="HR169" s="87"/>
      <c r="HS169" s="87"/>
      <c r="HT169" s="87"/>
      <c r="HU169" s="87"/>
      <c r="HV169" s="87"/>
      <c r="HW169" s="87"/>
      <c r="HX169" s="87"/>
      <c r="HY169" s="87"/>
      <c r="HZ169" s="87"/>
      <c r="IA169" s="87"/>
      <c r="IB169" s="87"/>
      <c r="IC169" s="87"/>
      <c r="ID169" s="87"/>
      <c r="IE169" s="87"/>
      <c r="IF169" s="87"/>
      <c r="IG169" s="87"/>
      <c r="IH169" s="87"/>
      <c r="II169" s="87"/>
      <c r="IJ169" s="87"/>
      <c r="IK169" s="87"/>
      <c r="IL169" s="87"/>
      <c r="IM169" s="87"/>
      <c r="IN169" s="87"/>
      <c r="IO169" s="87"/>
      <c r="IP169" s="87"/>
      <c r="IQ169" s="87"/>
      <c r="IR169" s="87"/>
      <c r="IS169" s="87"/>
      <c r="IT169" s="87"/>
      <c r="IU169" s="87"/>
      <c r="IV169" s="87"/>
      <c r="IW169" s="87"/>
    </row>
    <row r="170" customFormat="false" ht="12.75" hidden="false" customHeight="false" outlineLevel="0" collapsed="false">
      <c r="A170" s="87"/>
      <c r="B170" s="30"/>
      <c r="C170" s="30"/>
      <c r="D170" s="31"/>
      <c r="E170" s="31"/>
      <c r="F170" s="32"/>
      <c r="G170" s="33"/>
      <c r="H170" s="33"/>
      <c r="I170" s="30"/>
      <c r="J170" s="30"/>
      <c r="K170" s="31"/>
      <c r="L170" s="35"/>
      <c r="M170" s="36"/>
      <c r="N170" s="36"/>
      <c r="O170" s="36"/>
      <c r="P170" s="36"/>
      <c r="Q170" s="36"/>
      <c r="R170" s="36"/>
      <c r="S170" s="102"/>
      <c r="T170" s="32"/>
      <c r="U170" s="30"/>
      <c r="V170" s="16"/>
      <c r="W170" s="16"/>
      <c r="X170" s="16"/>
      <c r="Y170" s="18"/>
      <c r="Z170" s="18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  <c r="CB170" s="87"/>
      <c r="CC170" s="87"/>
      <c r="CD170" s="87"/>
      <c r="CE170" s="87"/>
      <c r="CF170" s="87"/>
      <c r="CG170" s="87"/>
      <c r="CH170" s="87"/>
      <c r="CI170" s="87"/>
      <c r="CJ170" s="87"/>
      <c r="CK170" s="87"/>
      <c r="CL170" s="87"/>
      <c r="CM170" s="87"/>
      <c r="CN170" s="87"/>
      <c r="CO170" s="87"/>
      <c r="CP170" s="87"/>
      <c r="CQ170" s="87"/>
      <c r="CR170" s="87"/>
      <c r="CS170" s="87"/>
      <c r="CT170" s="87"/>
      <c r="CU170" s="87"/>
      <c r="CV170" s="87"/>
      <c r="CW170" s="87"/>
      <c r="CX170" s="87"/>
      <c r="CY170" s="87"/>
      <c r="CZ170" s="87"/>
      <c r="DA170" s="87"/>
      <c r="DB170" s="87"/>
      <c r="DC170" s="87"/>
      <c r="DD170" s="87"/>
      <c r="DE170" s="87"/>
      <c r="DF170" s="87"/>
      <c r="DG170" s="87"/>
      <c r="DH170" s="87"/>
      <c r="DI170" s="87"/>
      <c r="DJ170" s="87"/>
      <c r="DK170" s="87"/>
      <c r="DL170" s="87"/>
      <c r="DM170" s="87"/>
      <c r="DN170" s="87"/>
      <c r="DO170" s="87"/>
      <c r="DP170" s="87"/>
      <c r="DQ170" s="87"/>
      <c r="DR170" s="87"/>
      <c r="DS170" s="87"/>
      <c r="DT170" s="87"/>
      <c r="DU170" s="87"/>
      <c r="DV170" s="87"/>
      <c r="DW170" s="87"/>
      <c r="DX170" s="87"/>
      <c r="DY170" s="87"/>
      <c r="DZ170" s="87"/>
      <c r="EA170" s="87"/>
      <c r="EB170" s="87"/>
      <c r="EC170" s="87"/>
      <c r="ED170" s="87"/>
      <c r="EE170" s="87"/>
      <c r="EF170" s="87"/>
      <c r="EG170" s="87"/>
      <c r="EH170" s="87"/>
      <c r="EI170" s="87"/>
      <c r="EJ170" s="87"/>
      <c r="EK170" s="87"/>
      <c r="EL170" s="87"/>
      <c r="EM170" s="87"/>
      <c r="EN170" s="87"/>
      <c r="EO170" s="87"/>
      <c r="EP170" s="87"/>
      <c r="EQ170" s="87"/>
      <c r="ER170" s="87"/>
      <c r="ES170" s="87"/>
      <c r="ET170" s="87"/>
      <c r="EU170" s="87"/>
      <c r="EV170" s="87"/>
      <c r="EW170" s="87"/>
      <c r="EX170" s="87"/>
      <c r="EY170" s="87"/>
      <c r="EZ170" s="87"/>
      <c r="FA170" s="87"/>
      <c r="FB170" s="87"/>
      <c r="FC170" s="87"/>
      <c r="FD170" s="87"/>
      <c r="FE170" s="87"/>
      <c r="FF170" s="87"/>
      <c r="FG170" s="87"/>
      <c r="FH170" s="87"/>
      <c r="FI170" s="87"/>
      <c r="FJ170" s="87"/>
      <c r="FK170" s="87"/>
      <c r="FL170" s="87"/>
      <c r="FM170" s="87"/>
      <c r="FN170" s="87"/>
      <c r="FO170" s="87"/>
      <c r="FP170" s="87"/>
      <c r="FQ170" s="87"/>
      <c r="FR170" s="87"/>
      <c r="FS170" s="87"/>
      <c r="FT170" s="87"/>
      <c r="FU170" s="87"/>
      <c r="FV170" s="87"/>
      <c r="FW170" s="87"/>
      <c r="FX170" s="87"/>
      <c r="FY170" s="87"/>
      <c r="FZ170" s="87"/>
      <c r="GA170" s="87"/>
      <c r="GB170" s="87"/>
      <c r="GC170" s="87"/>
      <c r="GD170" s="87"/>
      <c r="GE170" s="87"/>
      <c r="GF170" s="87"/>
      <c r="GG170" s="87"/>
      <c r="GH170" s="87"/>
      <c r="GI170" s="87"/>
      <c r="GJ170" s="87"/>
      <c r="GK170" s="87"/>
      <c r="GL170" s="87"/>
      <c r="GM170" s="87"/>
      <c r="GN170" s="87"/>
      <c r="GO170" s="87"/>
      <c r="GP170" s="87"/>
      <c r="GQ170" s="87"/>
      <c r="GR170" s="87"/>
      <c r="GS170" s="87"/>
      <c r="GT170" s="87"/>
      <c r="GU170" s="87"/>
      <c r="GV170" s="87"/>
      <c r="GW170" s="87"/>
      <c r="GX170" s="87"/>
      <c r="GY170" s="87"/>
      <c r="GZ170" s="87"/>
      <c r="HA170" s="87"/>
      <c r="HB170" s="87"/>
      <c r="HC170" s="87"/>
      <c r="HD170" s="87"/>
      <c r="HE170" s="87"/>
      <c r="HF170" s="87"/>
      <c r="HG170" s="87"/>
      <c r="HH170" s="87"/>
      <c r="HI170" s="87"/>
      <c r="HJ170" s="87"/>
      <c r="HK170" s="87"/>
      <c r="HL170" s="87"/>
      <c r="HM170" s="87"/>
      <c r="HN170" s="87"/>
      <c r="HO170" s="87"/>
      <c r="HP170" s="87"/>
      <c r="HQ170" s="87"/>
      <c r="HR170" s="87"/>
      <c r="HS170" s="87"/>
      <c r="HT170" s="87"/>
      <c r="HU170" s="87"/>
      <c r="HV170" s="87"/>
      <c r="HW170" s="87"/>
      <c r="HX170" s="87"/>
      <c r="HY170" s="87"/>
      <c r="HZ170" s="87"/>
      <c r="IA170" s="87"/>
      <c r="IB170" s="87"/>
      <c r="IC170" s="87"/>
      <c r="ID170" s="87"/>
      <c r="IE170" s="87"/>
      <c r="IF170" s="87"/>
      <c r="IG170" s="87"/>
      <c r="IH170" s="87"/>
      <c r="II170" s="87"/>
      <c r="IJ170" s="87"/>
      <c r="IK170" s="87"/>
      <c r="IL170" s="87"/>
      <c r="IM170" s="87"/>
      <c r="IN170" s="87"/>
      <c r="IO170" s="87"/>
      <c r="IP170" s="87"/>
      <c r="IQ170" s="87"/>
      <c r="IR170" s="87"/>
      <c r="IS170" s="87"/>
      <c r="IT170" s="87"/>
      <c r="IU170" s="87"/>
      <c r="IV170" s="87"/>
      <c r="IW170" s="87"/>
    </row>
    <row r="171" customFormat="false" ht="12.75" hidden="false" customHeight="false" outlineLevel="0" collapsed="false">
      <c r="A171" s="87"/>
      <c r="B171" s="30"/>
      <c r="C171" s="30"/>
      <c r="D171" s="31"/>
      <c r="E171" s="31"/>
      <c r="F171" s="32"/>
      <c r="G171" s="33"/>
      <c r="H171" s="33"/>
      <c r="I171" s="30"/>
      <c r="J171" s="30"/>
      <c r="K171" s="31"/>
      <c r="L171" s="35"/>
      <c r="M171" s="36"/>
      <c r="N171" s="36"/>
      <c r="O171" s="36"/>
      <c r="P171" s="36"/>
      <c r="Q171" s="36"/>
      <c r="R171" s="36"/>
      <c r="S171" s="102"/>
      <c r="T171" s="32"/>
      <c r="U171" s="30"/>
      <c r="V171" s="16"/>
      <c r="W171" s="16"/>
      <c r="X171" s="16"/>
      <c r="Y171" s="18"/>
      <c r="Z171" s="18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  <c r="CC171" s="87"/>
      <c r="CD171" s="87"/>
      <c r="CE171" s="87"/>
      <c r="CF171" s="87"/>
      <c r="CG171" s="87"/>
      <c r="CH171" s="87"/>
      <c r="CI171" s="87"/>
      <c r="CJ171" s="87"/>
      <c r="CK171" s="87"/>
      <c r="CL171" s="87"/>
      <c r="CM171" s="87"/>
      <c r="CN171" s="87"/>
      <c r="CO171" s="87"/>
      <c r="CP171" s="87"/>
      <c r="CQ171" s="87"/>
      <c r="CR171" s="87"/>
      <c r="CS171" s="87"/>
      <c r="CT171" s="87"/>
      <c r="CU171" s="87"/>
      <c r="CV171" s="87"/>
      <c r="CW171" s="87"/>
      <c r="CX171" s="87"/>
      <c r="CY171" s="87"/>
      <c r="CZ171" s="87"/>
      <c r="DA171" s="87"/>
      <c r="DB171" s="87"/>
      <c r="DC171" s="87"/>
      <c r="DD171" s="87"/>
      <c r="DE171" s="87"/>
      <c r="DF171" s="87"/>
      <c r="DG171" s="87"/>
      <c r="DH171" s="87"/>
      <c r="DI171" s="87"/>
      <c r="DJ171" s="87"/>
      <c r="DK171" s="87"/>
      <c r="DL171" s="87"/>
      <c r="DM171" s="87"/>
      <c r="DN171" s="87"/>
      <c r="DO171" s="87"/>
      <c r="DP171" s="87"/>
      <c r="DQ171" s="87"/>
      <c r="DR171" s="87"/>
      <c r="DS171" s="87"/>
      <c r="DT171" s="87"/>
      <c r="DU171" s="87"/>
      <c r="DV171" s="87"/>
      <c r="DW171" s="87"/>
      <c r="DX171" s="87"/>
      <c r="DY171" s="87"/>
      <c r="DZ171" s="87"/>
      <c r="EA171" s="87"/>
      <c r="EB171" s="87"/>
      <c r="EC171" s="87"/>
      <c r="ED171" s="87"/>
      <c r="EE171" s="87"/>
      <c r="EF171" s="87"/>
      <c r="EG171" s="87"/>
      <c r="EH171" s="87"/>
      <c r="EI171" s="87"/>
      <c r="EJ171" s="87"/>
      <c r="EK171" s="87"/>
      <c r="EL171" s="87"/>
      <c r="EM171" s="87"/>
      <c r="EN171" s="87"/>
      <c r="EO171" s="87"/>
      <c r="EP171" s="87"/>
      <c r="EQ171" s="87"/>
      <c r="ER171" s="87"/>
      <c r="ES171" s="87"/>
      <c r="ET171" s="87"/>
      <c r="EU171" s="87"/>
      <c r="EV171" s="87"/>
      <c r="EW171" s="87"/>
      <c r="EX171" s="87"/>
      <c r="EY171" s="87"/>
      <c r="EZ171" s="87"/>
      <c r="FA171" s="87"/>
      <c r="FB171" s="87"/>
      <c r="FC171" s="87"/>
      <c r="FD171" s="87"/>
      <c r="FE171" s="87"/>
      <c r="FF171" s="87"/>
      <c r="FG171" s="87"/>
      <c r="FH171" s="87"/>
      <c r="FI171" s="87"/>
      <c r="FJ171" s="87"/>
      <c r="FK171" s="87"/>
      <c r="FL171" s="87"/>
      <c r="FM171" s="87"/>
      <c r="FN171" s="87"/>
      <c r="FO171" s="87"/>
      <c r="FP171" s="87"/>
      <c r="FQ171" s="87"/>
      <c r="FR171" s="87"/>
      <c r="FS171" s="87"/>
      <c r="FT171" s="87"/>
      <c r="FU171" s="87"/>
      <c r="FV171" s="87"/>
      <c r="FW171" s="87"/>
      <c r="FX171" s="87"/>
      <c r="FY171" s="87"/>
      <c r="FZ171" s="87"/>
      <c r="GA171" s="87"/>
      <c r="GB171" s="87"/>
      <c r="GC171" s="87"/>
      <c r="GD171" s="87"/>
      <c r="GE171" s="87"/>
      <c r="GF171" s="87"/>
      <c r="GG171" s="87"/>
      <c r="GH171" s="87"/>
      <c r="GI171" s="87"/>
      <c r="GJ171" s="87"/>
      <c r="GK171" s="87"/>
      <c r="GL171" s="87"/>
      <c r="GM171" s="87"/>
      <c r="GN171" s="87"/>
      <c r="GO171" s="87"/>
      <c r="GP171" s="87"/>
      <c r="GQ171" s="87"/>
      <c r="GR171" s="87"/>
      <c r="GS171" s="87"/>
      <c r="GT171" s="87"/>
      <c r="GU171" s="87"/>
      <c r="GV171" s="87"/>
      <c r="GW171" s="87"/>
      <c r="GX171" s="87"/>
      <c r="GY171" s="87"/>
      <c r="GZ171" s="87"/>
      <c r="HA171" s="87"/>
      <c r="HB171" s="87"/>
      <c r="HC171" s="87"/>
      <c r="HD171" s="87"/>
      <c r="HE171" s="87"/>
      <c r="HF171" s="87"/>
      <c r="HG171" s="87"/>
      <c r="HH171" s="87"/>
      <c r="HI171" s="87"/>
      <c r="HJ171" s="87"/>
      <c r="HK171" s="87"/>
      <c r="HL171" s="87"/>
      <c r="HM171" s="87"/>
      <c r="HN171" s="87"/>
      <c r="HO171" s="87"/>
      <c r="HP171" s="87"/>
      <c r="HQ171" s="87"/>
      <c r="HR171" s="87"/>
      <c r="HS171" s="87"/>
      <c r="HT171" s="87"/>
      <c r="HU171" s="87"/>
      <c r="HV171" s="87"/>
      <c r="HW171" s="87"/>
      <c r="HX171" s="87"/>
      <c r="HY171" s="87"/>
      <c r="HZ171" s="87"/>
      <c r="IA171" s="87"/>
      <c r="IB171" s="87"/>
      <c r="IC171" s="87"/>
      <c r="ID171" s="87"/>
      <c r="IE171" s="87"/>
      <c r="IF171" s="87"/>
      <c r="IG171" s="87"/>
      <c r="IH171" s="87"/>
      <c r="II171" s="87"/>
      <c r="IJ171" s="87"/>
      <c r="IK171" s="87"/>
      <c r="IL171" s="87"/>
      <c r="IM171" s="87"/>
      <c r="IN171" s="87"/>
      <c r="IO171" s="87"/>
      <c r="IP171" s="87"/>
      <c r="IQ171" s="87"/>
      <c r="IR171" s="87"/>
      <c r="IS171" s="87"/>
      <c r="IT171" s="87"/>
      <c r="IU171" s="87"/>
      <c r="IV171" s="87"/>
      <c r="IW171" s="87"/>
    </row>
    <row r="172" customFormat="false" ht="12.75" hidden="false" customHeight="false" outlineLevel="0" collapsed="false">
      <c r="A172" s="87"/>
      <c r="B172" s="30"/>
      <c r="C172" s="30"/>
      <c r="D172" s="31"/>
      <c r="E172" s="31"/>
      <c r="F172" s="32"/>
      <c r="G172" s="33"/>
      <c r="H172" s="33"/>
      <c r="I172" s="30"/>
      <c r="J172" s="30"/>
      <c r="K172" s="31"/>
      <c r="L172" s="35"/>
      <c r="M172" s="36"/>
      <c r="N172" s="36"/>
      <c r="O172" s="36"/>
      <c r="P172" s="36"/>
      <c r="Q172" s="36"/>
      <c r="R172" s="36"/>
      <c r="S172" s="102"/>
      <c r="T172" s="32"/>
      <c r="U172" s="30"/>
      <c r="V172" s="16"/>
      <c r="W172" s="16"/>
      <c r="X172" s="16"/>
      <c r="Y172" s="18"/>
      <c r="Z172" s="18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7"/>
      <c r="BT172" s="87"/>
      <c r="BU172" s="87"/>
      <c r="BV172" s="87"/>
      <c r="BW172" s="87"/>
      <c r="BX172" s="87"/>
      <c r="BY172" s="87"/>
      <c r="BZ172" s="87"/>
      <c r="CA172" s="87"/>
      <c r="CB172" s="87"/>
      <c r="CC172" s="87"/>
      <c r="CD172" s="87"/>
      <c r="CE172" s="87"/>
      <c r="CF172" s="87"/>
      <c r="CG172" s="87"/>
      <c r="CH172" s="87"/>
      <c r="CI172" s="87"/>
      <c r="CJ172" s="87"/>
      <c r="CK172" s="87"/>
      <c r="CL172" s="87"/>
      <c r="CM172" s="87"/>
      <c r="CN172" s="87"/>
      <c r="CO172" s="87"/>
      <c r="CP172" s="87"/>
      <c r="CQ172" s="87"/>
      <c r="CR172" s="87"/>
      <c r="CS172" s="87"/>
      <c r="CT172" s="87"/>
      <c r="CU172" s="87"/>
      <c r="CV172" s="87"/>
      <c r="CW172" s="87"/>
      <c r="CX172" s="87"/>
      <c r="CY172" s="87"/>
      <c r="CZ172" s="87"/>
      <c r="DA172" s="87"/>
      <c r="DB172" s="87"/>
      <c r="DC172" s="87"/>
      <c r="DD172" s="87"/>
      <c r="DE172" s="87"/>
      <c r="DF172" s="87"/>
      <c r="DG172" s="87"/>
      <c r="DH172" s="87"/>
      <c r="DI172" s="87"/>
      <c r="DJ172" s="87"/>
      <c r="DK172" s="87"/>
      <c r="DL172" s="87"/>
      <c r="DM172" s="87"/>
      <c r="DN172" s="87"/>
      <c r="DO172" s="87"/>
      <c r="DP172" s="87"/>
      <c r="DQ172" s="87"/>
      <c r="DR172" s="87"/>
      <c r="DS172" s="87"/>
      <c r="DT172" s="87"/>
      <c r="DU172" s="87"/>
      <c r="DV172" s="87"/>
      <c r="DW172" s="87"/>
      <c r="DX172" s="87"/>
      <c r="DY172" s="87"/>
      <c r="DZ172" s="87"/>
      <c r="EA172" s="87"/>
      <c r="EB172" s="87"/>
      <c r="EC172" s="87"/>
      <c r="ED172" s="87"/>
      <c r="EE172" s="87"/>
      <c r="EF172" s="87"/>
      <c r="EG172" s="87"/>
      <c r="EH172" s="87"/>
      <c r="EI172" s="87"/>
      <c r="EJ172" s="87"/>
      <c r="EK172" s="87"/>
      <c r="EL172" s="87"/>
      <c r="EM172" s="87"/>
      <c r="EN172" s="87"/>
      <c r="EO172" s="87"/>
      <c r="EP172" s="87"/>
      <c r="EQ172" s="87"/>
      <c r="ER172" s="87"/>
      <c r="ES172" s="87"/>
      <c r="ET172" s="87"/>
      <c r="EU172" s="87"/>
      <c r="EV172" s="87"/>
      <c r="EW172" s="87"/>
      <c r="EX172" s="87"/>
      <c r="EY172" s="87"/>
      <c r="EZ172" s="87"/>
      <c r="FA172" s="87"/>
      <c r="FB172" s="87"/>
      <c r="FC172" s="87"/>
      <c r="FD172" s="87"/>
      <c r="FE172" s="87"/>
      <c r="FF172" s="87"/>
      <c r="FG172" s="87"/>
      <c r="FH172" s="87"/>
      <c r="FI172" s="87"/>
      <c r="FJ172" s="87"/>
      <c r="FK172" s="87"/>
      <c r="FL172" s="87"/>
      <c r="FM172" s="87"/>
      <c r="FN172" s="87"/>
      <c r="FO172" s="87"/>
      <c r="FP172" s="87"/>
      <c r="FQ172" s="87"/>
      <c r="FR172" s="87"/>
      <c r="FS172" s="87"/>
      <c r="FT172" s="87"/>
      <c r="FU172" s="87"/>
      <c r="FV172" s="87"/>
      <c r="FW172" s="87"/>
      <c r="FX172" s="87"/>
      <c r="FY172" s="87"/>
      <c r="FZ172" s="87"/>
      <c r="GA172" s="87"/>
      <c r="GB172" s="87"/>
      <c r="GC172" s="87"/>
      <c r="GD172" s="87"/>
      <c r="GE172" s="87"/>
      <c r="GF172" s="87"/>
      <c r="GG172" s="87"/>
      <c r="GH172" s="87"/>
      <c r="GI172" s="87"/>
      <c r="GJ172" s="87"/>
      <c r="GK172" s="87"/>
      <c r="GL172" s="87"/>
      <c r="GM172" s="87"/>
      <c r="GN172" s="87"/>
      <c r="GO172" s="87"/>
      <c r="GP172" s="87"/>
      <c r="GQ172" s="87"/>
      <c r="GR172" s="87"/>
      <c r="GS172" s="87"/>
      <c r="GT172" s="87"/>
      <c r="GU172" s="87"/>
      <c r="GV172" s="87"/>
      <c r="GW172" s="87"/>
      <c r="GX172" s="87"/>
      <c r="GY172" s="87"/>
      <c r="GZ172" s="87"/>
      <c r="HA172" s="87"/>
      <c r="HB172" s="87"/>
      <c r="HC172" s="87"/>
      <c r="HD172" s="87"/>
      <c r="HE172" s="87"/>
      <c r="HF172" s="87"/>
      <c r="HG172" s="87"/>
      <c r="HH172" s="87"/>
      <c r="HI172" s="87"/>
      <c r="HJ172" s="87"/>
      <c r="HK172" s="87"/>
      <c r="HL172" s="87"/>
      <c r="HM172" s="87"/>
      <c r="HN172" s="87"/>
      <c r="HO172" s="87"/>
      <c r="HP172" s="87"/>
      <c r="HQ172" s="87"/>
      <c r="HR172" s="87"/>
      <c r="HS172" s="87"/>
      <c r="HT172" s="87"/>
      <c r="HU172" s="87"/>
      <c r="HV172" s="87"/>
      <c r="HW172" s="87"/>
      <c r="HX172" s="87"/>
      <c r="HY172" s="87"/>
      <c r="HZ172" s="87"/>
      <c r="IA172" s="87"/>
      <c r="IB172" s="87"/>
      <c r="IC172" s="87"/>
      <c r="ID172" s="87"/>
      <c r="IE172" s="87"/>
      <c r="IF172" s="87"/>
      <c r="IG172" s="87"/>
      <c r="IH172" s="87"/>
      <c r="II172" s="87"/>
      <c r="IJ172" s="87"/>
      <c r="IK172" s="87"/>
      <c r="IL172" s="87"/>
      <c r="IM172" s="87"/>
      <c r="IN172" s="87"/>
      <c r="IO172" s="87"/>
      <c r="IP172" s="87"/>
      <c r="IQ172" s="87"/>
      <c r="IR172" s="87"/>
      <c r="IS172" s="87"/>
      <c r="IT172" s="87"/>
      <c r="IU172" s="87"/>
      <c r="IV172" s="87"/>
      <c r="IW172" s="87"/>
    </row>
    <row r="173" customFormat="false" ht="12.75" hidden="false" customHeight="false" outlineLevel="0" collapsed="false">
      <c r="A173" s="87"/>
      <c r="B173" s="30"/>
      <c r="C173" s="30"/>
      <c r="D173" s="31"/>
      <c r="E173" s="31"/>
      <c r="F173" s="32"/>
      <c r="G173" s="33"/>
      <c r="H173" s="33"/>
      <c r="I173" s="30"/>
      <c r="J173" s="30"/>
      <c r="K173" s="31"/>
      <c r="L173" s="35"/>
      <c r="M173" s="36"/>
      <c r="N173" s="36"/>
      <c r="O173" s="36"/>
      <c r="P173" s="36"/>
      <c r="Q173" s="36"/>
      <c r="R173" s="36"/>
      <c r="S173" s="102"/>
      <c r="T173" s="32"/>
      <c r="U173" s="30"/>
      <c r="V173" s="16"/>
      <c r="W173" s="16"/>
      <c r="X173" s="16"/>
      <c r="Y173" s="18"/>
      <c r="Z173" s="18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  <c r="CB173" s="87"/>
      <c r="CC173" s="87"/>
      <c r="CD173" s="87"/>
      <c r="CE173" s="87"/>
      <c r="CF173" s="87"/>
      <c r="CG173" s="87"/>
      <c r="CH173" s="87"/>
      <c r="CI173" s="87"/>
      <c r="CJ173" s="87"/>
      <c r="CK173" s="87"/>
      <c r="CL173" s="87"/>
      <c r="CM173" s="87"/>
      <c r="CN173" s="87"/>
      <c r="CO173" s="87"/>
      <c r="CP173" s="87"/>
      <c r="CQ173" s="87"/>
      <c r="CR173" s="87"/>
      <c r="CS173" s="87"/>
      <c r="CT173" s="87"/>
      <c r="CU173" s="87"/>
      <c r="CV173" s="87"/>
      <c r="CW173" s="87"/>
      <c r="CX173" s="87"/>
      <c r="CY173" s="87"/>
      <c r="CZ173" s="87"/>
      <c r="DA173" s="87"/>
      <c r="DB173" s="87"/>
      <c r="DC173" s="87"/>
      <c r="DD173" s="87"/>
      <c r="DE173" s="87"/>
      <c r="DF173" s="87"/>
      <c r="DG173" s="87"/>
      <c r="DH173" s="87"/>
      <c r="DI173" s="87"/>
      <c r="DJ173" s="87"/>
      <c r="DK173" s="87"/>
      <c r="DL173" s="87"/>
      <c r="DM173" s="87"/>
      <c r="DN173" s="87"/>
      <c r="DO173" s="87"/>
      <c r="DP173" s="87"/>
      <c r="DQ173" s="87"/>
      <c r="DR173" s="87"/>
      <c r="DS173" s="87"/>
      <c r="DT173" s="87"/>
      <c r="DU173" s="87"/>
      <c r="DV173" s="87"/>
      <c r="DW173" s="87"/>
      <c r="DX173" s="87"/>
      <c r="DY173" s="87"/>
      <c r="DZ173" s="87"/>
      <c r="EA173" s="87"/>
      <c r="EB173" s="87"/>
      <c r="EC173" s="87"/>
      <c r="ED173" s="87"/>
      <c r="EE173" s="87"/>
      <c r="EF173" s="87"/>
      <c r="EG173" s="87"/>
      <c r="EH173" s="87"/>
      <c r="EI173" s="87"/>
      <c r="EJ173" s="87"/>
      <c r="EK173" s="87"/>
      <c r="EL173" s="87"/>
      <c r="EM173" s="87"/>
      <c r="EN173" s="87"/>
      <c r="EO173" s="87"/>
      <c r="EP173" s="87"/>
      <c r="EQ173" s="87"/>
      <c r="ER173" s="87"/>
      <c r="ES173" s="87"/>
      <c r="ET173" s="87"/>
      <c r="EU173" s="87"/>
      <c r="EV173" s="87"/>
      <c r="EW173" s="87"/>
      <c r="EX173" s="87"/>
      <c r="EY173" s="87"/>
      <c r="EZ173" s="87"/>
      <c r="FA173" s="87"/>
      <c r="FB173" s="87"/>
      <c r="FC173" s="87"/>
      <c r="FD173" s="87"/>
      <c r="FE173" s="87"/>
      <c r="FF173" s="87"/>
      <c r="FG173" s="87"/>
      <c r="FH173" s="87"/>
      <c r="FI173" s="87"/>
      <c r="FJ173" s="87"/>
      <c r="FK173" s="87"/>
      <c r="FL173" s="87"/>
      <c r="FM173" s="87"/>
      <c r="FN173" s="87"/>
      <c r="FO173" s="87"/>
      <c r="FP173" s="87"/>
      <c r="FQ173" s="87"/>
      <c r="FR173" s="87"/>
      <c r="FS173" s="87"/>
      <c r="FT173" s="87"/>
      <c r="FU173" s="87"/>
      <c r="FV173" s="87"/>
      <c r="FW173" s="87"/>
      <c r="FX173" s="87"/>
      <c r="FY173" s="87"/>
      <c r="FZ173" s="87"/>
      <c r="GA173" s="87"/>
      <c r="GB173" s="87"/>
      <c r="GC173" s="87"/>
      <c r="GD173" s="87"/>
      <c r="GE173" s="87"/>
      <c r="GF173" s="87"/>
      <c r="GG173" s="87"/>
      <c r="GH173" s="87"/>
      <c r="GI173" s="87"/>
      <c r="GJ173" s="87"/>
      <c r="GK173" s="87"/>
      <c r="GL173" s="87"/>
      <c r="GM173" s="87"/>
      <c r="GN173" s="87"/>
      <c r="GO173" s="87"/>
      <c r="GP173" s="87"/>
      <c r="GQ173" s="87"/>
      <c r="GR173" s="87"/>
      <c r="GS173" s="87"/>
      <c r="GT173" s="87"/>
      <c r="GU173" s="87"/>
      <c r="GV173" s="87"/>
      <c r="GW173" s="87"/>
      <c r="GX173" s="87"/>
      <c r="GY173" s="87"/>
      <c r="GZ173" s="87"/>
      <c r="HA173" s="87"/>
      <c r="HB173" s="87"/>
      <c r="HC173" s="87"/>
      <c r="HD173" s="87"/>
      <c r="HE173" s="87"/>
      <c r="HF173" s="87"/>
      <c r="HG173" s="87"/>
      <c r="HH173" s="87"/>
      <c r="HI173" s="87"/>
      <c r="HJ173" s="87"/>
      <c r="HK173" s="87"/>
      <c r="HL173" s="87"/>
      <c r="HM173" s="87"/>
      <c r="HN173" s="87"/>
      <c r="HO173" s="87"/>
      <c r="HP173" s="87"/>
      <c r="HQ173" s="87"/>
      <c r="HR173" s="87"/>
      <c r="HS173" s="87"/>
      <c r="HT173" s="87"/>
      <c r="HU173" s="87"/>
      <c r="HV173" s="87"/>
      <c r="HW173" s="87"/>
      <c r="HX173" s="87"/>
      <c r="HY173" s="87"/>
      <c r="HZ173" s="87"/>
      <c r="IA173" s="87"/>
      <c r="IB173" s="87"/>
      <c r="IC173" s="87"/>
      <c r="ID173" s="87"/>
      <c r="IE173" s="87"/>
      <c r="IF173" s="87"/>
      <c r="IG173" s="87"/>
      <c r="IH173" s="87"/>
      <c r="II173" s="87"/>
      <c r="IJ173" s="87"/>
      <c r="IK173" s="87"/>
      <c r="IL173" s="87"/>
      <c r="IM173" s="87"/>
      <c r="IN173" s="87"/>
      <c r="IO173" s="87"/>
      <c r="IP173" s="87"/>
      <c r="IQ173" s="87"/>
      <c r="IR173" s="87"/>
      <c r="IS173" s="87"/>
      <c r="IT173" s="87"/>
      <c r="IU173" s="87"/>
      <c r="IV173" s="87"/>
      <c r="IW173" s="87"/>
    </row>
    <row r="174" customFormat="false" ht="12.75" hidden="false" customHeight="false" outlineLevel="0" collapsed="false">
      <c r="A174" s="87"/>
      <c r="B174" s="30"/>
      <c r="C174" s="30"/>
      <c r="D174" s="31"/>
      <c r="E174" s="31"/>
      <c r="F174" s="32"/>
      <c r="G174" s="33"/>
      <c r="H174" s="33"/>
      <c r="I174" s="30"/>
      <c r="J174" s="30"/>
      <c r="K174" s="31"/>
      <c r="L174" s="35"/>
      <c r="M174" s="36"/>
      <c r="N174" s="36"/>
      <c r="O174" s="36"/>
      <c r="P174" s="36"/>
      <c r="Q174" s="36"/>
      <c r="R174" s="36"/>
      <c r="S174" s="102"/>
      <c r="T174" s="32"/>
      <c r="U174" s="30"/>
      <c r="V174" s="16"/>
      <c r="W174" s="16"/>
      <c r="X174" s="16"/>
      <c r="Y174" s="18"/>
      <c r="Z174" s="18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87"/>
      <c r="BT174" s="87"/>
      <c r="BU174" s="87"/>
      <c r="BV174" s="87"/>
      <c r="BW174" s="87"/>
      <c r="BX174" s="87"/>
      <c r="BY174" s="87"/>
      <c r="BZ174" s="87"/>
      <c r="CA174" s="87"/>
      <c r="CB174" s="87"/>
      <c r="CC174" s="87"/>
      <c r="CD174" s="87"/>
      <c r="CE174" s="87"/>
      <c r="CF174" s="87"/>
      <c r="CG174" s="87"/>
      <c r="CH174" s="87"/>
      <c r="CI174" s="87"/>
      <c r="CJ174" s="87"/>
      <c r="CK174" s="87"/>
      <c r="CL174" s="87"/>
      <c r="CM174" s="87"/>
      <c r="CN174" s="87"/>
      <c r="CO174" s="87"/>
      <c r="CP174" s="87"/>
      <c r="CQ174" s="87"/>
      <c r="CR174" s="87"/>
      <c r="CS174" s="87"/>
      <c r="CT174" s="87"/>
      <c r="CU174" s="87"/>
      <c r="CV174" s="87"/>
      <c r="CW174" s="87"/>
      <c r="CX174" s="87"/>
      <c r="CY174" s="87"/>
      <c r="CZ174" s="87"/>
      <c r="DA174" s="87"/>
      <c r="DB174" s="87"/>
      <c r="DC174" s="87"/>
      <c r="DD174" s="87"/>
      <c r="DE174" s="87"/>
      <c r="DF174" s="87"/>
      <c r="DG174" s="87"/>
      <c r="DH174" s="87"/>
      <c r="DI174" s="87"/>
      <c r="DJ174" s="87"/>
      <c r="DK174" s="87"/>
      <c r="DL174" s="87"/>
      <c r="DM174" s="87"/>
      <c r="DN174" s="87"/>
      <c r="DO174" s="87"/>
      <c r="DP174" s="87"/>
      <c r="DQ174" s="87"/>
      <c r="DR174" s="87"/>
      <c r="DS174" s="87"/>
      <c r="DT174" s="87"/>
      <c r="DU174" s="87"/>
      <c r="DV174" s="87"/>
      <c r="DW174" s="87"/>
      <c r="DX174" s="87"/>
      <c r="DY174" s="87"/>
      <c r="DZ174" s="87"/>
      <c r="EA174" s="87"/>
      <c r="EB174" s="87"/>
      <c r="EC174" s="87"/>
      <c r="ED174" s="87"/>
      <c r="EE174" s="87"/>
      <c r="EF174" s="87"/>
      <c r="EG174" s="87"/>
      <c r="EH174" s="87"/>
      <c r="EI174" s="87"/>
      <c r="EJ174" s="87"/>
      <c r="EK174" s="87"/>
      <c r="EL174" s="87"/>
      <c r="EM174" s="87"/>
      <c r="EN174" s="87"/>
      <c r="EO174" s="87"/>
      <c r="EP174" s="87"/>
      <c r="EQ174" s="87"/>
      <c r="ER174" s="87"/>
      <c r="ES174" s="87"/>
      <c r="ET174" s="87"/>
      <c r="EU174" s="87"/>
      <c r="EV174" s="87"/>
      <c r="EW174" s="87"/>
      <c r="EX174" s="87"/>
      <c r="EY174" s="87"/>
      <c r="EZ174" s="87"/>
      <c r="FA174" s="87"/>
      <c r="FB174" s="87"/>
      <c r="FC174" s="87"/>
      <c r="FD174" s="87"/>
      <c r="FE174" s="87"/>
      <c r="FF174" s="87"/>
      <c r="FG174" s="87"/>
      <c r="FH174" s="87"/>
      <c r="FI174" s="87"/>
      <c r="FJ174" s="87"/>
      <c r="FK174" s="87"/>
      <c r="FL174" s="87"/>
      <c r="FM174" s="87"/>
      <c r="FN174" s="87"/>
      <c r="FO174" s="87"/>
      <c r="FP174" s="87"/>
      <c r="FQ174" s="87"/>
      <c r="FR174" s="87"/>
      <c r="FS174" s="87"/>
      <c r="FT174" s="87"/>
      <c r="FU174" s="87"/>
      <c r="FV174" s="87"/>
      <c r="FW174" s="87"/>
      <c r="FX174" s="87"/>
      <c r="FY174" s="87"/>
      <c r="FZ174" s="87"/>
      <c r="GA174" s="87"/>
      <c r="GB174" s="87"/>
      <c r="GC174" s="87"/>
      <c r="GD174" s="87"/>
      <c r="GE174" s="87"/>
      <c r="GF174" s="87"/>
      <c r="GG174" s="87"/>
      <c r="GH174" s="87"/>
      <c r="GI174" s="87"/>
      <c r="GJ174" s="87"/>
      <c r="GK174" s="87"/>
      <c r="GL174" s="87"/>
      <c r="GM174" s="87"/>
      <c r="GN174" s="87"/>
      <c r="GO174" s="87"/>
      <c r="GP174" s="87"/>
      <c r="GQ174" s="87"/>
      <c r="GR174" s="87"/>
      <c r="GS174" s="87"/>
      <c r="GT174" s="87"/>
      <c r="GU174" s="87"/>
      <c r="GV174" s="87"/>
      <c r="GW174" s="87"/>
      <c r="GX174" s="87"/>
      <c r="GY174" s="87"/>
      <c r="GZ174" s="87"/>
      <c r="HA174" s="87"/>
      <c r="HB174" s="87"/>
      <c r="HC174" s="87"/>
      <c r="HD174" s="87"/>
      <c r="HE174" s="87"/>
      <c r="HF174" s="87"/>
      <c r="HG174" s="87"/>
      <c r="HH174" s="87"/>
      <c r="HI174" s="87"/>
      <c r="HJ174" s="87"/>
      <c r="HK174" s="87"/>
      <c r="HL174" s="87"/>
      <c r="HM174" s="87"/>
      <c r="HN174" s="87"/>
      <c r="HO174" s="87"/>
      <c r="HP174" s="87"/>
      <c r="HQ174" s="87"/>
      <c r="HR174" s="87"/>
      <c r="HS174" s="87"/>
      <c r="HT174" s="87"/>
      <c r="HU174" s="87"/>
      <c r="HV174" s="87"/>
      <c r="HW174" s="87"/>
      <c r="HX174" s="87"/>
      <c r="HY174" s="87"/>
      <c r="HZ174" s="87"/>
      <c r="IA174" s="87"/>
      <c r="IB174" s="87"/>
      <c r="IC174" s="87"/>
      <c r="ID174" s="87"/>
      <c r="IE174" s="87"/>
      <c r="IF174" s="87"/>
      <c r="IG174" s="87"/>
      <c r="IH174" s="87"/>
      <c r="II174" s="87"/>
      <c r="IJ174" s="87"/>
      <c r="IK174" s="87"/>
      <c r="IL174" s="87"/>
      <c r="IM174" s="87"/>
      <c r="IN174" s="87"/>
      <c r="IO174" s="87"/>
      <c r="IP174" s="87"/>
      <c r="IQ174" s="87"/>
      <c r="IR174" s="87"/>
      <c r="IS174" s="87"/>
      <c r="IT174" s="87"/>
      <c r="IU174" s="87"/>
      <c r="IV174" s="87"/>
      <c r="IW174" s="87"/>
    </row>
    <row r="175" customFormat="false" ht="12.75" hidden="false" customHeight="false" outlineLevel="0" collapsed="false">
      <c r="A175" s="87"/>
      <c r="B175" s="30"/>
      <c r="C175" s="30"/>
      <c r="D175" s="31"/>
      <c r="E175" s="31"/>
      <c r="F175" s="32"/>
      <c r="G175" s="33"/>
      <c r="H175" s="33"/>
      <c r="I175" s="30"/>
      <c r="J175" s="30"/>
      <c r="K175" s="31"/>
      <c r="L175" s="35"/>
      <c r="M175" s="36"/>
      <c r="N175" s="36"/>
      <c r="O175" s="36"/>
      <c r="P175" s="36"/>
      <c r="Q175" s="36"/>
      <c r="R175" s="36"/>
      <c r="S175" s="102"/>
      <c r="T175" s="32"/>
      <c r="U175" s="30"/>
      <c r="V175" s="16"/>
      <c r="W175" s="16"/>
      <c r="X175" s="16"/>
      <c r="Y175" s="18"/>
      <c r="Z175" s="18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  <c r="CB175" s="87"/>
      <c r="CC175" s="87"/>
      <c r="CD175" s="87"/>
      <c r="CE175" s="87"/>
      <c r="CF175" s="87"/>
      <c r="CG175" s="87"/>
      <c r="CH175" s="87"/>
      <c r="CI175" s="87"/>
      <c r="CJ175" s="87"/>
      <c r="CK175" s="87"/>
      <c r="CL175" s="87"/>
      <c r="CM175" s="87"/>
      <c r="CN175" s="87"/>
      <c r="CO175" s="87"/>
      <c r="CP175" s="87"/>
      <c r="CQ175" s="87"/>
      <c r="CR175" s="87"/>
      <c r="CS175" s="87"/>
      <c r="CT175" s="87"/>
      <c r="CU175" s="87"/>
      <c r="CV175" s="87"/>
      <c r="CW175" s="87"/>
      <c r="CX175" s="87"/>
      <c r="CY175" s="87"/>
      <c r="CZ175" s="87"/>
      <c r="DA175" s="87"/>
      <c r="DB175" s="87"/>
      <c r="DC175" s="87"/>
      <c r="DD175" s="87"/>
      <c r="DE175" s="87"/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V175" s="87"/>
      <c r="DW175" s="87"/>
      <c r="DX175" s="87"/>
      <c r="DY175" s="87"/>
      <c r="DZ175" s="87"/>
      <c r="EA175" s="87"/>
      <c r="EB175" s="87"/>
      <c r="EC175" s="87"/>
      <c r="ED175" s="87"/>
      <c r="EE175" s="87"/>
      <c r="EF175" s="87"/>
      <c r="EG175" s="87"/>
      <c r="EH175" s="87"/>
      <c r="EI175" s="87"/>
      <c r="EJ175" s="87"/>
      <c r="EK175" s="87"/>
      <c r="EL175" s="87"/>
      <c r="EM175" s="87"/>
      <c r="EN175" s="87"/>
      <c r="EO175" s="87"/>
      <c r="EP175" s="87"/>
      <c r="EQ175" s="87"/>
      <c r="ER175" s="87"/>
      <c r="ES175" s="87"/>
      <c r="ET175" s="87"/>
      <c r="EU175" s="87"/>
      <c r="EV175" s="87"/>
      <c r="EW175" s="87"/>
      <c r="EX175" s="87"/>
      <c r="EY175" s="87"/>
      <c r="EZ175" s="87"/>
      <c r="FA175" s="87"/>
      <c r="FB175" s="87"/>
      <c r="FC175" s="87"/>
      <c r="FD175" s="87"/>
      <c r="FE175" s="87"/>
      <c r="FF175" s="87"/>
      <c r="FG175" s="87"/>
      <c r="FH175" s="87"/>
      <c r="FI175" s="87"/>
      <c r="FJ175" s="87"/>
      <c r="FK175" s="87"/>
      <c r="FL175" s="87"/>
      <c r="FM175" s="87"/>
      <c r="FN175" s="87"/>
      <c r="FO175" s="87"/>
      <c r="FP175" s="87"/>
      <c r="FQ175" s="87"/>
      <c r="FR175" s="87"/>
      <c r="FS175" s="87"/>
      <c r="FT175" s="87"/>
      <c r="FU175" s="87"/>
      <c r="FV175" s="87"/>
      <c r="FW175" s="87"/>
      <c r="FX175" s="87"/>
      <c r="FY175" s="87"/>
      <c r="FZ175" s="87"/>
      <c r="GA175" s="87"/>
      <c r="GB175" s="87"/>
      <c r="GC175" s="87"/>
      <c r="GD175" s="87"/>
      <c r="GE175" s="87"/>
      <c r="GF175" s="87"/>
      <c r="GG175" s="87"/>
      <c r="GH175" s="87"/>
      <c r="GI175" s="87"/>
      <c r="GJ175" s="87"/>
      <c r="GK175" s="87"/>
      <c r="GL175" s="87"/>
      <c r="GM175" s="87"/>
      <c r="GN175" s="87"/>
      <c r="GO175" s="87"/>
      <c r="GP175" s="87"/>
      <c r="GQ175" s="87"/>
      <c r="GR175" s="87"/>
      <c r="GS175" s="87"/>
      <c r="GT175" s="87"/>
      <c r="GU175" s="87"/>
      <c r="GV175" s="87"/>
      <c r="GW175" s="87"/>
      <c r="GX175" s="87"/>
      <c r="GY175" s="87"/>
      <c r="GZ175" s="87"/>
      <c r="HA175" s="87"/>
      <c r="HB175" s="87"/>
      <c r="HC175" s="87"/>
      <c r="HD175" s="87"/>
      <c r="HE175" s="87"/>
      <c r="HF175" s="87"/>
      <c r="HG175" s="87"/>
      <c r="HH175" s="87"/>
      <c r="HI175" s="87"/>
      <c r="HJ175" s="87"/>
      <c r="HK175" s="87"/>
      <c r="HL175" s="87"/>
      <c r="HM175" s="87"/>
      <c r="HN175" s="87"/>
      <c r="HO175" s="87"/>
      <c r="HP175" s="87"/>
      <c r="HQ175" s="87"/>
      <c r="HR175" s="87"/>
      <c r="HS175" s="87"/>
      <c r="HT175" s="87"/>
      <c r="HU175" s="87"/>
      <c r="HV175" s="87"/>
      <c r="HW175" s="87"/>
      <c r="HX175" s="87"/>
      <c r="HY175" s="87"/>
      <c r="HZ175" s="87"/>
      <c r="IA175" s="87"/>
      <c r="IB175" s="87"/>
      <c r="IC175" s="87"/>
      <c r="ID175" s="87"/>
      <c r="IE175" s="87"/>
      <c r="IF175" s="87"/>
      <c r="IG175" s="87"/>
      <c r="IH175" s="87"/>
      <c r="II175" s="87"/>
      <c r="IJ175" s="87"/>
      <c r="IK175" s="87"/>
      <c r="IL175" s="87"/>
      <c r="IM175" s="87"/>
      <c r="IN175" s="87"/>
      <c r="IO175" s="87"/>
      <c r="IP175" s="87"/>
      <c r="IQ175" s="87"/>
      <c r="IR175" s="87"/>
      <c r="IS175" s="87"/>
      <c r="IT175" s="87"/>
      <c r="IU175" s="87"/>
      <c r="IV175" s="87"/>
      <c r="IW175" s="87"/>
    </row>
    <row r="176" customFormat="false" ht="12.75" hidden="false" customHeight="false" outlineLevel="0" collapsed="false">
      <c r="A176" s="87"/>
      <c r="B176" s="30"/>
      <c r="C176" s="30"/>
      <c r="D176" s="31"/>
      <c r="E176" s="31"/>
      <c r="F176" s="32"/>
      <c r="G176" s="33"/>
      <c r="H176" s="33"/>
      <c r="I176" s="30"/>
      <c r="J176" s="30"/>
      <c r="K176" s="31"/>
      <c r="L176" s="35"/>
      <c r="M176" s="36"/>
      <c r="N176" s="36"/>
      <c r="O176" s="36"/>
      <c r="P176" s="36"/>
      <c r="Q176" s="36"/>
      <c r="R176" s="36"/>
      <c r="S176" s="102"/>
      <c r="T176" s="32"/>
      <c r="U176" s="30"/>
      <c r="V176" s="16"/>
      <c r="W176" s="16"/>
      <c r="X176" s="16"/>
      <c r="Y176" s="18"/>
      <c r="Z176" s="18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87"/>
      <c r="BT176" s="87"/>
      <c r="BU176" s="87"/>
      <c r="BV176" s="87"/>
      <c r="BW176" s="87"/>
      <c r="BX176" s="87"/>
      <c r="BY176" s="87"/>
      <c r="BZ176" s="87"/>
      <c r="CA176" s="87"/>
      <c r="CB176" s="87"/>
      <c r="CC176" s="87"/>
      <c r="CD176" s="87"/>
      <c r="CE176" s="87"/>
      <c r="CF176" s="87"/>
      <c r="CG176" s="87"/>
      <c r="CH176" s="87"/>
      <c r="CI176" s="87"/>
      <c r="CJ176" s="87"/>
      <c r="CK176" s="87"/>
      <c r="CL176" s="87"/>
      <c r="CM176" s="87"/>
      <c r="CN176" s="87"/>
      <c r="CO176" s="87"/>
      <c r="CP176" s="87"/>
      <c r="CQ176" s="87"/>
      <c r="CR176" s="87"/>
      <c r="CS176" s="87"/>
      <c r="CT176" s="87"/>
      <c r="CU176" s="87"/>
      <c r="CV176" s="87"/>
      <c r="CW176" s="87"/>
      <c r="CX176" s="87"/>
      <c r="CY176" s="87"/>
      <c r="CZ176" s="87"/>
      <c r="DA176" s="87"/>
      <c r="DB176" s="87"/>
      <c r="DC176" s="87"/>
      <c r="DD176" s="87"/>
      <c r="DE176" s="87"/>
      <c r="DF176" s="87"/>
      <c r="DG176" s="87"/>
      <c r="DH176" s="87"/>
      <c r="DI176" s="87"/>
      <c r="DJ176" s="87"/>
      <c r="DK176" s="87"/>
      <c r="DL176" s="87"/>
      <c r="DM176" s="87"/>
      <c r="DN176" s="87"/>
      <c r="DO176" s="87"/>
      <c r="DP176" s="87"/>
      <c r="DQ176" s="87"/>
      <c r="DR176" s="87"/>
      <c r="DS176" s="87"/>
      <c r="DT176" s="87"/>
      <c r="DU176" s="87"/>
      <c r="DV176" s="87"/>
      <c r="DW176" s="87"/>
      <c r="DX176" s="87"/>
      <c r="DY176" s="87"/>
      <c r="DZ176" s="87"/>
      <c r="EA176" s="87"/>
      <c r="EB176" s="87"/>
      <c r="EC176" s="87"/>
      <c r="ED176" s="87"/>
      <c r="EE176" s="87"/>
      <c r="EF176" s="87"/>
      <c r="EG176" s="87"/>
      <c r="EH176" s="87"/>
      <c r="EI176" s="87"/>
      <c r="EJ176" s="87"/>
      <c r="EK176" s="87"/>
      <c r="EL176" s="87"/>
      <c r="EM176" s="87"/>
      <c r="EN176" s="87"/>
      <c r="EO176" s="87"/>
      <c r="EP176" s="87"/>
      <c r="EQ176" s="87"/>
      <c r="ER176" s="87"/>
      <c r="ES176" s="87"/>
      <c r="ET176" s="87"/>
      <c r="EU176" s="87"/>
      <c r="EV176" s="87"/>
      <c r="EW176" s="87"/>
      <c r="EX176" s="87"/>
      <c r="EY176" s="87"/>
      <c r="EZ176" s="87"/>
      <c r="FA176" s="87"/>
      <c r="FB176" s="87"/>
      <c r="FC176" s="87"/>
      <c r="FD176" s="87"/>
      <c r="FE176" s="87"/>
      <c r="FF176" s="87"/>
      <c r="FG176" s="87"/>
      <c r="FH176" s="87"/>
      <c r="FI176" s="87"/>
      <c r="FJ176" s="87"/>
      <c r="FK176" s="87"/>
      <c r="FL176" s="87"/>
      <c r="FM176" s="87"/>
      <c r="FN176" s="87"/>
      <c r="FO176" s="87"/>
      <c r="FP176" s="87"/>
      <c r="FQ176" s="87"/>
      <c r="FR176" s="87"/>
      <c r="FS176" s="87"/>
      <c r="FT176" s="87"/>
      <c r="FU176" s="87"/>
      <c r="FV176" s="87"/>
      <c r="FW176" s="87"/>
      <c r="FX176" s="87"/>
      <c r="FY176" s="87"/>
      <c r="FZ176" s="87"/>
      <c r="GA176" s="87"/>
      <c r="GB176" s="87"/>
      <c r="GC176" s="87"/>
      <c r="GD176" s="87"/>
      <c r="GE176" s="87"/>
      <c r="GF176" s="87"/>
      <c r="GG176" s="87"/>
      <c r="GH176" s="87"/>
      <c r="GI176" s="87"/>
      <c r="GJ176" s="87"/>
      <c r="GK176" s="87"/>
      <c r="GL176" s="87"/>
      <c r="GM176" s="87"/>
      <c r="GN176" s="87"/>
      <c r="GO176" s="87"/>
      <c r="GP176" s="87"/>
      <c r="GQ176" s="87"/>
      <c r="GR176" s="87"/>
      <c r="GS176" s="87"/>
      <c r="GT176" s="87"/>
      <c r="GU176" s="87"/>
      <c r="GV176" s="87"/>
      <c r="GW176" s="87"/>
      <c r="GX176" s="87"/>
      <c r="GY176" s="87"/>
      <c r="GZ176" s="87"/>
      <c r="HA176" s="87"/>
      <c r="HB176" s="87"/>
      <c r="HC176" s="87"/>
      <c r="HD176" s="87"/>
      <c r="HE176" s="87"/>
      <c r="HF176" s="87"/>
      <c r="HG176" s="87"/>
      <c r="HH176" s="87"/>
      <c r="HI176" s="87"/>
      <c r="HJ176" s="87"/>
      <c r="HK176" s="87"/>
      <c r="HL176" s="87"/>
      <c r="HM176" s="87"/>
      <c r="HN176" s="87"/>
      <c r="HO176" s="87"/>
      <c r="HP176" s="87"/>
      <c r="HQ176" s="87"/>
      <c r="HR176" s="87"/>
      <c r="HS176" s="87"/>
      <c r="HT176" s="87"/>
      <c r="HU176" s="87"/>
      <c r="HV176" s="87"/>
      <c r="HW176" s="87"/>
      <c r="HX176" s="87"/>
      <c r="HY176" s="87"/>
      <c r="HZ176" s="87"/>
      <c r="IA176" s="87"/>
      <c r="IB176" s="87"/>
      <c r="IC176" s="87"/>
      <c r="ID176" s="87"/>
      <c r="IE176" s="87"/>
      <c r="IF176" s="87"/>
      <c r="IG176" s="87"/>
      <c r="IH176" s="87"/>
      <c r="II176" s="87"/>
      <c r="IJ176" s="87"/>
      <c r="IK176" s="87"/>
      <c r="IL176" s="87"/>
      <c r="IM176" s="87"/>
      <c r="IN176" s="87"/>
      <c r="IO176" s="87"/>
      <c r="IP176" s="87"/>
      <c r="IQ176" s="87"/>
      <c r="IR176" s="87"/>
      <c r="IS176" s="87"/>
      <c r="IT176" s="87"/>
      <c r="IU176" s="87"/>
      <c r="IV176" s="87"/>
      <c r="IW176" s="87"/>
    </row>
    <row r="177" customFormat="false" ht="12.75" hidden="false" customHeight="false" outlineLevel="0" collapsed="false">
      <c r="A177" s="87"/>
      <c r="B177" s="30"/>
      <c r="C177" s="30"/>
      <c r="D177" s="31"/>
      <c r="E177" s="31"/>
      <c r="F177" s="32"/>
      <c r="G177" s="33"/>
      <c r="H177" s="33"/>
      <c r="I177" s="30"/>
      <c r="J177" s="30"/>
      <c r="K177" s="31"/>
      <c r="L177" s="35"/>
      <c r="M177" s="36"/>
      <c r="N177" s="36"/>
      <c r="O177" s="36"/>
      <c r="P177" s="36"/>
      <c r="Q177" s="36"/>
      <c r="R177" s="36"/>
      <c r="S177" s="102"/>
      <c r="T177" s="32"/>
      <c r="U177" s="30"/>
      <c r="V177" s="16"/>
      <c r="W177" s="16"/>
      <c r="X177" s="16"/>
      <c r="Y177" s="18"/>
      <c r="Z177" s="18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  <c r="CC177" s="87"/>
      <c r="CD177" s="87"/>
      <c r="CE177" s="87"/>
      <c r="CF177" s="87"/>
      <c r="CG177" s="87"/>
      <c r="CH177" s="87"/>
      <c r="CI177" s="87"/>
      <c r="CJ177" s="87"/>
      <c r="CK177" s="87"/>
      <c r="CL177" s="87"/>
      <c r="CM177" s="87"/>
      <c r="CN177" s="87"/>
      <c r="CO177" s="87"/>
      <c r="CP177" s="87"/>
      <c r="CQ177" s="87"/>
      <c r="CR177" s="87"/>
      <c r="CS177" s="87"/>
      <c r="CT177" s="87"/>
      <c r="CU177" s="87"/>
      <c r="CV177" s="87"/>
      <c r="CW177" s="87"/>
      <c r="CX177" s="87"/>
      <c r="CY177" s="87"/>
      <c r="CZ177" s="87"/>
      <c r="DA177" s="87"/>
      <c r="DB177" s="87"/>
      <c r="DC177" s="87"/>
      <c r="DD177" s="87"/>
      <c r="DE177" s="87"/>
      <c r="DF177" s="87"/>
      <c r="DG177" s="87"/>
      <c r="DH177" s="87"/>
      <c r="DI177" s="87"/>
      <c r="DJ177" s="87"/>
      <c r="DK177" s="87"/>
      <c r="DL177" s="87"/>
      <c r="DM177" s="87"/>
      <c r="DN177" s="87"/>
      <c r="DO177" s="87"/>
      <c r="DP177" s="87"/>
      <c r="DQ177" s="87"/>
      <c r="DR177" s="87"/>
      <c r="DS177" s="87"/>
      <c r="DT177" s="87"/>
      <c r="DU177" s="87"/>
      <c r="DV177" s="87"/>
      <c r="DW177" s="87"/>
      <c r="DX177" s="87"/>
      <c r="DY177" s="87"/>
      <c r="DZ177" s="87"/>
      <c r="EA177" s="87"/>
      <c r="EB177" s="87"/>
      <c r="EC177" s="87"/>
      <c r="ED177" s="87"/>
      <c r="EE177" s="87"/>
      <c r="EF177" s="87"/>
      <c r="EG177" s="87"/>
      <c r="EH177" s="87"/>
      <c r="EI177" s="87"/>
      <c r="EJ177" s="87"/>
      <c r="EK177" s="87"/>
      <c r="EL177" s="87"/>
      <c r="EM177" s="87"/>
      <c r="EN177" s="87"/>
      <c r="EO177" s="87"/>
      <c r="EP177" s="87"/>
      <c r="EQ177" s="87"/>
      <c r="ER177" s="87"/>
      <c r="ES177" s="87"/>
      <c r="ET177" s="87"/>
      <c r="EU177" s="87"/>
      <c r="EV177" s="87"/>
      <c r="EW177" s="87"/>
      <c r="EX177" s="87"/>
      <c r="EY177" s="87"/>
      <c r="EZ177" s="87"/>
      <c r="FA177" s="87"/>
      <c r="FB177" s="87"/>
      <c r="FC177" s="87"/>
      <c r="FD177" s="87"/>
      <c r="FE177" s="87"/>
      <c r="FF177" s="87"/>
      <c r="FG177" s="87"/>
      <c r="FH177" s="87"/>
      <c r="FI177" s="87"/>
      <c r="FJ177" s="87"/>
      <c r="FK177" s="87"/>
      <c r="FL177" s="87"/>
      <c r="FM177" s="87"/>
      <c r="FN177" s="87"/>
      <c r="FO177" s="87"/>
      <c r="FP177" s="87"/>
      <c r="FQ177" s="87"/>
      <c r="FR177" s="87"/>
      <c r="FS177" s="87"/>
      <c r="FT177" s="87"/>
      <c r="FU177" s="87"/>
      <c r="FV177" s="87"/>
      <c r="FW177" s="87"/>
      <c r="FX177" s="87"/>
      <c r="FY177" s="87"/>
      <c r="FZ177" s="87"/>
      <c r="GA177" s="87"/>
      <c r="GB177" s="87"/>
      <c r="GC177" s="87"/>
      <c r="GD177" s="87"/>
      <c r="GE177" s="87"/>
      <c r="GF177" s="87"/>
      <c r="GG177" s="87"/>
      <c r="GH177" s="87"/>
      <c r="GI177" s="87"/>
      <c r="GJ177" s="87"/>
      <c r="GK177" s="87"/>
      <c r="GL177" s="87"/>
      <c r="GM177" s="87"/>
      <c r="GN177" s="87"/>
      <c r="GO177" s="87"/>
      <c r="GP177" s="87"/>
      <c r="GQ177" s="87"/>
      <c r="GR177" s="87"/>
      <c r="GS177" s="87"/>
      <c r="GT177" s="87"/>
      <c r="GU177" s="87"/>
      <c r="GV177" s="87"/>
      <c r="GW177" s="87"/>
      <c r="GX177" s="87"/>
      <c r="GY177" s="87"/>
      <c r="GZ177" s="87"/>
      <c r="HA177" s="87"/>
      <c r="HB177" s="87"/>
      <c r="HC177" s="87"/>
      <c r="HD177" s="87"/>
      <c r="HE177" s="87"/>
      <c r="HF177" s="87"/>
      <c r="HG177" s="87"/>
      <c r="HH177" s="87"/>
      <c r="HI177" s="87"/>
      <c r="HJ177" s="87"/>
      <c r="HK177" s="87"/>
      <c r="HL177" s="87"/>
      <c r="HM177" s="87"/>
      <c r="HN177" s="87"/>
      <c r="HO177" s="87"/>
      <c r="HP177" s="87"/>
      <c r="HQ177" s="87"/>
      <c r="HR177" s="87"/>
      <c r="HS177" s="87"/>
      <c r="HT177" s="87"/>
      <c r="HU177" s="87"/>
      <c r="HV177" s="87"/>
      <c r="HW177" s="87"/>
      <c r="HX177" s="87"/>
      <c r="HY177" s="87"/>
      <c r="HZ177" s="87"/>
      <c r="IA177" s="87"/>
      <c r="IB177" s="87"/>
      <c r="IC177" s="87"/>
      <c r="ID177" s="87"/>
      <c r="IE177" s="87"/>
      <c r="IF177" s="87"/>
      <c r="IG177" s="87"/>
      <c r="IH177" s="87"/>
      <c r="II177" s="87"/>
      <c r="IJ177" s="87"/>
      <c r="IK177" s="87"/>
      <c r="IL177" s="87"/>
      <c r="IM177" s="87"/>
      <c r="IN177" s="87"/>
      <c r="IO177" s="87"/>
      <c r="IP177" s="87"/>
      <c r="IQ177" s="87"/>
      <c r="IR177" s="87"/>
      <c r="IS177" s="87"/>
      <c r="IT177" s="87"/>
      <c r="IU177" s="87"/>
      <c r="IV177" s="87"/>
      <c r="IW177" s="87"/>
    </row>
    <row r="178" customFormat="false" ht="12.75" hidden="false" customHeight="false" outlineLevel="0" collapsed="false">
      <c r="A178" s="87"/>
      <c r="B178" s="30"/>
      <c r="C178" s="30"/>
      <c r="D178" s="31"/>
      <c r="E178" s="31"/>
      <c r="F178" s="32"/>
      <c r="G178" s="33"/>
      <c r="H178" s="33"/>
      <c r="I178" s="30"/>
      <c r="J178" s="30"/>
      <c r="K178" s="31"/>
      <c r="L178" s="35"/>
      <c r="M178" s="36"/>
      <c r="N178" s="36"/>
      <c r="O178" s="36"/>
      <c r="P178" s="36"/>
      <c r="Q178" s="36"/>
      <c r="R178" s="36"/>
      <c r="S178" s="102"/>
      <c r="T178" s="32"/>
      <c r="U178" s="30"/>
      <c r="V178" s="16"/>
      <c r="W178" s="16"/>
      <c r="X178" s="16"/>
      <c r="Y178" s="18"/>
      <c r="Z178" s="18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  <c r="BV178" s="87"/>
      <c r="BW178" s="87"/>
      <c r="BX178" s="87"/>
      <c r="BY178" s="87"/>
      <c r="BZ178" s="87"/>
      <c r="CA178" s="87"/>
      <c r="CB178" s="87"/>
      <c r="CC178" s="87"/>
      <c r="CD178" s="87"/>
      <c r="CE178" s="87"/>
      <c r="CF178" s="87"/>
      <c r="CG178" s="87"/>
      <c r="CH178" s="87"/>
      <c r="CI178" s="87"/>
      <c r="CJ178" s="87"/>
      <c r="CK178" s="87"/>
      <c r="CL178" s="87"/>
      <c r="CM178" s="87"/>
      <c r="CN178" s="87"/>
      <c r="CO178" s="87"/>
      <c r="CP178" s="87"/>
      <c r="CQ178" s="87"/>
      <c r="CR178" s="87"/>
      <c r="CS178" s="87"/>
      <c r="CT178" s="87"/>
      <c r="CU178" s="87"/>
      <c r="CV178" s="87"/>
      <c r="CW178" s="87"/>
      <c r="CX178" s="87"/>
      <c r="CY178" s="87"/>
      <c r="CZ178" s="87"/>
      <c r="DA178" s="87"/>
      <c r="DB178" s="87"/>
      <c r="DC178" s="87"/>
      <c r="DD178" s="87"/>
      <c r="DE178" s="87"/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V178" s="87"/>
      <c r="DW178" s="87"/>
      <c r="DX178" s="87"/>
      <c r="DY178" s="87"/>
      <c r="DZ178" s="87"/>
      <c r="EA178" s="87"/>
      <c r="EB178" s="87"/>
      <c r="EC178" s="87"/>
      <c r="ED178" s="87"/>
      <c r="EE178" s="87"/>
      <c r="EF178" s="87"/>
      <c r="EG178" s="87"/>
      <c r="EH178" s="87"/>
      <c r="EI178" s="87"/>
      <c r="EJ178" s="87"/>
      <c r="EK178" s="87"/>
      <c r="EL178" s="87"/>
      <c r="EM178" s="87"/>
      <c r="EN178" s="87"/>
      <c r="EO178" s="87"/>
      <c r="EP178" s="87"/>
      <c r="EQ178" s="87"/>
      <c r="ER178" s="87"/>
      <c r="ES178" s="87"/>
      <c r="ET178" s="87"/>
      <c r="EU178" s="87"/>
      <c r="EV178" s="87"/>
      <c r="EW178" s="87"/>
      <c r="EX178" s="87"/>
      <c r="EY178" s="87"/>
      <c r="EZ178" s="87"/>
      <c r="FA178" s="87"/>
      <c r="FB178" s="87"/>
      <c r="FC178" s="87"/>
      <c r="FD178" s="87"/>
      <c r="FE178" s="87"/>
      <c r="FF178" s="87"/>
      <c r="FG178" s="87"/>
      <c r="FH178" s="87"/>
      <c r="FI178" s="87"/>
      <c r="FJ178" s="87"/>
      <c r="FK178" s="87"/>
      <c r="FL178" s="87"/>
      <c r="FM178" s="87"/>
      <c r="FN178" s="87"/>
      <c r="FO178" s="87"/>
      <c r="FP178" s="87"/>
      <c r="FQ178" s="87"/>
      <c r="FR178" s="87"/>
      <c r="FS178" s="87"/>
      <c r="FT178" s="87"/>
      <c r="FU178" s="87"/>
      <c r="FV178" s="87"/>
      <c r="FW178" s="87"/>
      <c r="FX178" s="87"/>
      <c r="FY178" s="87"/>
      <c r="FZ178" s="87"/>
      <c r="GA178" s="87"/>
      <c r="GB178" s="87"/>
      <c r="GC178" s="87"/>
      <c r="GD178" s="87"/>
      <c r="GE178" s="87"/>
      <c r="GF178" s="87"/>
      <c r="GG178" s="87"/>
      <c r="GH178" s="87"/>
      <c r="GI178" s="87"/>
      <c r="GJ178" s="87"/>
      <c r="GK178" s="87"/>
      <c r="GL178" s="87"/>
      <c r="GM178" s="87"/>
      <c r="GN178" s="87"/>
      <c r="GO178" s="87"/>
      <c r="GP178" s="87"/>
      <c r="GQ178" s="87"/>
      <c r="GR178" s="87"/>
      <c r="GS178" s="87"/>
      <c r="GT178" s="87"/>
      <c r="GU178" s="87"/>
      <c r="GV178" s="87"/>
      <c r="GW178" s="87"/>
      <c r="GX178" s="87"/>
      <c r="GY178" s="87"/>
      <c r="GZ178" s="87"/>
      <c r="HA178" s="87"/>
      <c r="HB178" s="87"/>
      <c r="HC178" s="87"/>
      <c r="HD178" s="87"/>
      <c r="HE178" s="87"/>
      <c r="HF178" s="87"/>
      <c r="HG178" s="87"/>
      <c r="HH178" s="87"/>
      <c r="HI178" s="87"/>
      <c r="HJ178" s="87"/>
      <c r="HK178" s="87"/>
      <c r="HL178" s="87"/>
      <c r="HM178" s="87"/>
      <c r="HN178" s="87"/>
      <c r="HO178" s="87"/>
      <c r="HP178" s="87"/>
      <c r="HQ178" s="87"/>
      <c r="HR178" s="87"/>
      <c r="HS178" s="87"/>
      <c r="HT178" s="87"/>
      <c r="HU178" s="87"/>
      <c r="HV178" s="87"/>
      <c r="HW178" s="87"/>
      <c r="HX178" s="87"/>
      <c r="HY178" s="87"/>
      <c r="HZ178" s="87"/>
      <c r="IA178" s="87"/>
      <c r="IB178" s="87"/>
      <c r="IC178" s="87"/>
      <c r="ID178" s="87"/>
      <c r="IE178" s="87"/>
      <c r="IF178" s="87"/>
      <c r="IG178" s="87"/>
      <c r="IH178" s="87"/>
      <c r="II178" s="87"/>
      <c r="IJ178" s="87"/>
      <c r="IK178" s="87"/>
      <c r="IL178" s="87"/>
      <c r="IM178" s="87"/>
      <c r="IN178" s="87"/>
      <c r="IO178" s="87"/>
      <c r="IP178" s="87"/>
      <c r="IQ178" s="87"/>
      <c r="IR178" s="87"/>
      <c r="IS178" s="87"/>
      <c r="IT178" s="87"/>
      <c r="IU178" s="87"/>
      <c r="IV178" s="87"/>
      <c r="IW178" s="87"/>
    </row>
    <row r="179" customFormat="false" ht="12.75" hidden="false" customHeight="false" outlineLevel="0" collapsed="false">
      <c r="A179" s="87"/>
      <c r="B179" s="87"/>
      <c r="C179" s="87"/>
      <c r="D179" s="87"/>
      <c r="E179" s="87"/>
      <c r="F179" s="87"/>
      <c r="G179" s="87"/>
      <c r="H179" s="87"/>
      <c r="I179" s="88"/>
      <c r="J179" s="88"/>
      <c r="K179" s="87"/>
      <c r="L179" s="87"/>
      <c r="M179" s="87"/>
      <c r="N179" s="87"/>
      <c r="O179" s="87"/>
      <c r="P179" s="87"/>
      <c r="Q179" s="87"/>
      <c r="R179" s="87"/>
      <c r="S179" s="52"/>
      <c r="T179" s="52"/>
      <c r="U179" s="87"/>
      <c r="V179" s="103"/>
      <c r="W179" s="87"/>
      <c r="X179" s="87"/>
      <c r="Y179" s="90"/>
      <c r="Z179" s="90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87"/>
      <c r="BX179" s="87"/>
      <c r="BY179" s="87"/>
      <c r="BZ179" s="87"/>
      <c r="CA179" s="87"/>
      <c r="CB179" s="87"/>
      <c r="CC179" s="87"/>
      <c r="CD179" s="87"/>
      <c r="CE179" s="87"/>
      <c r="CF179" s="87"/>
      <c r="CG179" s="87"/>
      <c r="CH179" s="87"/>
      <c r="CI179" s="87"/>
      <c r="CJ179" s="87"/>
      <c r="CK179" s="87"/>
      <c r="CL179" s="87"/>
      <c r="CM179" s="87"/>
      <c r="CN179" s="87"/>
      <c r="CO179" s="87"/>
      <c r="CP179" s="87"/>
      <c r="CQ179" s="87"/>
      <c r="CR179" s="87"/>
      <c r="CS179" s="87"/>
      <c r="CT179" s="87"/>
      <c r="CU179" s="87"/>
      <c r="CV179" s="87"/>
      <c r="CW179" s="87"/>
      <c r="CX179" s="87"/>
      <c r="CY179" s="87"/>
      <c r="CZ179" s="87"/>
      <c r="DA179" s="87"/>
      <c r="DB179" s="87"/>
      <c r="DC179" s="87"/>
      <c r="DD179" s="87"/>
      <c r="DE179" s="87"/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V179" s="87"/>
      <c r="DW179" s="87"/>
      <c r="DX179" s="87"/>
      <c r="DY179" s="87"/>
      <c r="DZ179" s="87"/>
      <c r="EA179" s="87"/>
      <c r="EB179" s="87"/>
      <c r="EC179" s="87"/>
      <c r="ED179" s="87"/>
      <c r="EE179" s="87"/>
      <c r="EF179" s="87"/>
      <c r="EG179" s="87"/>
      <c r="EH179" s="87"/>
      <c r="EI179" s="87"/>
      <c r="EJ179" s="87"/>
      <c r="EK179" s="87"/>
      <c r="EL179" s="87"/>
      <c r="EM179" s="87"/>
      <c r="EN179" s="87"/>
      <c r="EO179" s="87"/>
      <c r="EP179" s="87"/>
      <c r="EQ179" s="87"/>
      <c r="ER179" s="87"/>
      <c r="ES179" s="87"/>
      <c r="ET179" s="87"/>
      <c r="EU179" s="87"/>
      <c r="EV179" s="87"/>
      <c r="EW179" s="87"/>
      <c r="EX179" s="87"/>
      <c r="EY179" s="87"/>
      <c r="EZ179" s="87"/>
      <c r="FA179" s="87"/>
      <c r="FB179" s="87"/>
      <c r="FC179" s="87"/>
      <c r="FD179" s="87"/>
      <c r="FE179" s="87"/>
      <c r="FF179" s="87"/>
      <c r="FG179" s="87"/>
      <c r="FH179" s="87"/>
      <c r="FI179" s="87"/>
      <c r="FJ179" s="87"/>
      <c r="FK179" s="87"/>
      <c r="FL179" s="87"/>
      <c r="FM179" s="87"/>
      <c r="FN179" s="87"/>
      <c r="FO179" s="87"/>
      <c r="FP179" s="87"/>
      <c r="FQ179" s="87"/>
      <c r="FR179" s="87"/>
      <c r="FS179" s="87"/>
      <c r="FT179" s="87"/>
      <c r="FU179" s="87"/>
      <c r="FV179" s="87"/>
      <c r="FW179" s="87"/>
      <c r="FX179" s="87"/>
      <c r="FY179" s="87"/>
      <c r="FZ179" s="87"/>
      <c r="GA179" s="87"/>
      <c r="GB179" s="87"/>
      <c r="GC179" s="87"/>
      <c r="GD179" s="87"/>
      <c r="GE179" s="87"/>
      <c r="GF179" s="87"/>
      <c r="GG179" s="87"/>
      <c r="GH179" s="87"/>
      <c r="GI179" s="87"/>
      <c r="GJ179" s="87"/>
      <c r="GK179" s="87"/>
      <c r="GL179" s="87"/>
      <c r="GM179" s="87"/>
      <c r="GN179" s="87"/>
      <c r="GO179" s="87"/>
      <c r="GP179" s="87"/>
      <c r="GQ179" s="87"/>
      <c r="GR179" s="87"/>
      <c r="GS179" s="87"/>
      <c r="GT179" s="87"/>
      <c r="GU179" s="87"/>
      <c r="GV179" s="87"/>
      <c r="GW179" s="87"/>
      <c r="GX179" s="87"/>
      <c r="GY179" s="87"/>
      <c r="GZ179" s="87"/>
      <c r="HA179" s="87"/>
      <c r="HB179" s="87"/>
      <c r="HC179" s="87"/>
      <c r="HD179" s="87"/>
      <c r="HE179" s="87"/>
      <c r="HF179" s="87"/>
      <c r="HG179" s="87"/>
      <c r="HH179" s="87"/>
      <c r="HI179" s="87"/>
      <c r="HJ179" s="87"/>
      <c r="HK179" s="87"/>
      <c r="HL179" s="87"/>
      <c r="HM179" s="87"/>
      <c r="HN179" s="87"/>
      <c r="HO179" s="87"/>
      <c r="HP179" s="87"/>
      <c r="HQ179" s="87"/>
      <c r="HR179" s="87"/>
      <c r="HS179" s="87"/>
      <c r="HT179" s="87"/>
      <c r="HU179" s="87"/>
      <c r="HV179" s="87"/>
      <c r="HW179" s="87"/>
      <c r="HX179" s="87"/>
      <c r="HY179" s="87"/>
      <c r="HZ179" s="87"/>
      <c r="IA179" s="87"/>
      <c r="IB179" s="87"/>
      <c r="IC179" s="87"/>
      <c r="ID179" s="87"/>
      <c r="IE179" s="87"/>
      <c r="IF179" s="87"/>
      <c r="IG179" s="87"/>
      <c r="IH179" s="87"/>
      <c r="II179" s="87"/>
      <c r="IJ179" s="87"/>
      <c r="IK179" s="87"/>
      <c r="IL179" s="87"/>
      <c r="IM179" s="87"/>
      <c r="IN179" s="87"/>
      <c r="IO179" s="87"/>
      <c r="IP179" s="87"/>
      <c r="IQ179" s="87"/>
      <c r="IR179" s="87"/>
      <c r="IS179" s="87"/>
      <c r="IT179" s="87"/>
      <c r="IU179" s="87"/>
      <c r="IV179" s="87"/>
      <c r="IW179" s="87"/>
    </row>
    <row r="180" customFormat="false" ht="12.75" hidden="false" customHeight="false" outlineLevel="0" collapsed="false">
      <c r="A180" s="52"/>
      <c r="B180" s="30"/>
      <c r="C180" s="30"/>
      <c r="D180" s="32"/>
      <c r="E180" s="32"/>
      <c r="F180" s="32"/>
      <c r="G180" s="33"/>
      <c r="H180" s="33"/>
      <c r="I180" s="30"/>
      <c r="J180" s="30"/>
      <c r="K180" s="32"/>
      <c r="L180" s="35"/>
      <c r="M180" s="36"/>
      <c r="N180" s="36"/>
      <c r="O180" s="36"/>
      <c r="P180" s="36"/>
      <c r="Q180" s="37"/>
      <c r="R180" s="36"/>
      <c r="S180" s="55"/>
      <c r="T180" s="32"/>
      <c r="U180" s="30"/>
      <c r="V180" s="16"/>
      <c r="W180" s="16"/>
      <c r="X180" s="16"/>
      <c r="Y180" s="17"/>
      <c r="Z180" s="18"/>
      <c r="AA180" s="18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  <c r="FR180" s="52"/>
      <c r="FS180" s="52"/>
      <c r="FT180" s="52"/>
      <c r="FU180" s="52"/>
      <c r="FV180" s="52"/>
      <c r="FW180" s="52"/>
      <c r="FX180" s="52"/>
      <c r="FY180" s="52"/>
      <c r="FZ180" s="52"/>
      <c r="GA180" s="52"/>
      <c r="GB180" s="52"/>
      <c r="GC180" s="52"/>
      <c r="GD180" s="52"/>
      <c r="GE180" s="52"/>
      <c r="GF180" s="52"/>
      <c r="GG180" s="52"/>
      <c r="GH180" s="52"/>
      <c r="GI180" s="52"/>
      <c r="GJ180" s="52"/>
      <c r="GK180" s="52"/>
      <c r="GL180" s="52"/>
      <c r="GM180" s="52"/>
      <c r="GN180" s="52"/>
      <c r="GO180" s="52"/>
      <c r="GP180" s="52"/>
      <c r="GQ180" s="52"/>
      <c r="GR180" s="52"/>
      <c r="GS180" s="52"/>
      <c r="GT180" s="52"/>
      <c r="GU180" s="52"/>
      <c r="GV180" s="52"/>
      <c r="GW180" s="52"/>
      <c r="GX180" s="52"/>
      <c r="GY180" s="52"/>
      <c r="GZ180" s="52"/>
      <c r="HA180" s="52"/>
      <c r="HB180" s="52"/>
      <c r="HC180" s="52"/>
      <c r="HD180" s="52"/>
      <c r="HE180" s="52"/>
      <c r="HF180" s="52"/>
      <c r="HG180" s="52"/>
      <c r="HH180" s="52"/>
      <c r="HI180" s="52"/>
      <c r="HJ180" s="52"/>
      <c r="HK180" s="52"/>
      <c r="HL180" s="52"/>
      <c r="HM180" s="52"/>
      <c r="HN180" s="52"/>
      <c r="HO180" s="52"/>
      <c r="HP180" s="52"/>
      <c r="HQ180" s="52"/>
      <c r="HR180" s="52"/>
      <c r="HS180" s="52"/>
      <c r="HT180" s="52"/>
      <c r="HU180" s="52"/>
      <c r="HV180" s="52"/>
      <c r="HW180" s="52"/>
      <c r="HX180" s="52"/>
      <c r="HY180" s="52"/>
      <c r="HZ180" s="52"/>
      <c r="IA180" s="52"/>
      <c r="IB180" s="52"/>
      <c r="IC180" s="52"/>
      <c r="ID180" s="52"/>
      <c r="IE180" s="52"/>
      <c r="IF180" s="52"/>
      <c r="IG180" s="52"/>
      <c r="IH180" s="52"/>
      <c r="II180" s="52"/>
      <c r="IJ180" s="52"/>
      <c r="IK180" s="52"/>
      <c r="IL180" s="52"/>
      <c r="IM180" s="52"/>
      <c r="IN180" s="52"/>
      <c r="IO180" s="52"/>
      <c r="IP180" s="52"/>
      <c r="IQ180" s="52"/>
      <c r="IR180" s="52"/>
      <c r="IS180" s="52"/>
      <c r="IT180" s="52"/>
      <c r="IU180" s="52"/>
      <c r="IV180" s="52"/>
      <c r="IW180" s="52"/>
    </row>
    <row r="181" customFormat="false" ht="12.75" hidden="false" customHeight="false" outlineLevel="0" collapsed="false">
      <c r="A181" s="52"/>
      <c r="B181" s="30"/>
      <c r="C181" s="30"/>
      <c r="D181" s="32"/>
      <c r="E181" s="32"/>
      <c r="F181" s="32"/>
      <c r="G181" s="33"/>
      <c r="H181" s="33"/>
      <c r="I181" s="30"/>
      <c r="J181" s="30"/>
      <c r="K181" s="32"/>
      <c r="L181" s="35"/>
      <c r="M181" s="36"/>
      <c r="N181" s="36"/>
      <c r="O181" s="36"/>
      <c r="P181" s="36"/>
      <c r="Q181" s="37"/>
      <c r="R181" s="36"/>
      <c r="S181" s="55"/>
      <c r="T181" s="31"/>
      <c r="U181" s="30"/>
      <c r="V181" s="16"/>
      <c r="W181" s="16"/>
      <c r="X181" s="16"/>
      <c r="Y181" s="17"/>
      <c r="Z181" s="18"/>
      <c r="AA181" s="18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52"/>
      <c r="FU181" s="52"/>
      <c r="FV181" s="52"/>
      <c r="FW181" s="52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52"/>
      <c r="GI181" s="52"/>
      <c r="GJ181" s="52"/>
      <c r="GK181" s="52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52"/>
      <c r="GW181" s="52"/>
      <c r="GX181" s="52"/>
      <c r="GY181" s="52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  <c r="HJ181" s="52"/>
      <c r="HK181" s="52"/>
      <c r="HL181" s="52"/>
      <c r="HM181" s="52"/>
      <c r="HN181" s="52"/>
      <c r="HO181" s="52"/>
      <c r="HP181" s="52"/>
      <c r="HQ181" s="52"/>
      <c r="HR181" s="52"/>
      <c r="HS181" s="52"/>
      <c r="HT181" s="52"/>
      <c r="HU181" s="52"/>
      <c r="HV181" s="52"/>
      <c r="HW181" s="52"/>
      <c r="HX181" s="52"/>
      <c r="HY181" s="52"/>
      <c r="HZ181" s="52"/>
      <c r="IA181" s="52"/>
      <c r="IB181" s="52"/>
      <c r="IC181" s="52"/>
      <c r="ID181" s="52"/>
      <c r="IE181" s="52"/>
      <c r="IF181" s="52"/>
      <c r="IG181" s="52"/>
      <c r="IH181" s="52"/>
      <c r="II181" s="52"/>
      <c r="IJ181" s="52"/>
      <c r="IK181" s="52"/>
      <c r="IL181" s="52"/>
      <c r="IM181" s="52"/>
      <c r="IN181" s="52"/>
      <c r="IO181" s="52"/>
      <c r="IP181" s="52"/>
      <c r="IQ181" s="52"/>
      <c r="IR181" s="52"/>
      <c r="IS181" s="52"/>
      <c r="IT181" s="52"/>
      <c r="IU181" s="52"/>
      <c r="IV181" s="52"/>
      <c r="IW181" s="52"/>
    </row>
    <row r="182" customFormat="false" ht="12.75" hidden="false" customHeight="false" outlineLevel="0" collapsed="false">
      <c r="A182" s="52"/>
      <c r="B182" s="30"/>
      <c r="C182" s="30"/>
      <c r="D182" s="32"/>
      <c r="E182" s="32"/>
      <c r="F182" s="32"/>
      <c r="G182" s="33"/>
      <c r="H182" s="33"/>
      <c r="I182" s="30"/>
      <c r="J182" s="30"/>
      <c r="K182" s="32"/>
      <c r="L182" s="35"/>
      <c r="M182" s="36"/>
      <c r="N182" s="36"/>
      <c r="O182" s="36"/>
      <c r="P182" s="36"/>
      <c r="Q182" s="37"/>
      <c r="R182" s="36"/>
      <c r="S182" s="55"/>
      <c r="T182" s="31"/>
      <c r="U182" s="30"/>
      <c r="V182" s="16"/>
      <c r="W182" s="16"/>
      <c r="X182" s="16"/>
      <c r="Y182" s="17"/>
      <c r="Z182" s="18"/>
      <c r="AA182" s="18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  <c r="FT182" s="52"/>
      <c r="FU182" s="52"/>
      <c r="FV182" s="52"/>
      <c r="FW182" s="52"/>
      <c r="FX182" s="52"/>
      <c r="FY182" s="52"/>
      <c r="FZ182" s="52"/>
      <c r="GA182" s="52"/>
      <c r="GB182" s="52"/>
      <c r="GC182" s="52"/>
      <c r="GD182" s="52"/>
      <c r="GE182" s="52"/>
      <c r="GF182" s="52"/>
      <c r="GG182" s="52"/>
      <c r="GH182" s="52"/>
      <c r="GI182" s="52"/>
      <c r="GJ182" s="52"/>
      <c r="GK182" s="52"/>
      <c r="GL182" s="52"/>
      <c r="GM182" s="52"/>
      <c r="GN182" s="52"/>
      <c r="GO182" s="52"/>
      <c r="GP182" s="52"/>
      <c r="GQ182" s="52"/>
      <c r="GR182" s="52"/>
      <c r="GS182" s="52"/>
      <c r="GT182" s="52"/>
      <c r="GU182" s="52"/>
      <c r="GV182" s="52"/>
      <c r="GW182" s="52"/>
      <c r="GX182" s="52"/>
      <c r="GY182" s="52"/>
      <c r="GZ182" s="52"/>
      <c r="HA182" s="52"/>
      <c r="HB182" s="52"/>
      <c r="HC182" s="52"/>
      <c r="HD182" s="52"/>
      <c r="HE182" s="52"/>
      <c r="HF182" s="52"/>
      <c r="HG182" s="52"/>
      <c r="HH182" s="52"/>
      <c r="HI182" s="52"/>
      <c r="HJ182" s="52"/>
      <c r="HK182" s="52"/>
      <c r="HL182" s="52"/>
      <c r="HM182" s="52"/>
      <c r="HN182" s="52"/>
      <c r="HO182" s="52"/>
      <c r="HP182" s="52"/>
      <c r="HQ182" s="52"/>
      <c r="HR182" s="52"/>
      <c r="HS182" s="52"/>
      <c r="HT182" s="52"/>
      <c r="HU182" s="52"/>
      <c r="HV182" s="52"/>
      <c r="HW182" s="52"/>
      <c r="HX182" s="52"/>
      <c r="HY182" s="52"/>
      <c r="HZ182" s="52"/>
      <c r="IA182" s="52"/>
      <c r="IB182" s="52"/>
      <c r="IC182" s="52"/>
      <c r="ID182" s="52"/>
      <c r="IE182" s="52"/>
      <c r="IF182" s="52"/>
      <c r="IG182" s="52"/>
      <c r="IH182" s="52"/>
      <c r="II182" s="52"/>
      <c r="IJ182" s="52"/>
      <c r="IK182" s="52"/>
      <c r="IL182" s="52"/>
      <c r="IM182" s="52"/>
      <c r="IN182" s="52"/>
      <c r="IO182" s="52"/>
      <c r="IP182" s="52"/>
      <c r="IQ182" s="52"/>
      <c r="IR182" s="52"/>
      <c r="IS182" s="52"/>
      <c r="IT182" s="52"/>
      <c r="IU182" s="52"/>
      <c r="IV182" s="52"/>
      <c r="IW182" s="52"/>
    </row>
    <row r="183" customFormat="false" ht="12.75" hidden="false" customHeight="false" outlineLevel="0" collapsed="false">
      <c r="A183" s="52"/>
      <c r="B183" s="30"/>
      <c r="C183" s="30"/>
      <c r="D183" s="32"/>
      <c r="E183" s="32"/>
      <c r="F183" s="32"/>
      <c r="G183" s="33"/>
      <c r="H183" s="33"/>
      <c r="I183" s="30"/>
      <c r="J183" s="30"/>
      <c r="K183" s="32"/>
      <c r="L183" s="35"/>
      <c r="M183" s="36"/>
      <c r="N183" s="36"/>
      <c r="O183" s="36"/>
      <c r="P183" s="36"/>
      <c r="Q183" s="37"/>
      <c r="R183" s="36"/>
      <c r="S183" s="55"/>
      <c r="T183" s="32"/>
      <c r="U183" s="30"/>
      <c r="V183" s="16"/>
      <c r="W183" s="16"/>
      <c r="X183" s="16"/>
      <c r="Y183" s="17"/>
      <c r="Z183" s="18"/>
      <c r="AA183" s="18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  <c r="FR183" s="52"/>
      <c r="FS183" s="52"/>
      <c r="FT183" s="52"/>
      <c r="FU183" s="52"/>
      <c r="FV183" s="52"/>
      <c r="FW183" s="52"/>
      <c r="FX183" s="52"/>
      <c r="FY183" s="52"/>
      <c r="FZ183" s="52"/>
      <c r="GA183" s="52"/>
      <c r="GB183" s="52"/>
      <c r="GC183" s="52"/>
      <c r="GD183" s="52"/>
      <c r="GE183" s="52"/>
      <c r="GF183" s="52"/>
      <c r="GG183" s="52"/>
      <c r="GH183" s="52"/>
      <c r="GI183" s="52"/>
      <c r="GJ183" s="52"/>
      <c r="GK183" s="52"/>
      <c r="GL183" s="52"/>
      <c r="GM183" s="52"/>
      <c r="GN183" s="52"/>
      <c r="GO183" s="52"/>
      <c r="GP183" s="52"/>
      <c r="GQ183" s="52"/>
      <c r="GR183" s="52"/>
      <c r="GS183" s="52"/>
      <c r="GT183" s="52"/>
      <c r="GU183" s="52"/>
      <c r="GV183" s="52"/>
      <c r="GW183" s="52"/>
      <c r="GX183" s="52"/>
      <c r="GY183" s="52"/>
      <c r="GZ183" s="52"/>
      <c r="HA183" s="52"/>
      <c r="HB183" s="52"/>
      <c r="HC183" s="52"/>
      <c r="HD183" s="52"/>
      <c r="HE183" s="52"/>
      <c r="HF183" s="52"/>
      <c r="HG183" s="52"/>
      <c r="HH183" s="52"/>
      <c r="HI183" s="52"/>
      <c r="HJ183" s="52"/>
      <c r="HK183" s="52"/>
      <c r="HL183" s="52"/>
      <c r="HM183" s="52"/>
      <c r="HN183" s="52"/>
      <c r="HO183" s="52"/>
      <c r="HP183" s="52"/>
      <c r="HQ183" s="52"/>
      <c r="HR183" s="52"/>
      <c r="HS183" s="52"/>
      <c r="HT183" s="52"/>
      <c r="HU183" s="52"/>
      <c r="HV183" s="52"/>
      <c r="HW183" s="52"/>
      <c r="HX183" s="52"/>
      <c r="HY183" s="52"/>
      <c r="HZ183" s="52"/>
      <c r="IA183" s="52"/>
      <c r="IB183" s="52"/>
      <c r="IC183" s="52"/>
      <c r="ID183" s="52"/>
      <c r="IE183" s="52"/>
      <c r="IF183" s="52"/>
      <c r="IG183" s="52"/>
      <c r="IH183" s="52"/>
      <c r="II183" s="52"/>
      <c r="IJ183" s="52"/>
      <c r="IK183" s="52"/>
      <c r="IL183" s="52"/>
      <c r="IM183" s="52"/>
      <c r="IN183" s="52"/>
      <c r="IO183" s="52"/>
      <c r="IP183" s="52"/>
      <c r="IQ183" s="52"/>
      <c r="IR183" s="52"/>
      <c r="IS183" s="52"/>
      <c r="IT183" s="52"/>
      <c r="IU183" s="52"/>
      <c r="IV183" s="52"/>
      <c r="IW183" s="52"/>
    </row>
    <row r="184" customFormat="false" ht="12.75" hidden="false" customHeight="false" outlineLevel="0" collapsed="false">
      <c r="A184" s="52"/>
      <c r="B184" s="78"/>
      <c r="C184" s="78"/>
      <c r="D184" s="79"/>
      <c r="E184" s="79"/>
      <c r="F184" s="79"/>
      <c r="G184" s="80"/>
      <c r="H184" s="80"/>
      <c r="I184" s="78"/>
      <c r="J184" s="78"/>
      <c r="K184" s="79"/>
      <c r="L184" s="81"/>
      <c r="M184" s="79"/>
      <c r="N184" s="79"/>
      <c r="O184" s="79"/>
      <c r="P184" s="79"/>
      <c r="Q184" s="96"/>
      <c r="R184" s="79"/>
      <c r="S184" s="83"/>
      <c r="T184" s="79"/>
      <c r="U184" s="78"/>
      <c r="V184" s="84"/>
      <c r="W184" s="84"/>
      <c r="X184" s="84"/>
      <c r="Y184" s="97"/>
      <c r="Z184" s="18"/>
      <c r="AA184" s="18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52"/>
      <c r="FU184" s="52"/>
      <c r="FV184" s="52"/>
      <c r="FW184" s="52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52"/>
      <c r="GI184" s="52"/>
      <c r="GJ184" s="52"/>
      <c r="GK184" s="52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52"/>
      <c r="GW184" s="52"/>
      <c r="GX184" s="52"/>
      <c r="GY184" s="52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52"/>
      <c r="HK184" s="52"/>
      <c r="HL184" s="52"/>
      <c r="HM184" s="52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52"/>
      <c r="HY184" s="52"/>
      <c r="HZ184" s="52"/>
      <c r="IA184" s="52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52"/>
      <c r="IM184" s="52"/>
      <c r="IN184" s="52"/>
      <c r="IO184" s="52"/>
      <c r="IP184" s="52"/>
      <c r="IQ184" s="52"/>
      <c r="IR184" s="52"/>
      <c r="IS184" s="52"/>
      <c r="IT184" s="52"/>
      <c r="IU184" s="52"/>
      <c r="IV184" s="52"/>
      <c r="IW184" s="52"/>
    </row>
    <row r="185" customFormat="false" ht="12.75" hidden="false" customHeight="false" outlineLevel="0" collapsed="false">
      <c r="A185" s="87"/>
      <c r="B185" s="30"/>
      <c r="C185" s="30"/>
      <c r="D185" s="32"/>
      <c r="E185" s="32"/>
      <c r="F185" s="32"/>
      <c r="G185" s="33"/>
      <c r="H185" s="33"/>
      <c r="I185" s="30"/>
      <c r="J185" s="30"/>
      <c r="K185" s="32"/>
      <c r="L185" s="35"/>
      <c r="M185" s="36"/>
      <c r="N185" s="36"/>
      <c r="O185" s="36"/>
      <c r="P185" s="36"/>
      <c r="Q185" s="37"/>
      <c r="R185" s="36"/>
      <c r="S185" s="55"/>
      <c r="T185" s="31"/>
      <c r="U185" s="32"/>
      <c r="V185" s="16"/>
      <c r="W185" s="16"/>
      <c r="X185" s="16"/>
      <c r="Y185" s="17"/>
      <c r="Z185" s="18"/>
      <c r="AA185" s="18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  <c r="CC185" s="87"/>
      <c r="CD185" s="87"/>
      <c r="CE185" s="87"/>
      <c r="CF185" s="87"/>
      <c r="CG185" s="87"/>
      <c r="CH185" s="87"/>
      <c r="CI185" s="87"/>
      <c r="CJ185" s="87"/>
      <c r="CK185" s="87"/>
      <c r="CL185" s="87"/>
      <c r="CM185" s="87"/>
      <c r="CN185" s="87"/>
      <c r="CO185" s="87"/>
      <c r="CP185" s="87"/>
      <c r="CQ185" s="87"/>
      <c r="CR185" s="87"/>
      <c r="CS185" s="87"/>
      <c r="CT185" s="87"/>
      <c r="CU185" s="87"/>
      <c r="CV185" s="87"/>
      <c r="CW185" s="87"/>
      <c r="CX185" s="87"/>
      <c r="CY185" s="87"/>
      <c r="CZ185" s="87"/>
      <c r="DA185" s="87"/>
      <c r="DB185" s="87"/>
      <c r="DC185" s="87"/>
      <c r="DD185" s="87"/>
      <c r="DE185" s="87"/>
      <c r="DF185" s="87"/>
      <c r="DG185" s="87"/>
      <c r="DH185" s="87"/>
      <c r="DI185" s="87"/>
      <c r="DJ185" s="87"/>
      <c r="DK185" s="87"/>
      <c r="DL185" s="87"/>
      <c r="DM185" s="87"/>
      <c r="DN185" s="87"/>
      <c r="DO185" s="87"/>
      <c r="DP185" s="87"/>
      <c r="DQ185" s="87"/>
      <c r="DR185" s="87"/>
      <c r="DS185" s="87"/>
      <c r="DT185" s="87"/>
      <c r="DU185" s="87"/>
      <c r="DV185" s="87"/>
      <c r="DW185" s="87"/>
      <c r="DX185" s="87"/>
      <c r="DY185" s="87"/>
      <c r="DZ185" s="87"/>
      <c r="EA185" s="87"/>
      <c r="EB185" s="87"/>
      <c r="EC185" s="87"/>
      <c r="ED185" s="87"/>
      <c r="EE185" s="87"/>
      <c r="EF185" s="87"/>
      <c r="EG185" s="87"/>
      <c r="EH185" s="87"/>
      <c r="EI185" s="87"/>
      <c r="EJ185" s="87"/>
      <c r="EK185" s="87"/>
      <c r="EL185" s="87"/>
      <c r="EM185" s="87"/>
      <c r="EN185" s="87"/>
      <c r="EO185" s="87"/>
      <c r="EP185" s="87"/>
      <c r="EQ185" s="87"/>
      <c r="ER185" s="87"/>
      <c r="ES185" s="87"/>
      <c r="ET185" s="87"/>
      <c r="EU185" s="87"/>
      <c r="EV185" s="87"/>
      <c r="EW185" s="87"/>
      <c r="EX185" s="87"/>
      <c r="EY185" s="87"/>
      <c r="EZ185" s="87"/>
      <c r="FA185" s="87"/>
      <c r="FB185" s="87"/>
      <c r="FC185" s="87"/>
      <c r="FD185" s="87"/>
      <c r="FE185" s="87"/>
      <c r="FF185" s="87"/>
      <c r="FG185" s="87"/>
      <c r="FH185" s="87"/>
      <c r="FI185" s="87"/>
      <c r="FJ185" s="87"/>
      <c r="FK185" s="87"/>
      <c r="FL185" s="87"/>
      <c r="FM185" s="87"/>
      <c r="FN185" s="87"/>
      <c r="FO185" s="87"/>
      <c r="FP185" s="87"/>
      <c r="FQ185" s="87"/>
      <c r="FR185" s="87"/>
      <c r="FS185" s="87"/>
      <c r="FT185" s="87"/>
      <c r="FU185" s="87"/>
      <c r="FV185" s="87"/>
      <c r="FW185" s="87"/>
      <c r="FX185" s="87"/>
      <c r="FY185" s="87"/>
      <c r="FZ185" s="87"/>
      <c r="GA185" s="87"/>
      <c r="GB185" s="87"/>
      <c r="GC185" s="87"/>
      <c r="GD185" s="87"/>
      <c r="GE185" s="87"/>
      <c r="GF185" s="87"/>
      <c r="GG185" s="87"/>
      <c r="GH185" s="87"/>
      <c r="GI185" s="87"/>
      <c r="GJ185" s="87"/>
      <c r="GK185" s="87"/>
      <c r="GL185" s="87"/>
      <c r="GM185" s="87"/>
      <c r="GN185" s="87"/>
      <c r="GO185" s="87"/>
      <c r="GP185" s="87"/>
      <c r="GQ185" s="87"/>
      <c r="GR185" s="87"/>
      <c r="GS185" s="87"/>
      <c r="GT185" s="87"/>
      <c r="GU185" s="87"/>
      <c r="GV185" s="87"/>
      <c r="GW185" s="87"/>
      <c r="GX185" s="87"/>
      <c r="GY185" s="87"/>
      <c r="GZ185" s="87"/>
      <c r="HA185" s="87"/>
      <c r="HB185" s="87"/>
      <c r="HC185" s="87"/>
      <c r="HD185" s="87"/>
      <c r="HE185" s="87"/>
      <c r="HF185" s="87"/>
      <c r="HG185" s="87"/>
      <c r="HH185" s="87"/>
      <c r="HI185" s="87"/>
      <c r="HJ185" s="87"/>
      <c r="HK185" s="87"/>
      <c r="HL185" s="87"/>
      <c r="HM185" s="87"/>
      <c r="HN185" s="87"/>
      <c r="HO185" s="87"/>
      <c r="HP185" s="87"/>
      <c r="HQ185" s="87"/>
      <c r="HR185" s="87"/>
      <c r="HS185" s="87"/>
      <c r="HT185" s="87"/>
      <c r="HU185" s="87"/>
      <c r="HV185" s="87"/>
      <c r="HW185" s="87"/>
      <c r="HX185" s="87"/>
      <c r="HY185" s="87"/>
      <c r="HZ185" s="87"/>
      <c r="IA185" s="87"/>
      <c r="IB185" s="87"/>
      <c r="IC185" s="87"/>
      <c r="ID185" s="87"/>
      <c r="IE185" s="87"/>
      <c r="IF185" s="87"/>
      <c r="IG185" s="87"/>
      <c r="IH185" s="87"/>
      <c r="II185" s="87"/>
      <c r="IJ185" s="87"/>
      <c r="IK185" s="87"/>
      <c r="IL185" s="87"/>
      <c r="IM185" s="87"/>
      <c r="IN185" s="87"/>
      <c r="IO185" s="87"/>
      <c r="IP185" s="87"/>
      <c r="IQ185" s="87"/>
      <c r="IR185" s="87"/>
      <c r="IS185" s="87"/>
      <c r="IT185" s="87"/>
      <c r="IU185" s="87"/>
      <c r="IV185" s="87"/>
      <c r="IW185" s="87"/>
    </row>
    <row r="186" customFormat="false" ht="12.75" hidden="false" customHeight="false" outlineLevel="0" collapsed="false">
      <c r="A186" s="87"/>
      <c r="B186" s="30"/>
      <c r="C186" s="30"/>
      <c r="D186" s="32"/>
      <c r="E186" s="32"/>
      <c r="F186" s="32"/>
      <c r="G186" s="33"/>
      <c r="H186" s="33"/>
      <c r="I186" s="30"/>
      <c r="J186" s="30"/>
      <c r="K186" s="32"/>
      <c r="L186" s="35"/>
      <c r="M186" s="36"/>
      <c r="N186" s="36"/>
      <c r="O186" s="36"/>
      <c r="P186" s="36"/>
      <c r="Q186" s="37"/>
      <c r="R186" s="36"/>
      <c r="S186" s="55"/>
      <c r="T186" s="31"/>
      <c r="U186" s="32"/>
      <c r="V186" s="16"/>
      <c r="W186" s="16"/>
      <c r="X186" s="16"/>
      <c r="Y186" s="17"/>
      <c r="Z186" s="18"/>
      <c r="AA186" s="18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  <c r="CB186" s="87"/>
      <c r="CC186" s="87"/>
      <c r="CD186" s="87"/>
      <c r="CE186" s="87"/>
      <c r="CF186" s="87"/>
      <c r="CG186" s="87"/>
      <c r="CH186" s="87"/>
      <c r="CI186" s="87"/>
      <c r="CJ186" s="87"/>
      <c r="CK186" s="87"/>
      <c r="CL186" s="87"/>
      <c r="CM186" s="87"/>
      <c r="CN186" s="87"/>
      <c r="CO186" s="87"/>
      <c r="CP186" s="87"/>
      <c r="CQ186" s="87"/>
      <c r="CR186" s="87"/>
      <c r="CS186" s="87"/>
      <c r="CT186" s="87"/>
      <c r="CU186" s="87"/>
      <c r="CV186" s="87"/>
      <c r="CW186" s="87"/>
      <c r="CX186" s="87"/>
      <c r="CY186" s="87"/>
      <c r="CZ186" s="87"/>
      <c r="DA186" s="87"/>
      <c r="DB186" s="87"/>
      <c r="DC186" s="87"/>
      <c r="DD186" s="87"/>
      <c r="DE186" s="87"/>
      <c r="DF186" s="87"/>
      <c r="DG186" s="87"/>
      <c r="DH186" s="87"/>
      <c r="DI186" s="87"/>
      <c r="DJ186" s="87"/>
      <c r="DK186" s="87"/>
      <c r="DL186" s="87"/>
      <c r="DM186" s="87"/>
      <c r="DN186" s="87"/>
      <c r="DO186" s="87"/>
      <c r="DP186" s="87"/>
      <c r="DQ186" s="87"/>
      <c r="DR186" s="87"/>
      <c r="DS186" s="87"/>
      <c r="DT186" s="87"/>
      <c r="DU186" s="87"/>
      <c r="DV186" s="87"/>
      <c r="DW186" s="87"/>
      <c r="DX186" s="87"/>
      <c r="DY186" s="87"/>
      <c r="DZ186" s="87"/>
      <c r="EA186" s="87"/>
      <c r="EB186" s="87"/>
      <c r="EC186" s="87"/>
      <c r="ED186" s="87"/>
      <c r="EE186" s="87"/>
      <c r="EF186" s="87"/>
      <c r="EG186" s="87"/>
      <c r="EH186" s="87"/>
      <c r="EI186" s="87"/>
      <c r="EJ186" s="87"/>
      <c r="EK186" s="87"/>
      <c r="EL186" s="87"/>
      <c r="EM186" s="87"/>
      <c r="EN186" s="87"/>
      <c r="EO186" s="87"/>
      <c r="EP186" s="87"/>
      <c r="EQ186" s="87"/>
      <c r="ER186" s="87"/>
      <c r="ES186" s="87"/>
      <c r="ET186" s="87"/>
      <c r="EU186" s="87"/>
      <c r="EV186" s="87"/>
      <c r="EW186" s="87"/>
      <c r="EX186" s="87"/>
      <c r="EY186" s="87"/>
      <c r="EZ186" s="87"/>
      <c r="FA186" s="87"/>
      <c r="FB186" s="87"/>
      <c r="FC186" s="87"/>
      <c r="FD186" s="87"/>
      <c r="FE186" s="87"/>
      <c r="FF186" s="87"/>
      <c r="FG186" s="87"/>
      <c r="FH186" s="87"/>
      <c r="FI186" s="87"/>
      <c r="FJ186" s="87"/>
      <c r="FK186" s="87"/>
      <c r="FL186" s="87"/>
      <c r="FM186" s="87"/>
      <c r="FN186" s="87"/>
      <c r="FO186" s="87"/>
      <c r="FP186" s="87"/>
      <c r="FQ186" s="87"/>
      <c r="FR186" s="87"/>
      <c r="FS186" s="87"/>
      <c r="FT186" s="87"/>
      <c r="FU186" s="87"/>
      <c r="FV186" s="87"/>
      <c r="FW186" s="87"/>
      <c r="FX186" s="87"/>
      <c r="FY186" s="87"/>
      <c r="FZ186" s="87"/>
      <c r="GA186" s="87"/>
      <c r="GB186" s="87"/>
      <c r="GC186" s="87"/>
      <c r="GD186" s="87"/>
      <c r="GE186" s="87"/>
      <c r="GF186" s="87"/>
      <c r="GG186" s="87"/>
      <c r="GH186" s="87"/>
      <c r="GI186" s="87"/>
      <c r="GJ186" s="87"/>
      <c r="GK186" s="87"/>
      <c r="GL186" s="87"/>
      <c r="GM186" s="87"/>
      <c r="GN186" s="87"/>
      <c r="GO186" s="87"/>
      <c r="GP186" s="87"/>
      <c r="GQ186" s="87"/>
      <c r="GR186" s="87"/>
      <c r="GS186" s="87"/>
      <c r="GT186" s="87"/>
      <c r="GU186" s="87"/>
      <c r="GV186" s="87"/>
      <c r="GW186" s="87"/>
      <c r="GX186" s="87"/>
      <c r="GY186" s="87"/>
      <c r="GZ186" s="87"/>
      <c r="HA186" s="87"/>
      <c r="HB186" s="87"/>
      <c r="HC186" s="87"/>
      <c r="HD186" s="87"/>
      <c r="HE186" s="87"/>
      <c r="HF186" s="87"/>
      <c r="HG186" s="87"/>
      <c r="HH186" s="87"/>
      <c r="HI186" s="87"/>
      <c r="HJ186" s="87"/>
      <c r="HK186" s="87"/>
      <c r="HL186" s="87"/>
      <c r="HM186" s="87"/>
      <c r="HN186" s="87"/>
      <c r="HO186" s="87"/>
      <c r="HP186" s="87"/>
      <c r="HQ186" s="87"/>
      <c r="HR186" s="87"/>
      <c r="HS186" s="87"/>
      <c r="HT186" s="87"/>
      <c r="HU186" s="87"/>
      <c r="HV186" s="87"/>
      <c r="HW186" s="87"/>
      <c r="HX186" s="87"/>
      <c r="HY186" s="87"/>
      <c r="HZ186" s="87"/>
      <c r="IA186" s="87"/>
      <c r="IB186" s="87"/>
      <c r="IC186" s="87"/>
      <c r="ID186" s="87"/>
      <c r="IE186" s="87"/>
      <c r="IF186" s="87"/>
      <c r="IG186" s="87"/>
      <c r="IH186" s="87"/>
      <c r="II186" s="87"/>
      <c r="IJ186" s="87"/>
      <c r="IK186" s="87"/>
      <c r="IL186" s="87"/>
      <c r="IM186" s="87"/>
      <c r="IN186" s="87"/>
      <c r="IO186" s="87"/>
      <c r="IP186" s="87"/>
      <c r="IQ186" s="87"/>
      <c r="IR186" s="87"/>
      <c r="IS186" s="87"/>
      <c r="IT186" s="87"/>
      <c r="IU186" s="87"/>
      <c r="IV186" s="87"/>
      <c r="IW186" s="87"/>
    </row>
    <row r="187" customFormat="false" ht="12.75" hidden="false" customHeight="false" outlineLevel="0" collapsed="false">
      <c r="A187" s="87"/>
      <c r="B187" s="30"/>
      <c r="C187" s="30"/>
      <c r="D187" s="32"/>
      <c r="E187" s="32"/>
      <c r="F187" s="32"/>
      <c r="G187" s="33"/>
      <c r="H187" s="33"/>
      <c r="I187" s="30"/>
      <c r="J187" s="30"/>
      <c r="K187" s="32"/>
      <c r="L187" s="35"/>
      <c r="M187" s="36"/>
      <c r="N187" s="36"/>
      <c r="O187" s="36"/>
      <c r="P187" s="36"/>
      <c r="Q187" s="37"/>
      <c r="R187" s="36"/>
      <c r="S187" s="55"/>
      <c r="T187" s="31"/>
      <c r="U187" s="32"/>
      <c r="V187" s="86"/>
      <c r="W187" s="16"/>
      <c r="X187" s="16"/>
      <c r="Y187" s="17"/>
      <c r="Z187" s="18"/>
      <c r="AA187" s="18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  <c r="BV187" s="87"/>
      <c r="BW187" s="87"/>
      <c r="BX187" s="87"/>
      <c r="BY187" s="87"/>
      <c r="BZ187" s="87"/>
      <c r="CA187" s="87"/>
      <c r="CB187" s="87"/>
      <c r="CC187" s="87"/>
      <c r="CD187" s="87"/>
      <c r="CE187" s="87"/>
      <c r="CF187" s="87"/>
      <c r="CG187" s="87"/>
      <c r="CH187" s="87"/>
      <c r="CI187" s="87"/>
      <c r="CJ187" s="87"/>
      <c r="CK187" s="87"/>
      <c r="CL187" s="87"/>
      <c r="CM187" s="87"/>
      <c r="CN187" s="87"/>
      <c r="CO187" s="87"/>
      <c r="CP187" s="87"/>
      <c r="CQ187" s="87"/>
      <c r="CR187" s="87"/>
      <c r="CS187" s="87"/>
      <c r="CT187" s="87"/>
      <c r="CU187" s="87"/>
      <c r="CV187" s="87"/>
      <c r="CW187" s="87"/>
      <c r="CX187" s="87"/>
      <c r="CY187" s="87"/>
      <c r="CZ187" s="87"/>
      <c r="DA187" s="87"/>
      <c r="DB187" s="87"/>
      <c r="DC187" s="87"/>
      <c r="DD187" s="87"/>
      <c r="DE187" s="87"/>
      <c r="DF187" s="87"/>
      <c r="DG187" s="87"/>
      <c r="DH187" s="87"/>
      <c r="DI187" s="87"/>
      <c r="DJ187" s="87"/>
      <c r="DK187" s="87"/>
      <c r="DL187" s="87"/>
      <c r="DM187" s="87"/>
      <c r="DN187" s="87"/>
      <c r="DO187" s="87"/>
      <c r="DP187" s="87"/>
      <c r="DQ187" s="87"/>
      <c r="DR187" s="87"/>
      <c r="DS187" s="87"/>
      <c r="DT187" s="87"/>
      <c r="DU187" s="87"/>
      <c r="DV187" s="87"/>
      <c r="DW187" s="87"/>
      <c r="DX187" s="87"/>
      <c r="DY187" s="87"/>
      <c r="DZ187" s="87"/>
      <c r="EA187" s="87"/>
      <c r="EB187" s="87"/>
      <c r="EC187" s="87"/>
      <c r="ED187" s="87"/>
      <c r="EE187" s="87"/>
      <c r="EF187" s="87"/>
      <c r="EG187" s="87"/>
      <c r="EH187" s="87"/>
      <c r="EI187" s="87"/>
      <c r="EJ187" s="87"/>
      <c r="EK187" s="87"/>
      <c r="EL187" s="87"/>
      <c r="EM187" s="87"/>
      <c r="EN187" s="87"/>
      <c r="EO187" s="87"/>
      <c r="EP187" s="87"/>
      <c r="EQ187" s="87"/>
      <c r="ER187" s="87"/>
      <c r="ES187" s="87"/>
      <c r="ET187" s="87"/>
      <c r="EU187" s="87"/>
      <c r="EV187" s="87"/>
      <c r="EW187" s="87"/>
      <c r="EX187" s="87"/>
      <c r="EY187" s="87"/>
      <c r="EZ187" s="87"/>
      <c r="FA187" s="87"/>
      <c r="FB187" s="87"/>
      <c r="FC187" s="87"/>
      <c r="FD187" s="87"/>
      <c r="FE187" s="87"/>
      <c r="FF187" s="87"/>
      <c r="FG187" s="87"/>
      <c r="FH187" s="87"/>
      <c r="FI187" s="87"/>
      <c r="FJ187" s="87"/>
      <c r="FK187" s="87"/>
      <c r="FL187" s="87"/>
      <c r="FM187" s="87"/>
      <c r="FN187" s="87"/>
      <c r="FO187" s="87"/>
      <c r="FP187" s="87"/>
      <c r="FQ187" s="87"/>
      <c r="FR187" s="87"/>
      <c r="FS187" s="87"/>
      <c r="FT187" s="87"/>
      <c r="FU187" s="87"/>
      <c r="FV187" s="87"/>
      <c r="FW187" s="87"/>
      <c r="FX187" s="87"/>
      <c r="FY187" s="87"/>
      <c r="FZ187" s="87"/>
      <c r="GA187" s="87"/>
      <c r="GB187" s="87"/>
      <c r="GC187" s="87"/>
      <c r="GD187" s="87"/>
      <c r="GE187" s="87"/>
      <c r="GF187" s="87"/>
      <c r="GG187" s="87"/>
      <c r="GH187" s="87"/>
      <c r="GI187" s="87"/>
      <c r="GJ187" s="87"/>
      <c r="GK187" s="87"/>
      <c r="GL187" s="87"/>
      <c r="GM187" s="87"/>
      <c r="GN187" s="87"/>
      <c r="GO187" s="87"/>
      <c r="GP187" s="87"/>
      <c r="GQ187" s="87"/>
      <c r="GR187" s="87"/>
      <c r="GS187" s="87"/>
      <c r="GT187" s="87"/>
      <c r="GU187" s="87"/>
      <c r="GV187" s="87"/>
      <c r="GW187" s="87"/>
      <c r="GX187" s="87"/>
      <c r="GY187" s="87"/>
      <c r="GZ187" s="87"/>
      <c r="HA187" s="87"/>
      <c r="HB187" s="87"/>
      <c r="HC187" s="87"/>
      <c r="HD187" s="87"/>
      <c r="HE187" s="87"/>
      <c r="HF187" s="87"/>
      <c r="HG187" s="87"/>
      <c r="HH187" s="87"/>
      <c r="HI187" s="87"/>
      <c r="HJ187" s="87"/>
      <c r="HK187" s="87"/>
      <c r="HL187" s="87"/>
      <c r="HM187" s="87"/>
      <c r="HN187" s="87"/>
      <c r="HO187" s="87"/>
      <c r="HP187" s="87"/>
      <c r="HQ187" s="87"/>
      <c r="HR187" s="87"/>
      <c r="HS187" s="87"/>
      <c r="HT187" s="87"/>
      <c r="HU187" s="87"/>
      <c r="HV187" s="87"/>
      <c r="HW187" s="87"/>
      <c r="HX187" s="87"/>
      <c r="HY187" s="87"/>
      <c r="HZ187" s="87"/>
      <c r="IA187" s="87"/>
      <c r="IB187" s="87"/>
      <c r="IC187" s="87"/>
      <c r="ID187" s="87"/>
      <c r="IE187" s="87"/>
      <c r="IF187" s="87"/>
      <c r="IG187" s="87"/>
      <c r="IH187" s="87"/>
      <c r="II187" s="87"/>
      <c r="IJ187" s="87"/>
      <c r="IK187" s="87"/>
      <c r="IL187" s="87"/>
      <c r="IM187" s="87"/>
      <c r="IN187" s="87"/>
      <c r="IO187" s="87"/>
      <c r="IP187" s="87"/>
      <c r="IQ187" s="87"/>
      <c r="IR187" s="87"/>
      <c r="IS187" s="87"/>
      <c r="IT187" s="87"/>
      <c r="IU187" s="87"/>
      <c r="IV187" s="87"/>
      <c r="IW187" s="87"/>
    </row>
    <row r="188" customFormat="false" ht="12.75" hidden="false" customHeight="false" outlineLevel="0" collapsed="false">
      <c r="A188" s="52"/>
      <c r="B188" s="30"/>
      <c r="C188" s="30"/>
      <c r="D188" s="32"/>
      <c r="E188" s="32"/>
      <c r="F188" s="32"/>
      <c r="G188" s="33"/>
      <c r="H188" s="33"/>
      <c r="I188" s="30"/>
      <c r="J188" s="30"/>
      <c r="K188" s="32"/>
      <c r="L188" s="35"/>
      <c r="M188" s="36"/>
      <c r="N188" s="36"/>
      <c r="O188" s="36"/>
      <c r="P188" s="36"/>
      <c r="Q188" s="37"/>
      <c r="R188" s="36"/>
      <c r="S188" s="55"/>
      <c r="T188" s="32"/>
      <c r="U188" s="30"/>
      <c r="V188" s="16"/>
      <c r="W188" s="16"/>
      <c r="X188" s="16"/>
      <c r="Y188" s="17"/>
      <c r="Z188" s="18"/>
      <c r="AA188" s="18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  <c r="FR188" s="52"/>
      <c r="FS188" s="52"/>
      <c r="FT188" s="52"/>
      <c r="FU188" s="52"/>
      <c r="FV188" s="52"/>
      <c r="FW188" s="52"/>
      <c r="FX188" s="52"/>
      <c r="FY188" s="52"/>
      <c r="FZ188" s="52"/>
      <c r="GA188" s="52"/>
      <c r="GB188" s="52"/>
      <c r="GC188" s="52"/>
      <c r="GD188" s="52"/>
      <c r="GE188" s="52"/>
      <c r="GF188" s="52"/>
      <c r="GG188" s="52"/>
      <c r="GH188" s="52"/>
      <c r="GI188" s="52"/>
      <c r="GJ188" s="52"/>
      <c r="GK188" s="52"/>
      <c r="GL188" s="52"/>
      <c r="GM188" s="52"/>
      <c r="GN188" s="52"/>
      <c r="GO188" s="52"/>
      <c r="GP188" s="52"/>
      <c r="GQ188" s="52"/>
      <c r="GR188" s="52"/>
      <c r="GS188" s="52"/>
      <c r="GT188" s="52"/>
      <c r="GU188" s="52"/>
      <c r="GV188" s="52"/>
      <c r="GW188" s="52"/>
      <c r="GX188" s="52"/>
      <c r="GY188" s="52"/>
      <c r="GZ188" s="52"/>
      <c r="HA188" s="52"/>
      <c r="HB188" s="52"/>
      <c r="HC188" s="52"/>
      <c r="HD188" s="52"/>
      <c r="HE188" s="52"/>
      <c r="HF188" s="52"/>
      <c r="HG188" s="52"/>
      <c r="HH188" s="52"/>
      <c r="HI188" s="52"/>
      <c r="HJ188" s="52"/>
      <c r="HK188" s="52"/>
      <c r="HL188" s="52"/>
      <c r="HM188" s="52"/>
      <c r="HN188" s="52"/>
      <c r="HO188" s="52"/>
      <c r="HP188" s="52"/>
      <c r="HQ188" s="52"/>
      <c r="HR188" s="52"/>
      <c r="HS188" s="52"/>
      <c r="HT188" s="52"/>
      <c r="HU188" s="52"/>
      <c r="HV188" s="52"/>
      <c r="HW188" s="52"/>
      <c r="HX188" s="52"/>
      <c r="HY188" s="52"/>
      <c r="HZ188" s="52"/>
      <c r="IA188" s="52"/>
      <c r="IB188" s="52"/>
      <c r="IC188" s="52"/>
      <c r="ID188" s="52"/>
      <c r="IE188" s="52"/>
      <c r="IF188" s="52"/>
      <c r="IG188" s="52"/>
      <c r="IH188" s="52"/>
      <c r="II188" s="52"/>
      <c r="IJ188" s="52"/>
      <c r="IK188" s="52"/>
      <c r="IL188" s="52"/>
      <c r="IM188" s="52"/>
      <c r="IN188" s="52"/>
      <c r="IO188" s="52"/>
      <c r="IP188" s="52"/>
      <c r="IQ188" s="52"/>
      <c r="IR188" s="52"/>
      <c r="IS188" s="52"/>
      <c r="IT188" s="52"/>
      <c r="IU188" s="52"/>
      <c r="IV188" s="52"/>
      <c r="IW188" s="52"/>
    </row>
    <row r="189" customFormat="false" ht="12.75" hidden="false" customHeight="false" outlineLevel="0" collapsed="false">
      <c r="A189" s="52"/>
      <c r="B189" s="30"/>
      <c r="C189" s="30"/>
      <c r="D189" s="32"/>
      <c r="E189" s="32"/>
      <c r="F189" s="32"/>
      <c r="G189" s="33"/>
      <c r="H189" s="33"/>
      <c r="I189" s="30"/>
      <c r="J189" s="30"/>
      <c r="K189" s="32"/>
      <c r="L189" s="35"/>
      <c r="M189" s="36"/>
      <c r="N189" s="36"/>
      <c r="O189" s="36"/>
      <c r="P189" s="36"/>
      <c r="Q189" s="37"/>
      <c r="R189" s="36"/>
      <c r="S189" s="55"/>
      <c r="T189" s="31"/>
      <c r="U189" s="30"/>
      <c r="V189" s="16"/>
      <c r="W189" s="16"/>
      <c r="X189" s="16"/>
      <c r="Y189" s="17"/>
      <c r="Z189" s="18"/>
      <c r="AA189" s="18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  <c r="FR189" s="52"/>
      <c r="FS189" s="52"/>
      <c r="FT189" s="52"/>
      <c r="FU189" s="52"/>
      <c r="FV189" s="52"/>
      <c r="FW189" s="52"/>
      <c r="FX189" s="52"/>
      <c r="FY189" s="52"/>
      <c r="FZ189" s="52"/>
      <c r="GA189" s="52"/>
      <c r="GB189" s="52"/>
      <c r="GC189" s="52"/>
      <c r="GD189" s="52"/>
      <c r="GE189" s="52"/>
      <c r="GF189" s="52"/>
      <c r="GG189" s="52"/>
      <c r="GH189" s="52"/>
      <c r="GI189" s="52"/>
      <c r="GJ189" s="52"/>
      <c r="GK189" s="52"/>
      <c r="GL189" s="52"/>
      <c r="GM189" s="52"/>
      <c r="GN189" s="52"/>
      <c r="GO189" s="52"/>
      <c r="GP189" s="52"/>
      <c r="GQ189" s="52"/>
      <c r="GR189" s="52"/>
      <c r="GS189" s="52"/>
      <c r="GT189" s="52"/>
      <c r="GU189" s="52"/>
      <c r="GV189" s="52"/>
      <c r="GW189" s="52"/>
      <c r="GX189" s="52"/>
      <c r="GY189" s="52"/>
      <c r="GZ189" s="52"/>
      <c r="HA189" s="52"/>
      <c r="HB189" s="52"/>
      <c r="HC189" s="52"/>
      <c r="HD189" s="52"/>
      <c r="HE189" s="52"/>
      <c r="HF189" s="52"/>
      <c r="HG189" s="52"/>
      <c r="HH189" s="52"/>
      <c r="HI189" s="52"/>
      <c r="HJ189" s="52"/>
      <c r="HK189" s="52"/>
      <c r="HL189" s="52"/>
      <c r="HM189" s="52"/>
      <c r="HN189" s="52"/>
      <c r="HO189" s="52"/>
      <c r="HP189" s="52"/>
      <c r="HQ189" s="52"/>
      <c r="HR189" s="52"/>
      <c r="HS189" s="52"/>
      <c r="HT189" s="52"/>
      <c r="HU189" s="52"/>
      <c r="HV189" s="52"/>
      <c r="HW189" s="52"/>
      <c r="HX189" s="52"/>
      <c r="HY189" s="52"/>
      <c r="HZ189" s="52"/>
      <c r="IA189" s="52"/>
      <c r="IB189" s="52"/>
      <c r="IC189" s="52"/>
      <c r="ID189" s="52"/>
      <c r="IE189" s="52"/>
      <c r="IF189" s="52"/>
      <c r="IG189" s="52"/>
      <c r="IH189" s="52"/>
      <c r="II189" s="52"/>
      <c r="IJ189" s="52"/>
      <c r="IK189" s="52"/>
      <c r="IL189" s="52"/>
      <c r="IM189" s="52"/>
      <c r="IN189" s="52"/>
      <c r="IO189" s="52"/>
      <c r="IP189" s="52"/>
      <c r="IQ189" s="52"/>
      <c r="IR189" s="52"/>
      <c r="IS189" s="52"/>
      <c r="IT189" s="52"/>
      <c r="IU189" s="52"/>
      <c r="IV189" s="52"/>
      <c r="IW189" s="52"/>
    </row>
    <row r="190" customFormat="false" ht="12.75" hidden="false" customHeight="false" outlineLevel="0" collapsed="false">
      <c r="A190" s="52"/>
      <c r="B190" s="30"/>
      <c r="C190" s="30"/>
      <c r="D190" s="32"/>
      <c r="E190" s="32"/>
      <c r="F190" s="32"/>
      <c r="G190" s="33"/>
      <c r="H190" s="33"/>
      <c r="I190" s="30"/>
      <c r="J190" s="30"/>
      <c r="K190" s="32"/>
      <c r="L190" s="35"/>
      <c r="M190" s="36"/>
      <c r="N190" s="36"/>
      <c r="O190" s="36"/>
      <c r="P190" s="36"/>
      <c r="Q190" s="37"/>
      <c r="R190" s="36"/>
      <c r="S190" s="55"/>
      <c r="T190" s="31"/>
      <c r="U190" s="30"/>
      <c r="V190" s="16"/>
      <c r="W190" s="16"/>
      <c r="X190" s="16"/>
      <c r="Y190" s="17"/>
      <c r="Z190" s="18"/>
      <c r="AA190" s="18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  <c r="FR190" s="52"/>
      <c r="FS190" s="52"/>
      <c r="FT190" s="52"/>
      <c r="FU190" s="52"/>
      <c r="FV190" s="52"/>
      <c r="FW190" s="52"/>
      <c r="FX190" s="52"/>
      <c r="FY190" s="52"/>
      <c r="FZ190" s="52"/>
      <c r="GA190" s="52"/>
      <c r="GB190" s="52"/>
      <c r="GC190" s="52"/>
      <c r="GD190" s="52"/>
      <c r="GE190" s="52"/>
      <c r="GF190" s="52"/>
      <c r="GG190" s="52"/>
      <c r="GH190" s="52"/>
      <c r="GI190" s="52"/>
      <c r="GJ190" s="52"/>
      <c r="GK190" s="52"/>
      <c r="GL190" s="52"/>
      <c r="GM190" s="52"/>
      <c r="GN190" s="52"/>
      <c r="GO190" s="52"/>
      <c r="GP190" s="52"/>
      <c r="GQ190" s="52"/>
      <c r="GR190" s="52"/>
      <c r="GS190" s="52"/>
      <c r="GT190" s="52"/>
      <c r="GU190" s="52"/>
      <c r="GV190" s="52"/>
      <c r="GW190" s="52"/>
      <c r="GX190" s="52"/>
      <c r="GY190" s="52"/>
      <c r="GZ190" s="52"/>
      <c r="HA190" s="52"/>
      <c r="HB190" s="52"/>
      <c r="HC190" s="52"/>
      <c r="HD190" s="52"/>
      <c r="HE190" s="52"/>
      <c r="HF190" s="52"/>
      <c r="HG190" s="52"/>
      <c r="HH190" s="52"/>
      <c r="HI190" s="52"/>
      <c r="HJ190" s="52"/>
      <c r="HK190" s="52"/>
      <c r="HL190" s="52"/>
      <c r="HM190" s="52"/>
      <c r="HN190" s="52"/>
      <c r="HO190" s="52"/>
      <c r="HP190" s="52"/>
      <c r="HQ190" s="52"/>
      <c r="HR190" s="52"/>
      <c r="HS190" s="52"/>
      <c r="HT190" s="52"/>
      <c r="HU190" s="52"/>
      <c r="HV190" s="52"/>
      <c r="HW190" s="52"/>
      <c r="HX190" s="52"/>
      <c r="HY190" s="52"/>
      <c r="HZ190" s="52"/>
      <c r="IA190" s="52"/>
      <c r="IB190" s="52"/>
      <c r="IC190" s="52"/>
      <c r="ID190" s="52"/>
      <c r="IE190" s="52"/>
      <c r="IF190" s="52"/>
      <c r="IG190" s="52"/>
      <c r="IH190" s="52"/>
      <c r="II190" s="52"/>
      <c r="IJ190" s="52"/>
      <c r="IK190" s="52"/>
      <c r="IL190" s="52"/>
      <c r="IM190" s="52"/>
      <c r="IN190" s="52"/>
      <c r="IO190" s="52"/>
      <c r="IP190" s="52"/>
      <c r="IQ190" s="52"/>
      <c r="IR190" s="52"/>
      <c r="IS190" s="52"/>
      <c r="IT190" s="52"/>
      <c r="IU190" s="52"/>
      <c r="IV190" s="52"/>
      <c r="IW190" s="52"/>
    </row>
    <row r="191" customFormat="false" ht="12.75" hidden="false" customHeight="false" outlineLevel="0" collapsed="false">
      <c r="A191" s="87"/>
      <c r="B191" s="30"/>
      <c r="C191" s="30"/>
      <c r="D191" s="32"/>
      <c r="E191" s="32"/>
      <c r="F191" s="32"/>
      <c r="G191" s="33"/>
      <c r="H191" s="33"/>
      <c r="I191" s="30"/>
      <c r="J191" s="30"/>
      <c r="K191" s="32"/>
      <c r="L191" s="35"/>
      <c r="M191" s="36"/>
      <c r="N191" s="36"/>
      <c r="O191" s="36"/>
      <c r="P191" s="36"/>
      <c r="Q191" s="37"/>
      <c r="R191" s="36"/>
      <c r="S191" s="55"/>
      <c r="T191" s="31"/>
      <c r="U191" s="32"/>
      <c r="V191" s="104"/>
      <c r="W191" s="16"/>
      <c r="X191" s="16"/>
      <c r="Y191" s="17"/>
      <c r="Z191" s="18"/>
      <c r="AA191" s="18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87"/>
      <c r="BU191" s="87"/>
      <c r="BV191" s="87"/>
      <c r="BW191" s="87"/>
      <c r="BX191" s="87"/>
      <c r="BY191" s="87"/>
      <c r="BZ191" s="87"/>
      <c r="CA191" s="87"/>
      <c r="CB191" s="87"/>
      <c r="CC191" s="87"/>
      <c r="CD191" s="87"/>
      <c r="CE191" s="87"/>
      <c r="CF191" s="87"/>
      <c r="CG191" s="87"/>
      <c r="CH191" s="87"/>
      <c r="CI191" s="87"/>
      <c r="CJ191" s="87"/>
      <c r="CK191" s="87"/>
      <c r="CL191" s="87"/>
      <c r="CM191" s="87"/>
      <c r="CN191" s="87"/>
      <c r="CO191" s="87"/>
      <c r="CP191" s="87"/>
      <c r="CQ191" s="87"/>
      <c r="CR191" s="87"/>
      <c r="CS191" s="87"/>
      <c r="CT191" s="87"/>
      <c r="CU191" s="87"/>
      <c r="CV191" s="87"/>
      <c r="CW191" s="87"/>
      <c r="CX191" s="87"/>
      <c r="CY191" s="87"/>
      <c r="CZ191" s="87"/>
      <c r="DA191" s="87"/>
      <c r="DB191" s="87"/>
      <c r="DC191" s="87"/>
      <c r="DD191" s="87"/>
      <c r="DE191" s="87"/>
      <c r="DF191" s="87"/>
      <c r="DG191" s="87"/>
      <c r="DH191" s="87"/>
      <c r="DI191" s="87"/>
      <c r="DJ191" s="87"/>
      <c r="DK191" s="87"/>
      <c r="DL191" s="87"/>
      <c r="DM191" s="87"/>
      <c r="DN191" s="87"/>
      <c r="DO191" s="87"/>
      <c r="DP191" s="87"/>
      <c r="DQ191" s="87"/>
      <c r="DR191" s="87"/>
      <c r="DS191" s="87"/>
      <c r="DT191" s="87"/>
      <c r="DU191" s="87"/>
      <c r="DV191" s="87"/>
      <c r="DW191" s="87"/>
      <c r="DX191" s="87"/>
      <c r="DY191" s="87"/>
      <c r="DZ191" s="87"/>
      <c r="EA191" s="87"/>
      <c r="EB191" s="87"/>
      <c r="EC191" s="87"/>
      <c r="ED191" s="87"/>
      <c r="EE191" s="87"/>
      <c r="EF191" s="87"/>
      <c r="EG191" s="87"/>
      <c r="EH191" s="87"/>
      <c r="EI191" s="87"/>
      <c r="EJ191" s="87"/>
      <c r="EK191" s="87"/>
      <c r="EL191" s="87"/>
      <c r="EM191" s="87"/>
      <c r="EN191" s="87"/>
      <c r="EO191" s="87"/>
      <c r="EP191" s="87"/>
      <c r="EQ191" s="87"/>
      <c r="ER191" s="87"/>
      <c r="ES191" s="87"/>
      <c r="ET191" s="87"/>
      <c r="EU191" s="87"/>
      <c r="EV191" s="87"/>
      <c r="EW191" s="87"/>
      <c r="EX191" s="87"/>
      <c r="EY191" s="87"/>
      <c r="EZ191" s="87"/>
      <c r="FA191" s="87"/>
      <c r="FB191" s="87"/>
      <c r="FC191" s="87"/>
      <c r="FD191" s="87"/>
      <c r="FE191" s="87"/>
      <c r="FF191" s="87"/>
      <c r="FG191" s="87"/>
      <c r="FH191" s="87"/>
      <c r="FI191" s="87"/>
      <c r="FJ191" s="87"/>
      <c r="FK191" s="87"/>
      <c r="FL191" s="87"/>
      <c r="FM191" s="87"/>
      <c r="FN191" s="87"/>
      <c r="FO191" s="87"/>
      <c r="FP191" s="87"/>
      <c r="FQ191" s="87"/>
      <c r="FR191" s="87"/>
      <c r="FS191" s="87"/>
      <c r="FT191" s="87"/>
      <c r="FU191" s="87"/>
      <c r="FV191" s="87"/>
      <c r="FW191" s="87"/>
      <c r="FX191" s="87"/>
      <c r="FY191" s="87"/>
      <c r="FZ191" s="87"/>
      <c r="GA191" s="87"/>
      <c r="GB191" s="87"/>
      <c r="GC191" s="87"/>
      <c r="GD191" s="87"/>
      <c r="GE191" s="87"/>
      <c r="GF191" s="87"/>
      <c r="GG191" s="87"/>
      <c r="GH191" s="87"/>
      <c r="GI191" s="87"/>
      <c r="GJ191" s="87"/>
      <c r="GK191" s="87"/>
      <c r="GL191" s="87"/>
      <c r="GM191" s="87"/>
      <c r="GN191" s="87"/>
      <c r="GO191" s="87"/>
      <c r="GP191" s="87"/>
      <c r="GQ191" s="87"/>
      <c r="GR191" s="87"/>
      <c r="GS191" s="87"/>
      <c r="GT191" s="87"/>
      <c r="GU191" s="87"/>
      <c r="GV191" s="87"/>
      <c r="GW191" s="87"/>
      <c r="GX191" s="87"/>
      <c r="GY191" s="87"/>
      <c r="GZ191" s="87"/>
      <c r="HA191" s="87"/>
      <c r="HB191" s="87"/>
      <c r="HC191" s="87"/>
      <c r="HD191" s="87"/>
      <c r="HE191" s="87"/>
      <c r="HF191" s="87"/>
      <c r="HG191" s="87"/>
      <c r="HH191" s="87"/>
      <c r="HI191" s="87"/>
      <c r="HJ191" s="87"/>
      <c r="HK191" s="87"/>
      <c r="HL191" s="87"/>
      <c r="HM191" s="87"/>
      <c r="HN191" s="87"/>
      <c r="HO191" s="87"/>
      <c r="HP191" s="87"/>
      <c r="HQ191" s="87"/>
      <c r="HR191" s="87"/>
      <c r="HS191" s="87"/>
      <c r="HT191" s="87"/>
      <c r="HU191" s="87"/>
      <c r="HV191" s="87"/>
      <c r="HW191" s="87"/>
      <c r="HX191" s="87"/>
      <c r="HY191" s="87"/>
      <c r="HZ191" s="87"/>
      <c r="IA191" s="87"/>
      <c r="IB191" s="87"/>
      <c r="IC191" s="87"/>
      <c r="ID191" s="87"/>
      <c r="IE191" s="87"/>
      <c r="IF191" s="87"/>
      <c r="IG191" s="87"/>
      <c r="IH191" s="87"/>
      <c r="II191" s="87"/>
      <c r="IJ191" s="87"/>
      <c r="IK191" s="87"/>
      <c r="IL191" s="87"/>
      <c r="IM191" s="87"/>
      <c r="IN191" s="87"/>
      <c r="IO191" s="87"/>
      <c r="IP191" s="87"/>
      <c r="IQ191" s="87"/>
      <c r="IR191" s="87"/>
      <c r="IS191" s="87"/>
      <c r="IT191" s="87"/>
      <c r="IU191" s="87"/>
      <c r="IV191" s="87"/>
      <c r="IW191" s="87"/>
    </row>
    <row r="192" customFormat="false" ht="12.75" hidden="false" customHeight="false" outlineLevel="0" collapsed="false">
      <c r="A192" s="87"/>
      <c r="B192" s="30"/>
      <c r="C192" s="30"/>
      <c r="D192" s="32"/>
      <c r="E192" s="32"/>
      <c r="F192" s="32"/>
      <c r="G192" s="33"/>
      <c r="H192" s="33"/>
      <c r="I192" s="30"/>
      <c r="J192" s="30"/>
      <c r="K192" s="32"/>
      <c r="L192" s="35"/>
      <c r="M192" s="36"/>
      <c r="N192" s="36"/>
      <c r="O192" s="36"/>
      <c r="P192" s="36"/>
      <c r="Q192" s="105"/>
      <c r="R192" s="36"/>
      <c r="S192" s="55"/>
      <c r="T192" s="32"/>
      <c r="U192" s="32"/>
      <c r="V192" s="52"/>
      <c r="W192" s="87"/>
      <c r="X192" s="87"/>
      <c r="Y192" s="90"/>
      <c r="Z192" s="106"/>
      <c r="AA192" s="106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87"/>
      <c r="BU192" s="87"/>
      <c r="BV192" s="87"/>
      <c r="BW192" s="87"/>
      <c r="BX192" s="87"/>
      <c r="BY192" s="87"/>
      <c r="BZ192" s="87"/>
      <c r="CA192" s="87"/>
      <c r="CB192" s="87"/>
      <c r="CC192" s="87"/>
      <c r="CD192" s="87"/>
      <c r="CE192" s="87"/>
      <c r="CF192" s="87"/>
      <c r="CG192" s="87"/>
      <c r="CH192" s="87"/>
      <c r="CI192" s="87"/>
      <c r="CJ192" s="87"/>
      <c r="CK192" s="87"/>
      <c r="CL192" s="87"/>
      <c r="CM192" s="87"/>
      <c r="CN192" s="87"/>
      <c r="CO192" s="87"/>
      <c r="CP192" s="87"/>
      <c r="CQ192" s="87"/>
      <c r="CR192" s="87"/>
      <c r="CS192" s="87"/>
      <c r="CT192" s="87"/>
      <c r="CU192" s="87"/>
      <c r="CV192" s="87"/>
      <c r="CW192" s="87"/>
      <c r="CX192" s="87"/>
      <c r="CY192" s="87"/>
      <c r="CZ192" s="87"/>
      <c r="DA192" s="87"/>
      <c r="DB192" s="87"/>
      <c r="DC192" s="87"/>
      <c r="DD192" s="87"/>
      <c r="DE192" s="87"/>
      <c r="DF192" s="87"/>
      <c r="DG192" s="87"/>
      <c r="DH192" s="87"/>
      <c r="DI192" s="87"/>
      <c r="DJ192" s="87"/>
      <c r="DK192" s="87"/>
      <c r="DL192" s="87"/>
      <c r="DM192" s="87"/>
      <c r="DN192" s="87"/>
      <c r="DO192" s="87"/>
      <c r="DP192" s="87"/>
      <c r="DQ192" s="87"/>
      <c r="DR192" s="87"/>
      <c r="DS192" s="87"/>
      <c r="DT192" s="87"/>
      <c r="DU192" s="87"/>
      <c r="DV192" s="87"/>
      <c r="DW192" s="87"/>
      <c r="DX192" s="87"/>
      <c r="DY192" s="87"/>
      <c r="DZ192" s="87"/>
      <c r="EA192" s="87"/>
      <c r="EB192" s="87"/>
      <c r="EC192" s="87"/>
      <c r="ED192" s="87"/>
      <c r="EE192" s="87"/>
      <c r="EF192" s="87"/>
      <c r="EG192" s="87"/>
      <c r="EH192" s="87"/>
      <c r="EI192" s="87"/>
      <c r="EJ192" s="87"/>
      <c r="EK192" s="87"/>
      <c r="EL192" s="87"/>
      <c r="EM192" s="87"/>
      <c r="EN192" s="87"/>
      <c r="EO192" s="87"/>
      <c r="EP192" s="87"/>
      <c r="EQ192" s="87"/>
      <c r="ER192" s="87"/>
      <c r="ES192" s="87"/>
      <c r="ET192" s="87"/>
      <c r="EU192" s="87"/>
      <c r="EV192" s="87"/>
      <c r="EW192" s="87"/>
      <c r="EX192" s="87"/>
      <c r="EY192" s="87"/>
      <c r="EZ192" s="87"/>
      <c r="FA192" s="87"/>
      <c r="FB192" s="87"/>
      <c r="FC192" s="87"/>
      <c r="FD192" s="87"/>
      <c r="FE192" s="87"/>
      <c r="FF192" s="87"/>
      <c r="FG192" s="87"/>
      <c r="FH192" s="87"/>
      <c r="FI192" s="87"/>
      <c r="FJ192" s="87"/>
      <c r="FK192" s="87"/>
      <c r="FL192" s="87"/>
      <c r="FM192" s="87"/>
      <c r="FN192" s="87"/>
      <c r="FO192" s="87"/>
      <c r="FP192" s="87"/>
      <c r="FQ192" s="87"/>
      <c r="FR192" s="87"/>
      <c r="FS192" s="87"/>
      <c r="FT192" s="87"/>
      <c r="FU192" s="87"/>
      <c r="FV192" s="87"/>
      <c r="FW192" s="87"/>
      <c r="FX192" s="87"/>
      <c r="FY192" s="87"/>
      <c r="FZ192" s="87"/>
      <c r="GA192" s="87"/>
      <c r="GB192" s="87"/>
      <c r="GC192" s="87"/>
      <c r="GD192" s="87"/>
      <c r="GE192" s="87"/>
      <c r="GF192" s="87"/>
      <c r="GG192" s="87"/>
      <c r="GH192" s="87"/>
      <c r="GI192" s="87"/>
      <c r="GJ192" s="87"/>
      <c r="GK192" s="87"/>
      <c r="GL192" s="87"/>
      <c r="GM192" s="87"/>
      <c r="GN192" s="87"/>
      <c r="GO192" s="87"/>
      <c r="GP192" s="87"/>
      <c r="GQ192" s="87"/>
      <c r="GR192" s="87"/>
      <c r="GS192" s="87"/>
      <c r="GT192" s="87"/>
      <c r="GU192" s="87"/>
      <c r="GV192" s="87"/>
      <c r="GW192" s="87"/>
      <c r="GX192" s="87"/>
      <c r="GY192" s="87"/>
      <c r="GZ192" s="87"/>
      <c r="HA192" s="87"/>
      <c r="HB192" s="87"/>
      <c r="HC192" s="87"/>
      <c r="HD192" s="87"/>
      <c r="HE192" s="87"/>
      <c r="HF192" s="87"/>
      <c r="HG192" s="87"/>
      <c r="HH192" s="87"/>
      <c r="HI192" s="87"/>
      <c r="HJ192" s="87"/>
      <c r="HK192" s="87"/>
      <c r="HL192" s="87"/>
      <c r="HM192" s="87"/>
      <c r="HN192" s="87"/>
      <c r="HO192" s="87"/>
      <c r="HP192" s="87"/>
      <c r="HQ192" s="87"/>
      <c r="HR192" s="87"/>
      <c r="HS192" s="87"/>
      <c r="HT192" s="87"/>
      <c r="HU192" s="87"/>
      <c r="HV192" s="87"/>
      <c r="HW192" s="87"/>
      <c r="HX192" s="87"/>
      <c r="HY192" s="87"/>
      <c r="HZ192" s="87"/>
      <c r="IA192" s="87"/>
      <c r="IB192" s="87"/>
      <c r="IC192" s="87"/>
      <c r="ID192" s="87"/>
      <c r="IE192" s="87"/>
      <c r="IF192" s="87"/>
      <c r="IG192" s="87"/>
      <c r="IH192" s="87"/>
      <c r="II192" s="87"/>
      <c r="IJ192" s="87"/>
      <c r="IK192" s="87"/>
      <c r="IL192" s="87"/>
      <c r="IM192" s="87"/>
      <c r="IN192" s="87"/>
      <c r="IO192" s="87"/>
      <c r="IP192" s="87"/>
      <c r="IQ192" s="87"/>
      <c r="IR192" s="87"/>
      <c r="IS192" s="87"/>
      <c r="IT192" s="87"/>
      <c r="IU192" s="87"/>
      <c r="IV192" s="87"/>
      <c r="IW192" s="87"/>
    </row>
    <row r="193" customFormat="false" ht="12.75" hidden="false" customHeight="false" outlineLevel="0" collapsed="false">
      <c r="A193" s="87"/>
      <c r="B193" s="30"/>
      <c r="C193" s="30"/>
      <c r="D193" s="32"/>
      <c r="E193" s="32"/>
      <c r="F193" s="32"/>
      <c r="G193" s="33"/>
      <c r="H193" s="33"/>
      <c r="I193" s="30"/>
      <c r="J193" s="30"/>
      <c r="K193" s="32"/>
      <c r="L193" s="35"/>
      <c r="M193" s="36"/>
      <c r="N193" s="36"/>
      <c r="O193" s="36"/>
      <c r="P193" s="36"/>
      <c r="Q193" s="37"/>
      <c r="R193" s="36"/>
      <c r="S193" s="55"/>
      <c r="T193" s="27"/>
      <c r="U193" s="107"/>
      <c r="V193" s="108"/>
      <c r="W193" s="16"/>
      <c r="X193" s="16"/>
      <c r="Y193" s="17"/>
      <c r="Z193" s="18"/>
      <c r="AA193" s="18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87"/>
      <c r="BU193" s="87"/>
      <c r="BV193" s="87"/>
      <c r="BW193" s="87"/>
      <c r="BX193" s="87"/>
      <c r="BY193" s="87"/>
      <c r="BZ193" s="87"/>
      <c r="CA193" s="87"/>
      <c r="CB193" s="87"/>
      <c r="CC193" s="87"/>
      <c r="CD193" s="87"/>
      <c r="CE193" s="87"/>
      <c r="CF193" s="87"/>
      <c r="CG193" s="87"/>
      <c r="CH193" s="87"/>
      <c r="CI193" s="87"/>
      <c r="CJ193" s="87"/>
      <c r="CK193" s="87"/>
      <c r="CL193" s="87"/>
      <c r="CM193" s="87"/>
      <c r="CN193" s="87"/>
      <c r="CO193" s="87"/>
      <c r="CP193" s="87"/>
      <c r="CQ193" s="87"/>
      <c r="CR193" s="87"/>
      <c r="CS193" s="87"/>
      <c r="CT193" s="87"/>
      <c r="CU193" s="87"/>
      <c r="CV193" s="87"/>
      <c r="CW193" s="87"/>
      <c r="CX193" s="87"/>
      <c r="CY193" s="87"/>
      <c r="CZ193" s="87"/>
      <c r="DA193" s="87"/>
      <c r="DB193" s="87"/>
      <c r="DC193" s="87"/>
      <c r="DD193" s="87"/>
      <c r="DE193" s="87"/>
      <c r="DF193" s="87"/>
      <c r="DG193" s="87"/>
      <c r="DH193" s="87"/>
      <c r="DI193" s="87"/>
      <c r="DJ193" s="87"/>
      <c r="DK193" s="87"/>
      <c r="DL193" s="87"/>
      <c r="DM193" s="87"/>
      <c r="DN193" s="87"/>
      <c r="DO193" s="87"/>
      <c r="DP193" s="87"/>
      <c r="DQ193" s="87"/>
      <c r="DR193" s="87"/>
      <c r="DS193" s="87"/>
      <c r="DT193" s="87"/>
      <c r="DU193" s="87"/>
      <c r="DV193" s="87"/>
      <c r="DW193" s="87"/>
      <c r="DX193" s="87"/>
      <c r="DY193" s="87"/>
      <c r="DZ193" s="87"/>
      <c r="EA193" s="87"/>
      <c r="EB193" s="87"/>
      <c r="EC193" s="87"/>
      <c r="ED193" s="87"/>
      <c r="EE193" s="87"/>
      <c r="EF193" s="87"/>
      <c r="EG193" s="87"/>
      <c r="EH193" s="87"/>
      <c r="EI193" s="87"/>
      <c r="EJ193" s="87"/>
      <c r="EK193" s="87"/>
      <c r="EL193" s="87"/>
      <c r="EM193" s="87"/>
      <c r="EN193" s="87"/>
      <c r="EO193" s="87"/>
      <c r="EP193" s="87"/>
      <c r="EQ193" s="87"/>
      <c r="ER193" s="87"/>
      <c r="ES193" s="87"/>
      <c r="ET193" s="87"/>
      <c r="EU193" s="87"/>
      <c r="EV193" s="87"/>
      <c r="EW193" s="87"/>
      <c r="EX193" s="87"/>
      <c r="EY193" s="87"/>
      <c r="EZ193" s="87"/>
      <c r="FA193" s="87"/>
      <c r="FB193" s="87"/>
      <c r="FC193" s="87"/>
      <c r="FD193" s="87"/>
      <c r="FE193" s="87"/>
      <c r="FF193" s="87"/>
      <c r="FG193" s="87"/>
      <c r="FH193" s="87"/>
      <c r="FI193" s="87"/>
      <c r="FJ193" s="87"/>
      <c r="FK193" s="87"/>
      <c r="FL193" s="87"/>
      <c r="FM193" s="87"/>
      <c r="FN193" s="87"/>
      <c r="FO193" s="87"/>
      <c r="FP193" s="87"/>
      <c r="FQ193" s="87"/>
      <c r="FR193" s="87"/>
      <c r="FS193" s="87"/>
      <c r="FT193" s="87"/>
      <c r="FU193" s="87"/>
      <c r="FV193" s="87"/>
      <c r="FW193" s="87"/>
      <c r="FX193" s="87"/>
      <c r="FY193" s="87"/>
      <c r="FZ193" s="87"/>
      <c r="GA193" s="87"/>
      <c r="GB193" s="87"/>
      <c r="GC193" s="87"/>
      <c r="GD193" s="87"/>
      <c r="GE193" s="87"/>
      <c r="GF193" s="87"/>
      <c r="GG193" s="87"/>
      <c r="GH193" s="87"/>
      <c r="GI193" s="87"/>
      <c r="GJ193" s="87"/>
      <c r="GK193" s="87"/>
      <c r="GL193" s="87"/>
      <c r="GM193" s="87"/>
      <c r="GN193" s="87"/>
      <c r="GO193" s="87"/>
      <c r="GP193" s="87"/>
      <c r="GQ193" s="87"/>
      <c r="GR193" s="87"/>
      <c r="GS193" s="87"/>
      <c r="GT193" s="87"/>
      <c r="GU193" s="87"/>
      <c r="GV193" s="87"/>
      <c r="GW193" s="87"/>
      <c r="GX193" s="87"/>
      <c r="GY193" s="87"/>
      <c r="GZ193" s="87"/>
      <c r="HA193" s="87"/>
      <c r="HB193" s="87"/>
      <c r="HC193" s="87"/>
      <c r="HD193" s="87"/>
      <c r="HE193" s="87"/>
      <c r="HF193" s="87"/>
      <c r="HG193" s="87"/>
      <c r="HH193" s="87"/>
      <c r="HI193" s="87"/>
      <c r="HJ193" s="87"/>
      <c r="HK193" s="87"/>
      <c r="HL193" s="87"/>
      <c r="HM193" s="87"/>
      <c r="HN193" s="87"/>
      <c r="HO193" s="87"/>
      <c r="HP193" s="87"/>
      <c r="HQ193" s="87"/>
      <c r="HR193" s="87"/>
      <c r="HS193" s="87"/>
      <c r="HT193" s="87"/>
      <c r="HU193" s="87"/>
      <c r="HV193" s="87"/>
      <c r="HW193" s="87"/>
      <c r="HX193" s="87"/>
      <c r="HY193" s="87"/>
      <c r="HZ193" s="87"/>
      <c r="IA193" s="87"/>
      <c r="IB193" s="87"/>
      <c r="IC193" s="87"/>
      <c r="ID193" s="87"/>
      <c r="IE193" s="87"/>
      <c r="IF193" s="87"/>
      <c r="IG193" s="87"/>
      <c r="IH193" s="87"/>
      <c r="II193" s="87"/>
      <c r="IJ193" s="87"/>
      <c r="IK193" s="87"/>
      <c r="IL193" s="87"/>
      <c r="IM193" s="87"/>
      <c r="IN193" s="87"/>
      <c r="IO193" s="87"/>
      <c r="IP193" s="87"/>
      <c r="IQ193" s="87"/>
      <c r="IR193" s="87"/>
      <c r="IS193" s="87"/>
      <c r="IT193" s="87"/>
      <c r="IU193" s="87"/>
      <c r="IV193" s="87"/>
      <c r="IW193" s="87"/>
    </row>
    <row r="194" customFormat="false" ht="12.75" hidden="false" customHeight="false" outlineLevel="0" collapsed="false">
      <c r="A194" s="87"/>
      <c r="B194" s="88"/>
      <c r="C194" s="88"/>
      <c r="D194" s="32"/>
      <c r="E194" s="32"/>
      <c r="F194" s="32"/>
      <c r="G194" s="33"/>
      <c r="H194" s="33"/>
      <c r="I194" s="30"/>
      <c r="J194" s="30"/>
      <c r="K194" s="32"/>
      <c r="L194" s="35"/>
      <c r="M194" s="36"/>
      <c r="N194" s="36"/>
      <c r="O194" s="36"/>
      <c r="P194" s="36"/>
      <c r="Q194" s="37"/>
      <c r="R194" s="36"/>
      <c r="S194" s="55"/>
      <c r="T194" s="31"/>
      <c r="U194" s="16"/>
      <c r="V194" s="109"/>
      <c r="W194" s="16"/>
      <c r="X194" s="16"/>
      <c r="Y194" s="17"/>
      <c r="Z194" s="18"/>
      <c r="AA194" s="18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87"/>
      <c r="BU194" s="87"/>
      <c r="BV194" s="87"/>
      <c r="BW194" s="87"/>
      <c r="BX194" s="87"/>
      <c r="BY194" s="87"/>
      <c r="BZ194" s="87"/>
      <c r="CA194" s="87"/>
      <c r="CB194" s="87"/>
      <c r="CC194" s="87"/>
      <c r="CD194" s="87"/>
      <c r="CE194" s="87"/>
      <c r="CF194" s="87"/>
      <c r="CG194" s="87"/>
      <c r="CH194" s="87"/>
      <c r="CI194" s="87"/>
      <c r="CJ194" s="87"/>
      <c r="CK194" s="87"/>
      <c r="CL194" s="87"/>
      <c r="CM194" s="87"/>
      <c r="CN194" s="87"/>
      <c r="CO194" s="87"/>
      <c r="CP194" s="87"/>
      <c r="CQ194" s="87"/>
      <c r="CR194" s="87"/>
      <c r="CS194" s="87"/>
      <c r="CT194" s="87"/>
      <c r="CU194" s="87"/>
      <c r="CV194" s="87"/>
      <c r="CW194" s="87"/>
      <c r="CX194" s="87"/>
      <c r="CY194" s="87"/>
      <c r="CZ194" s="87"/>
      <c r="DA194" s="87"/>
      <c r="DB194" s="87"/>
      <c r="DC194" s="87"/>
      <c r="DD194" s="87"/>
      <c r="DE194" s="87"/>
      <c r="DF194" s="87"/>
      <c r="DG194" s="87"/>
      <c r="DH194" s="87"/>
      <c r="DI194" s="87"/>
      <c r="DJ194" s="87"/>
      <c r="DK194" s="87"/>
      <c r="DL194" s="87"/>
      <c r="DM194" s="87"/>
      <c r="DN194" s="87"/>
      <c r="DO194" s="87"/>
      <c r="DP194" s="87"/>
      <c r="DQ194" s="87"/>
      <c r="DR194" s="87"/>
      <c r="DS194" s="87"/>
      <c r="DT194" s="87"/>
      <c r="DU194" s="87"/>
      <c r="DV194" s="87"/>
      <c r="DW194" s="87"/>
      <c r="DX194" s="87"/>
      <c r="DY194" s="87"/>
      <c r="DZ194" s="87"/>
      <c r="EA194" s="87"/>
      <c r="EB194" s="87"/>
      <c r="EC194" s="87"/>
      <c r="ED194" s="87"/>
      <c r="EE194" s="87"/>
      <c r="EF194" s="87"/>
      <c r="EG194" s="87"/>
      <c r="EH194" s="87"/>
      <c r="EI194" s="87"/>
      <c r="EJ194" s="87"/>
      <c r="EK194" s="87"/>
      <c r="EL194" s="87"/>
      <c r="EM194" s="87"/>
      <c r="EN194" s="87"/>
      <c r="EO194" s="87"/>
      <c r="EP194" s="87"/>
      <c r="EQ194" s="87"/>
      <c r="ER194" s="87"/>
      <c r="ES194" s="87"/>
      <c r="ET194" s="87"/>
      <c r="EU194" s="87"/>
      <c r="EV194" s="87"/>
      <c r="EW194" s="87"/>
      <c r="EX194" s="87"/>
      <c r="EY194" s="87"/>
      <c r="EZ194" s="87"/>
      <c r="FA194" s="87"/>
      <c r="FB194" s="87"/>
      <c r="FC194" s="87"/>
      <c r="FD194" s="87"/>
      <c r="FE194" s="87"/>
      <c r="FF194" s="87"/>
      <c r="FG194" s="87"/>
      <c r="FH194" s="87"/>
      <c r="FI194" s="87"/>
      <c r="FJ194" s="87"/>
      <c r="FK194" s="87"/>
      <c r="FL194" s="87"/>
      <c r="FM194" s="87"/>
      <c r="FN194" s="87"/>
      <c r="FO194" s="87"/>
      <c r="FP194" s="87"/>
      <c r="FQ194" s="87"/>
      <c r="FR194" s="87"/>
      <c r="FS194" s="87"/>
      <c r="FT194" s="87"/>
      <c r="FU194" s="87"/>
      <c r="FV194" s="87"/>
      <c r="FW194" s="87"/>
      <c r="FX194" s="87"/>
      <c r="FY194" s="87"/>
      <c r="FZ194" s="87"/>
      <c r="GA194" s="87"/>
      <c r="GB194" s="87"/>
      <c r="GC194" s="87"/>
      <c r="GD194" s="87"/>
      <c r="GE194" s="87"/>
      <c r="GF194" s="87"/>
      <c r="GG194" s="87"/>
      <c r="GH194" s="87"/>
      <c r="GI194" s="87"/>
      <c r="GJ194" s="87"/>
      <c r="GK194" s="87"/>
      <c r="GL194" s="87"/>
      <c r="GM194" s="87"/>
      <c r="GN194" s="87"/>
      <c r="GO194" s="87"/>
      <c r="GP194" s="87"/>
      <c r="GQ194" s="87"/>
      <c r="GR194" s="87"/>
      <c r="GS194" s="87"/>
      <c r="GT194" s="87"/>
      <c r="GU194" s="87"/>
      <c r="GV194" s="87"/>
      <c r="GW194" s="87"/>
      <c r="GX194" s="87"/>
      <c r="GY194" s="87"/>
      <c r="GZ194" s="87"/>
      <c r="HA194" s="87"/>
      <c r="HB194" s="87"/>
      <c r="HC194" s="87"/>
      <c r="HD194" s="87"/>
      <c r="HE194" s="87"/>
      <c r="HF194" s="87"/>
      <c r="HG194" s="87"/>
      <c r="HH194" s="87"/>
      <c r="HI194" s="87"/>
      <c r="HJ194" s="87"/>
      <c r="HK194" s="87"/>
      <c r="HL194" s="87"/>
      <c r="HM194" s="87"/>
      <c r="HN194" s="87"/>
      <c r="HO194" s="87"/>
      <c r="HP194" s="87"/>
      <c r="HQ194" s="87"/>
      <c r="HR194" s="87"/>
      <c r="HS194" s="87"/>
      <c r="HT194" s="87"/>
      <c r="HU194" s="87"/>
      <c r="HV194" s="87"/>
      <c r="HW194" s="87"/>
      <c r="HX194" s="87"/>
      <c r="HY194" s="87"/>
      <c r="HZ194" s="87"/>
      <c r="IA194" s="87"/>
      <c r="IB194" s="87"/>
      <c r="IC194" s="87"/>
      <c r="ID194" s="87"/>
      <c r="IE194" s="87"/>
      <c r="IF194" s="87"/>
      <c r="IG194" s="87"/>
      <c r="IH194" s="87"/>
      <c r="II194" s="87"/>
      <c r="IJ194" s="87"/>
      <c r="IK194" s="87"/>
      <c r="IL194" s="87"/>
      <c r="IM194" s="87"/>
      <c r="IN194" s="87"/>
      <c r="IO194" s="87"/>
      <c r="IP194" s="87"/>
      <c r="IQ194" s="87"/>
      <c r="IR194" s="87"/>
      <c r="IS194" s="87"/>
      <c r="IT194" s="87"/>
      <c r="IU194" s="87"/>
      <c r="IV194" s="87"/>
      <c r="IW194" s="87"/>
    </row>
    <row r="195" customFormat="false" ht="12.75" hidden="false" customHeight="false" outlineLevel="0" collapsed="false">
      <c r="A195" s="87"/>
      <c r="B195" s="88"/>
      <c r="C195" s="88"/>
      <c r="D195" s="32"/>
      <c r="E195" s="32"/>
      <c r="F195" s="32"/>
      <c r="G195" s="33"/>
      <c r="H195" s="33"/>
      <c r="I195" s="30"/>
      <c r="J195" s="30"/>
      <c r="K195" s="32"/>
      <c r="L195" s="36"/>
      <c r="M195" s="36"/>
      <c r="N195" s="36"/>
      <c r="O195" s="36"/>
      <c r="P195" s="36"/>
      <c r="Q195" s="37"/>
      <c r="R195" s="36"/>
      <c r="S195" s="55"/>
      <c r="T195" s="31"/>
      <c r="U195" s="16"/>
      <c r="V195" s="109"/>
      <c r="W195" s="16"/>
      <c r="X195" s="16"/>
      <c r="Y195" s="17"/>
      <c r="Z195" s="18"/>
      <c r="AA195" s="18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87"/>
      <c r="BU195" s="87"/>
      <c r="BV195" s="87"/>
      <c r="BW195" s="87"/>
      <c r="BX195" s="87"/>
      <c r="BY195" s="87"/>
      <c r="BZ195" s="87"/>
      <c r="CA195" s="87"/>
      <c r="CB195" s="87"/>
      <c r="CC195" s="87"/>
      <c r="CD195" s="87"/>
      <c r="CE195" s="87"/>
      <c r="CF195" s="87"/>
      <c r="CG195" s="87"/>
      <c r="CH195" s="87"/>
      <c r="CI195" s="87"/>
      <c r="CJ195" s="87"/>
      <c r="CK195" s="87"/>
      <c r="CL195" s="87"/>
      <c r="CM195" s="87"/>
      <c r="CN195" s="87"/>
      <c r="CO195" s="87"/>
      <c r="CP195" s="87"/>
      <c r="CQ195" s="87"/>
      <c r="CR195" s="87"/>
      <c r="CS195" s="87"/>
      <c r="CT195" s="87"/>
      <c r="CU195" s="87"/>
      <c r="CV195" s="87"/>
      <c r="CW195" s="87"/>
      <c r="CX195" s="87"/>
      <c r="CY195" s="87"/>
      <c r="CZ195" s="87"/>
      <c r="DA195" s="87"/>
      <c r="DB195" s="87"/>
      <c r="DC195" s="87"/>
      <c r="DD195" s="87"/>
      <c r="DE195" s="87"/>
      <c r="DF195" s="87"/>
      <c r="DG195" s="87"/>
      <c r="DH195" s="87"/>
      <c r="DI195" s="87"/>
      <c r="DJ195" s="87"/>
      <c r="DK195" s="87"/>
      <c r="DL195" s="87"/>
      <c r="DM195" s="87"/>
      <c r="DN195" s="87"/>
      <c r="DO195" s="87"/>
      <c r="DP195" s="87"/>
      <c r="DQ195" s="87"/>
      <c r="DR195" s="87"/>
      <c r="DS195" s="87"/>
      <c r="DT195" s="87"/>
      <c r="DU195" s="87"/>
      <c r="DV195" s="87"/>
      <c r="DW195" s="87"/>
      <c r="DX195" s="87"/>
      <c r="DY195" s="87"/>
      <c r="DZ195" s="87"/>
      <c r="EA195" s="87"/>
      <c r="EB195" s="87"/>
      <c r="EC195" s="87"/>
      <c r="ED195" s="87"/>
      <c r="EE195" s="87"/>
      <c r="EF195" s="87"/>
      <c r="EG195" s="87"/>
      <c r="EH195" s="87"/>
      <c r="EI195" s="87"/>
      <c r="EJ195" s="87"/>
      <c r="EK195" s="87"/>
      <c r="EL195" s="87"/>
      <c r="EM195" s="87"/>
      <c r="EN195" s="87"/>
      <c r="EO195" s="87"/>
      <c r="EP195" s="87"/>
      <c r="EQ195" s="87"/>
      <c r="ER195" s="87"/>
      <c r="ES195" s="87"/>
      <c r="ET195" s="87"/>
      <c r="EU195" s="87"/>
      <c r="EV195" s="87"/>
      <c r="EW195" s="87"/>
      <c r="EX195" s="87"/>
      <c r="EY195" s="87"/>
      <c r="EZ195" s="87"/>
      <c r="FA195" s="87"/>
      <c r="FB195" s="87"/>
      <c r="FC195" s="87"/>
      <c r="FD195" s="87"/>
      <c r="FE195" s="87"/>
      <c r="FF195" s="87"/>
      <c r="FG195" s="87"/>
      <c r="FH195" s="87"/>
      <c r="FI195" s="87"/>
      <c r="FJ195" s="87"/>
      <c r="FK195" s="87"/>
      <c r="FL195" s="87"/>
      <c r="FM195" s="87"/>
      <c r="FN195" s="87"/>
      <c r="FO195" s="87"/>
      <c r="FP195" s="87"/>
      <c r="FQ195" s="87"/>
      <c r="FR195" s="87"/>
      <c r="FS195" s="87"/>
      <c r="FT195" s="87"/>
      <c r="FU195" s="87"/>
      <c r="FV195" s="87"/>
      <c r="FW195" s="87"/>
      <c r="FX195" s="87"/>
      <c r="FY195" s="87"/>
      <c r="FZ195" s="87"/>
      <c r="GA195" s="87"/>
      <c r="GB195" s="87"/>
      <c r="GC195" s="87"/>
      <c r="GD195" s="87"/>
      <c r="GE195" s="87"/>
      <c r="GF195" s="87"/>
      <c r="GG195" s="87"/>
      <c r="GH195" s="87"/>
      <c r="GI195" s="87"/>
      <c r="GJ195" s="87"/>
      <c r="GK195" s="87"/>
      <c r="GL195" s="87"/>
      <c r="GM195" s="87"/>
      <c r="GN195" s="87"/>
      <c r="GO195" s="87"/>
      <c r="GP195" s="87"/>
      <c r="GQ195" s="87"/>
      <c r="GR195" s="87"/>
      <c r="GS195" s="87"/>
      <c r="GT195" s="87"/>
      <c r="GU195" s="87"/>
      <c r="GV195" s="87"/>
      <c r="GW195" s="87"/>
      <c r="GX195" s="87"/>
      <c r="GY195" s="87"/>
      <c r="GZ195" s="87"/>
      <c r="HA195" s="87"/>
      <c r="HB195" s="87"/>
      <c r="HC195" s="87"/>
      <c r="HD195" s="87"/>
      <c r="HE195" s="87"/>
      <c r="HF195" s="87"/>
      <c r="HG195" s="87"/>
      <c r="HH195" s="87"/>
      <c r="HI195" s="87"/>
      <c r="HJ195" s="87"/>
      <c r="HK195" s="87"/>
      <c r="HL195" s="87"/>
      <c r="HM195" s="87"/>
      <c r="HN195" s="87"/>
      <c r="HO195" s="87"/>
      <c r="HP195" s="87"/>
      <c r="HQ195" s="87"/>
      <c r="HR195" s="87"/>
      <c r="HS195" s="87"/>
      <c r="HT195" s="87"/>
      <c r="HU195" s="87"/>
      <c r="HV195" s="87"/>
      <c r="HW195" s="87"/>
      <c r="HX195" s="87"/>
      <c r="HY195" s="87"/>
      <c r="HZ195" s="87"/>
      <c r="IA195" s="87"/>
      <c r="IB195" s="87"/>
      <c r="IC195" s="87"/>
      <c r="ID195" s="87"/>
      <c r="IE195" s="87"/>
      <c r="IF195" s="87"/>
      <c r="IG195" s="87"/>
      <c r="IH195" s="87"/>
      <c r="II195" s="87"/>
      <c r="IJ195" s="87"/>
      <c r="IK195" s="87"/>
      <c r="IL195" s="87"/>
      <c r="IM195" s="87"/>
      <c r="IN195" s="87"/>
      <c r="IO195" s="87"/>
      <c r="IP195" s="87"/>
      <c r="IQ195" s="87"/>
      <c r="IR195" s="87"/>
      <c r="IS195" s="87"/>
      <c r="IT195" s="87"/>
      <c r="IU195" s="87"/>
      <c r="IV195" s="87"/>
      <c r="IW195" s="87"/>
    </row>
    <row r="196" customFormat="false" ht="12.75" hidden="false" customHeight="false" outlineLevel="0" collapsed="false">
      <c r="A196" s="87"/>
      <c r="B196" s="88"/>
      <c r="C196" s="88"/>
      <c r="D196" s="32"/>
      <c r="E196" s="32"/>
      <c r="F196" s="32"/>
      <c r="G196" s="33"/>
      <c r="H196" s="33"/>
      <c r="I196" s="30"/>
      <c r="J196" s="30"/>
      <c r="K196" s="32"/>
      <c r="L196" s="35"/>
      <c r="M196" s="36"/>
      <c r="N196" s="36"/>
      <c r="O196" s="36"/>
      <c r="P196" s="36"/>
      <c r="Q196" s="37"/>
      <c r="R196" s="36"/>
      <c r="S196" s="55"/>
      <c r="T196" s="31"/>
      <c r="U196" s="16"/>
      <c r="V196" s="16"/>
      <c r="W196" s="16"/>
      <c r="X196" s="16"/>
      <c r="Y196" s="17"/>
      <c r="Z196" s="18"/>
      <c r="AA196" s="18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  <c r="BV196" s="87"/>
      <c r="BW196" s="87"/>
      <c r="BX196" s="87"/>
      <c r="BY196" s="87"/>
      <c r="BZ196" s="87"/>
      <c r="CA196" s="87"/>
      <c r="CB196" s="87"/>
      <c r="CC196" s="87"/>
      <c r="CD196" s="87"/>
      <c r="CE196" s="87"/>
      <c r="CF196" s="87"/>
      <c r="CG196" s="87"/>
      <c r="CH196" s="87"/>
      <c r="CI196" s="87"/>
      <c r="CJ196" s="87"/>
      <c r="CK196" s="87"/>
      <c r="CL196" s="87"/>
      <c r="CM196" s="87"/>
      <c r="CN196" s="87"/>
      <c r="CO196" s="87"/>
      <c r="CP196" s="87"/>
      <c r="CQ196" s="87"/>
      <c r="CR196" s="87"/>
      <c r="CS196" s="87"/>
      <c r="CT196" s="87"/>
      <c r="CU196" s="87"/>
      <c r="CV196" s="87"/>
      <c r="CW196" s="87"/>
      <c r="CX196" s="87"/>
      <c r="CY196" s="87"/>
      <c r="CZ196" s="87"/>
      <c r="DA196" s="87"/>
      <c r="DB196" s="87"/>
      <c r="DC196" s="87"/>
      <c r="DD196" s="87"/>
      <c r="DE196" s="87"/>
      <c r="DF196" s="87"/>
      <c r="DG196" s="87"/>
      <c r="DH196" s="87"/>
      <c r="DI196" s="87"/>
      <c r="DJ196" s="87"/>
      <c r="DK196" s="87"/>
      <c r="DL196" s="87"/>
      <c r="DM196" s="87"/>
      <c r="DN196" s="87"/>
      <c r="DO196" s="87"/>
      <c r="DP196" s="87"/>
      <c r="DQ196" s="87"/>
      <c r="DR196" s="87"/>
      <c r="DS196" s="87"/>
      <c r="DT196" s="87"/>
      <c r="DU196" s="87"/>
      <c r="DV196" s="87"/>
      <c r="DW196" s="87"/>
      <c r="DX196" s="87"/>
      <c r="DY196" s="87"/>
      <c r="DZ196" s="87"/>
      <c r="EA196" s="87"/>
      <c r="EB196" s="87"/>
      <c r="EC196" s="87"/>
      <c r="ED196" s="87"/>
      <c r="EE196" s="87"/>
      <c r="EF196" s="87"/>
      <c r="EG196" s="87"/>
      <c r="EH196" s="87"/>
      <c r="EI196" s="87"/>
      <c r="EJ196" s="87"/>
      <c r="EK196" s="87"/>
      <c r="EL196" s="87"/>
      <c r="EM196" s="87"/>
      <c r="EN196" s="87"/>
      <c r="EO196" s="87"/>
      <c r="EP196" s="87"/>
      <c r="EQ196" s="87"/>
      <c r="ER196" s="87"/>
      <c r="ES196" s="87"/>
      <c r="ET196" s="87"/>
      <c r="EU196" s="87"/>
      <c r="EV196" s="87"/>
      <c r="EW196" s="87"/>
      <c r="EX196" s="87"/>
      <c r="EY196" s="87"/>
      <c r="EZ196" s="87"/>
      <c r="FA196" s="87"/>
      <c r="FB196" s="87"/>
      <c r="FC196" s="87"/>
      <c r="FD196" s="87"/>
      <c r="FE196" s="87"/>
      <c r="FF196" s="87"/>
      <c r="FG196" s="87"/>
      <c r="FH196" s="87"/>
      <c r="FI196" s="87"/>
      <c r="FJ196" s="87"/>
      <c r="FK196" s="87"/>
      <c r="FL196" s="87"/>
      <c r="FM196" s="87"/>
      <c r="FN196" s="87"/>
      <c r="FO196" s="87"/>
      <c r="FP196" s="87"/>
      <c r="FQ196" s="87"/>
      <c r="FR196" s="87"/>
      <c r="FS196" s="87"/>
      <c r="FT196" s="87"/>
      <c r="FU196" s="87"/>
      <c r="FV196" s="87"/>
      <c r="FW196" s="87"/>
      <c r="FX196" s="87"/>
      <c r="FY196" s="87"/>
      <c r="FZ196" s="87"/>
      <c r="GA196" s="87"/>
      <c r="GB196" s="87"/>
      <c r="GC196" s="87"/>
      <c r="GD196" s="87"/>
      <c r="GE196" s="87"/>
      <c r="GF196" s="87"/>
      <c r="GG196" s="87"/>
      <c r="GH196" s="87"/>
      <c r="GI196" s="87"/>
      <c r="GJ196" s="87"/>
      <c r="GK196" s="87"/>
      <c r="GL196" s="87"/>
      <c r="GM196" s="87"/>
      <c r="GN196" s="87"/>
      <c r="GO196" s="87"/>
      <c r="GP196" s="87"/>
      <c r="GQ196" s="87"/>
      <c r="GR196" s="87"/>
      <c r="GS196" s="87"/>
      <c r="GT196" s="87"/>
      <c r="GU196" s="87"/>
      <c r="GV196" s="87"/>
      <c r="GW196" s="87"/>
      <c r="GX196" s="87"/>
      <c r="GY196" s="87"/>
      <c r="GZ196" s="87"/>
      <c r="HA196" s="87"/>
      <c r="HB196" s="87"/>
      <c r="HC196" s="87"/>
      <c r="HD196" s="87"/>
      <c r="HE196" s="87"/>
      <c r="HF196" s="87"/>
      <c r="HG196" s="87"/>
      <c r="HH196" s="87"/>
      <c r="HI196" s="87"/>
      <c r="HJ196" s="87"/>
      <c r="HK196" s="87"/>
      <c r="HL196" s="87"/>
      <c r="HM196" s="87"/>
      <c r="HN196" s="87"/>
      <c r="HO196" s="87"/>
      <c r="HP196" s="87"/>
      <c r="HQ196" s="87"/>
      <c r="HR196" s="87"/>
      <c r="HS196" s="87"/>
      <c r="HT196" s="87"/>
      <c r="HU196" s="87"/>
      <c r="HV196" s="87"/>
      <c r="HW196" s="87"/>
      <c r="HX196" s="87"/>
      <c r="HY196" s="87"/>
      <c r="HZ196" s="87"/>
      <c r="IA196" s="87"/>
      <c r="IB196" s="87"/>
      <c r="IC196" s="87"/>
      <c r="ID196" s="87"/>
      <c r="IE196" s="87"/>
      <c r="IF196" s="87"/>
      <c r="IG196" s="87"/>
      <c r="IH196" s="87"/>
      <c r="II196" s="87"/>
      <c r="IJ196" s="87"/>
      <c r="IK196" s="87"/>
      <c r="IL196" s="87"/>
      <c r="IM196" s="87"/>
      <c r="IN196" s="87"/>
      <c r="IO196" s="87"/>
      <c r="IP196" s="87"/>
      <c r="IQ196" s="87"/>
      <c r="IR196" s="87"/>
      <c r="IS196" s="87"/>
      <c r="IT196" s="87"/>
      <c r="IU196" s="87"/>
      <c r="IV196" s="87"/>
      <c r="IW196" s="87"/>
    </row>
    <row r="197" customFormat="false" ht="12.75" hidden="false" customHeight="false" outlineLevel="0" collapsed="false">
      <c r="A197" s="87"/>
      <c r="B197" s="88"/>
      <c r="C197" s="88"/>
      <c r="D197" s="32"/>
      <c r="E197" s="32"/>
      <c r="F197" s="32"/>
      <c r="G197" s="33"/>
      <c r="H197" s="33"/>
      <c r="I197" s="30"/>
      <c r="J197" s="30"/>
      <c r="K197" s="32"/>
      <c r="L197" s="36"/>
      <c r="M197" s="36"/>
      <c r="N197" s="36"/>
      <c r="O197" s="36"/>
      <c r="P197" s="36"/>
      <c r="Q197" s="37"/>
      <c r="R197" s="36"/>
      <c r="S197" s="55"/>
      <c r="T197" s="31"/>
      <c r="U197" s="16"/>
      <c r="V197" s="16"/>
      <c r="W197" s="16"/>
      <c r="X197" s="16"/>
      <c r="Y197" s="17"/>
      <c r="Z197" s="18"/>
      <c r="AA197" s="18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  <c r="CB197" s="87"/>
      <c r="CC197" s="87"/>
      <c r="CD197" s="87"/>
      <c r="CE197" s="87"/>
      <c r="CF197" s="87"/>
      <c r="CG197" s="87"/>
      <c r="CH197" s="87"/>
      <c r="CI197" s="87"/>
      <c r="CJ197" s="87"/>
      <c r="CK197" s="87"/>
      <c r="CL197" s="87"/>
      <c r="CM197" s="87"/>
      <c r="CN197" s="87"/>
      <c r="CO197" s="87"/>
      <c r="CP197" s="87"/>
      <c r="CQ197" s="87"/>
      <c r="CR197" s="87"/>
      <c r="CS197" s="87"/>
      <c r="CT197" s="87"/>
      <c r="CU197" s="87"/>
      <c r="CV197" s="87"/>
      <c r="CW197" s="87"/>
      <c r="CX197" s="87"/>
      <c r="CY197" s="87"/>
      <c r="CZ197" s="87"/>
      <c r="DA197" s="87"/>
      <c r="DB197" s="87"/>
      <c r="DC197" s="87"/>
      <c r="DD197" s="87"/>
      <c r="DE197" s="87"/>
      <c r="DF197" s="87"/>
      <c r="DG197" s="87"/>
      <c r="DH197" s="87"/>
      <c r="DI197" s="87"/>
      <c r="DJ197" s="87"/>
      <c r="DK197" s="87"/>
      <c r="DL197" s="87"/>
      <c r="DM197" s="87"/>
      <c r="DN197" s="87"/>
      <c r="DO197" s="87"/>
      <c r="DP197" s="87"/>
      <c r="DQ197" s="87"/>
      <c r="DR197" s="87"/>
      <c r="DS197" s="87"/>
      <c r="DT197" s="87"/>
      <c r="DU197" s="87"/>
      <c r="DV197" s="87"/>
      <c r="DW197" s="87"/>
      <c r="DX197" s="87"/>
      <c r="DY197" s="87"/>
      <c r="DZ197" s="87"/>
      <c r="EA197" s="87"/>
      <c r="EB197" s="87"/>
      <c r="EC197" s="87"/>
      <c r="ED197" s="87"/>
      <c r="EE197" s="87"/>
      <c r="EF197" s="87"/>
      <c r="EG197" s="87"/>
      <c r="EH197" s="87"/>
      <c r="EI197" s="87"/>
      <c r="EJ197" s="87"/>
      <c r="EK197" s="87"/>
      <c r="EL197" s="87"/>
      <c r="EM197" s="87"/>
      <c r="EN197" s="87"/>
      <c r="EO197" s="87"/>
      <c r="EP197" s="87"/>
      <c r="EQ197" s="87"/>
      <c r="ER197" s="87"/>
      <c r="ES197" s="87"/>
      <c r="ET197" s="87"/>
      <c r="EU197" s="87"/>
      <c r="EV197" s="87"/>
      <c r="EW197" s="87"/>
      <c r="EX197" s="87"/>
      <c r="EY197" s="87"/>
      <c r="EZ197" s="87"/>
      <c r="FA197" s="87"/>
      <c r="FB197" s="87"/>
      <c r="FC197" s="87"/>
      <c r="FD197" s="87"/>
      <c r="FE197" s="87"/>
      <c r="FF197" s="87"/>
      <c r="FG197" s="87"/>
      <c r="FH197" s="87"/>
      <c r="FI197" s="87"/>
      <c r="FJ197" s="87"/>
      <c r="FK197" s="87"/>
      <c r="FL197" s="87"/>
      <c r="FM197" s="87"/>
      <c r="FN197" s="87"/>
      <c r="FO197" s="87"/>
      <c r="FP197" s="87"/>
      <c r="FQ197" s="87"/>
      <c r="FR197" s="87"/>
      <c r="FS197" s="87"/>
      <c r="FT197" s="87"/>
      <c r="FU197" s="87"/>
      <c r="FV197" s="87"/>
      <c r="FW197" s="87"/>
      <c r="FX197" s="87"/>
      <c r="FY197" s="87"/>
      <c r="FZ197" s="87"/>
      <c r="GA197" s="87"/>
      <c r="GB197" s="87"/>
      <c r="GC197" s="87"/>
      <c r="GD197" s="87"/>
      <c r="GE197" s="87"/>
      <c r="GF197" s="87"/>
      <c r="GG197" s="87"/>
      <c r="GH197" s="87"/>
      <c r="GI197" s="87"/>
      <c r="GJ197" s="87"/>
      <c r="GK197" s="87"/>
      <c r="GL197" s="87"/>
      <c r="GM197" s="87"/>
      <c r="GN197" s="87"/>
      <c r="GO197" s="87"/>
      <c r="GP197" s="87"/>
      <c r="GQ197" s="87"/>
      <c r="GR197" s="87"/>
      <c r="GS197" s="87"/>
      <c r="GT197" s="87"/>
      <c r="GU197" s="87"/>
      <c r="GV197" s="87"/>
      <c r="GW197" s="87"/>
      <c r="GX197" s="87"/>
      <c r="GY197" s="87"/>
      <c r="GZ197" s="87"/>
      <c r="HA197" s="87"/>
      <c r="HB197" s="87"/>
      <c r="HC197" s="87"/>
      <c r="HD197" s="87"/>
      <c r="HE197" s="87"/>
      <c r="HF197" s="87"/>
      <c r="HG197" s="87"/>
      <c r="HH197" s="87"/>
      <c r="HI197" s="87"/>
      <c r="HJ197" s="87"/>
      <c r="HK197" s="87"/>
      <c r="HL197" s="87"/>
      <c r="HM197" s="87"/>
      <c r="HN197" s="87"/>
      <c r="HO197" s="87"/>
      <c r="HP197" s="87"/>
      <c r="HQ197" s="87"/>
      <c r="HR197" s="87"/>
      <c r="HS197" s="87"/>
      <c r="HT197" s="87"/>
      <c r="HU197" s="87"/>
      <c r="HV197" s="87"/>
      <c r="HW197" s="87"/>
      <c r="HX197" s="87"/>
      <c r="HY197" s="87"/>
      <c r="HZ197" s="87"/>
      <c r="IA197" s="87"/>
      <c r="IB197" s="87"/>
      <c r="IC197" s="87"/>
      <c r="ID197" s="87"/>
      <c r="IE197" s="87"/>
      <c r="IF197" s="87"/>
      <c r="IG197" s="87"/>
      <c r="IH197" s="87"/>
      <c r="II197" s="87"/>
      <c r="IJ197" s="87"/>
      <c r="IK197" s="87"/>
      <c r="IL197" s="87"/>
      <c r="IM197" s="87"/>
      <c r="IN197" s="87"/>
      <c r="IO197" s="87"/>
      <c r="IP197" s="87"/>
      <c r="IQ197" s="87"/>
      <c r="IR197" s="87"/>
      <c r="IS197" s="87"/>
      <c r="IT197" s="87"/>
      <c r="IU197" s="87"/>
      <c r="IV197" s="87"/>
      <c r="IW197" s="87"/>
    </row>
    <row r="198" customFormat="false" ht="12.75" hidden="false" customHeight="false" outlineLevel="0" collapsed="false">
      <c r="A198" s="87"/>
      <c r="B198" s="88"/>
      <c r="C198" s="88"/>
      <c r="D198" s="32"/>
      <c r="E198" s="32"/>
      <c r="F198" s="32"/>
      <c r="G198" s="33"/>
      <c r="H198" s="33"/>
      <c r="I198" s="30"/>
      <c r="J198" s="30"/>
      <c r="K198" s="32"/>
      <c r="L198" s="35"/>
      <c r="M198" s="36"/>
      <c r="N198" s="36"/>
      <c r="O198" s="36"/>
      <c r="P198" s="36"/>
      <c r="Q198" s="37"/>
      <c r="R198" s="36"/>
      <c r="S198" s="55"/>
      <c r="T198" s="31"/>
      <c r="U198" s="16"/>
      <c r="V198" s="16"/>
      <c r="W198" s="16"/>
      <c r="X198" s="16"/>
      <c r="Y198" s="17"/>
      <c r="Z198" s="18"/>
      <c r="AA198" s="18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  <c r="CB198" s="87"/>
      <c r="CC198" s="87"/>
      <c r="CD198" s="87"/>
      <c r="CE198" s="87"/>
      <c r="CF198" s="87"/>
      <c r="CG198" s="87"/>
      <c r="CH198" s="87"/>
      <c r="CI198" s="87"/>
      <c r="CJ198" s="87"/>
      <c r="CK198" s="87"/>
      <c r="CL198" s="87"/>
      <c r="CM198" s="87"/>
      <c r="CN198" s="87"/>
      <c r="CO198" s="87"/>
      <c r="CP198" s="87"/>
      <c r="CQ198" s="87"/>
      <c r="CR198" s="87"/>
      <c r="CS198" s="87"/>
      <c r="CT198" s="87"/>
      <c r="CU198" s="87"/>
      <c r="CV198" s="87"/>
      <c r="CW198" s="87"/>
      <c r="CX198" s="87"/>
      <c r="CY198" s="87"/>
      <c r="CZ198" s="87"/>
      <c r="DA198" s="87"/>
      <c r="DB198" s="87"/>
      <c r="DC198" s="87"/>
      <c r="DD198" s="87"/>
      <c r="DE198" s="87"/>
      <c r="DF198" s="87"/>
      <c r="DG198" s="87"/>
      <c r="DH198" s="87"/>
      <c r="DI198" s="87"/>
      <c r="DJ198" s="87"/>
      <c r="DK198" s="87"/>
      <c r="DL198" s="87"/>
      <c r="DM198" s="87"/>
      <c r="DN198" s="87"/>
      <c r="DO198" s="87"/>
      <c r="DP198" s="87"/>
      <c r="DQ198" s="87"/>
      <c r="DR198" s="87"/>
      <c r="DS198" s="87"/>
      <c r="DT198" s="87"/>
      <c r="DU198" s="87"/>
      <c r="DV198" s="87"/>
      <c r="DW198" s="87"/>
      <c r="DX198" s="87"/>
      <c r="DY198" s="87"/>
      <c r="DZ198" s="87"/>
      <c r="EA198" s="87"/>
      <c r="EB198" s="87"/>
      <c r="EC198" s="87"/>
      <c r="ED198" s="87"/>
      <c r="EE198" s="87"/>
      <c r="EF198" s="87"/>
      <c r="EG198" s="87"/>
      <c r="EH198" s="87"/>
      <c r="EI198" s="87"/>
      <c r="EJ198" s="87"/>
      <c r="EK198" s="87"/>
      <c r="EL198" s="87"/>
      <c r="EM198" s="87"/>
      <c r="EN198" s="87"/>
      <c r="EO198" s="87"/>
      <c r="EP198" s="87"/>
      <c r="EQ198" s="87"/>
      <c r="ER198" s="87"/>
      <c r="ES198" s="87"/>
      <c r="ET198" s="87"/>
      <c r="EU198" s="87"/>
      <c r="EV198" s="87"/>
      <c r="EW198" s="87"/>
      <c r="EX198" s="87"/>
      <c r="EY198" s="87"/>
      <c r="EZ198" s="87"/>
      <c r="FA198" s="87"/>
      <c r="FB198" s="87"/>
      <c r="FC198" s="87"/>
      <c r="FD198" s="87"/>
      <c r="FE198" s="87"/>
      <c r="FF198" s="87"/>
      <c r="FG198" s="87"/>
      <c r="FH198" s="87"/>
      <c r="FI198" s="87"/>
      <c r="FJ198" s="87"/>
      <c r="FK198" s="87"/>
      <c r="FL198" s="87"/>
      <c r="FM198" s="87"/>
      <c r="FN198" s="87"/>
      <c r="FO198" s="87"/>
      <c r="FP198" s="87"/>
      <c r="FQ198" s="87"/>
      <c r="FR198" s="87"/>
      <c r="FS198" s="87"/>
      <c r="FT198" s="87"/>
      <c r="FU198" s="87"/>
      <c r="FV198" s="87"/>
      <c r="FW198" s="87"/>
      <c r="FX198" s="87"/>
      <c r="FY198" s="87"/>
      <c r="FZ198" s="87"/>
      <c r="GA198" s="87"/>
      <c r="GB198" s="87"/>
      <c r="GC198" s="87"/>
      <c r="GD198" s="87"/>
      <c r="GE198" s="87"/>
      <c r="GF198" s="87"/>
      <c r="GG198" s="87"/>
      <c r="GH198" s="87"/>
      <c r="GI198" s="87"/>
      <c r="GJ198" s="87"/>
      <c r="GK198" s="87"/>
      <c r="GL198" s="87"/>
      <c r="GM198" s="87"/>
      <c r="GN198" s="87"/>
      <c r="GO198" s="87"/>
      <c r="GP198" s="87"/>
      <c r="GQ198" s="87"/>
      <c r="GR198" s="87"/>
      <c r="GS198" s="87"/>
      <c r="GT198" s="87"/>
      <c r="GU198" s="87"/>
      <c r="GV198" s="87"/>
      <c r="GW198" s="87"/>
      <c r="GX198" s="87"/>
      <c r="GY198" s="87"/>
      <c r="GZ198" s="87"/>
      <c r="HA198" s="87"/>
      <c r="HB198" s="87"/>
      <c r="HC198" s="87"/>
      <c r="HD198" s="87"/>
      <c r="HE198" s="87"/>
      <c r="HF198" s="87"/>
      <c r="HG198" s="87"/>
      <c r="HH198" s="87"/>
      <c r="HI198" s="87"/>
      <c r="HJ198" s="87"/>
      <c r="HK198" s="87"/>
      <c r="HL198" s="87"/>
      <c r="HM198" s="87"/>
      <c r="HN198" s="87"/>
      <c r="HO198" s="87"/>
      <c r="HP198" s="87"/>
      <c r="HQ198" s="87"/>
      <c r="HR198" s="87"/>
      <c r="HS198" s="87"/>
      <c r="HT198" s="87"/>
      <c r="HU198" s="87"/>
      <c r="HV198" s="87"/>
      <c r="HW198" s="87"/>
      <c r="HX198" s="87"/>
      <c r="HY198" s="87"/>
      <c r="HZ198" s="87"/>
      <c r="IA198" s="87"/>
      <c r="IB198" s="87"/>
      <c r="IC198" s="87"/>
      <c r="ID198" s="87"/>
      <c r="IE198" s="87"/>
      <c r="IF198" s="87"/>
      <c r="IG198" s="87"/>
      <c r="IH198" s="87"/>
      <c r="II198" s="87"/>
      <c r="IJ198" s="87"/>
      <c r="IK198" s="87"/>
      <c r="IL198" s="87"/>
      <c r="IM198" s="87"/>
      <c r="IN198" s="87"/>
      <c r="IO198" s="87"/>
      <c r="IP198" s="87"/>
      <c r="IQ198" s="87"/>
      <c r="IR198" s="87"/>
      <c r="IS198" s="87"/>
      <c r="IT198" s="87"/>
      <c r="IU198" s="87"/>
      <c r="IV198" s="87"/>
      <c r="IW198" s="87"/>
    </row>
    <row r="199" customFormat="false" ht="12.75" hidden="false" customHeight="false" outlineLevel="0" collapsed="false">
      <c r="A199" s="87"/>
      <c r="B199" s="88"/>
      <c r="C199" s="88"/>
      <c r="D199" s="32"/>
      <c r="E199" s="32"/>
      <c r="F199" s="32"/>
      <c r="G199" s="33"/>
      <c r="H199" s="33"/>
      <c r="I199" s="30"/>
      <c r="J199" s="30"/>
      <c r="K199" s="32"/>
      <c r="L199" s="36"/>
      <c r="M199" s="36"/>
      <c r="N199" s="36"/>
      <c r="O199" s="36"/>
      <c r="P199" s="36"/>
      <c r="Q199" s="37"/>
      <c r="R199" s="36"/>
      <c r="S199" s="55"/>
      <c r="T199" s="31"/>
      <c r="U199" s="16"/>
      <c r="V199" s="16"/>
      <c r="W199" s="16"/>
      <c r="X199" s="16"/>
      <c r="Y199" s="17"/>
      <c r="Z199" s="18"/>
      <c r="AA199" s="18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87"/>
      <c r="BT199" s="87"/>
      <c r="BU199" s="87"/>
      <c r="BV199" s="87"/>
      <c r="BW199" s="87"/>
      <c r="BX199" s="87"/>
      <c r="BY199" s="87"/>
      <c r="BZ199" s="87"/>
      <c r="CA199" s="87"/>
      <c r="CB199" s="87"/>
      <c r="CC199" s="87"/>
      <c r="CD199" s="87"/>
      <c r="CE199" s="87"/>
      <c r="CF199" s="87"/>
      <c r="CG199" s="87"/>
      <c r="CH199" s="87"/>
      <c r="CI199" s="87"/>
      <c r="CJ199" s="87"/>
      <c r="CK199" s="87"/>
      <c r="CL199" s="87"/>
      <c r="CM199" s="87"/>
      <c r="CN199" s="87"/>
      <c r="CO199" s="87"/>
      <c r="CP199" s="87"/>
      <c r="CQ199" s="87"/>
      <c r="CR199" s="87"/>
      <c r="CS199" s="87"/>
      <c r="CT199" s="87"/>
      <c r="CU199" s="87"/>
      <c r="CV199" s="87"/>
      <c r="CW199" s="87"/>
      <c r="CX199" s="87"/>
      <c r="CY199" s="87"/>
      <c r="CZ199" s="87"/>
      <c r="DA199" s="87"/>
      <c r="DB199" s="87"/>
      <c r="DC199" s="87"/>
      <c r="DD199" s="87"/>
      <c r="DE199" s="87"/>
      <c r="DF199" s="87"/>
      <c r="DG199" s="87"/>
      <c r="DH199" s="87"/>
      <c r="DI199" s="87"/>
      <c r="DJ199" s="87"/>
      <c r="DK199" s="87"/>
      <c r="DL199" s="87"/>
      <c r="DM199" s="87"/>
      <c r="DN199" s="87"/>
      <c r="DO199" s="87"/>
      <c r="DP199" s="87"/>
      <c r="DQ199" s="87"/>
      <c r="DR199" s="87"/>
      <c r="DS199" s="87"/>
      <c r="DT199" s="87"/>
      <c r="DU199" s="87"/>
      <c r="DV199" s="87"/>
      <c r="DW199" s="87"/>
      <c r="DX199" s="87"/>
      <c r="DY199" s="87"/>
      <c r="DZ199" s="87"/>
      <c r="EA199" s="87"/>
      <c r="EB199" s="87"/>
      <c r="EC199" s="87"/>
      <c r="ED199" s="87"/>
      <c r="EE199" s="87"/>
      <c r="EF199" s="87"/>
      <c r="EG199" s="87"/>
      <c r="EH199" s="87"/>
      <c r="EI199" s="87"/>
      <c r="EJ199" s="87"/>
      <c r="EK199" s="87"/>
      <c r="EL199" s="87"/>
      <c r="EM199" s="87"/>
      <c r="EN199" s="87"/>
      <c r="EO199" s="87"/>
      <c r="EP199" s="87"/>
      <c r="EQ199" s="87"/>
      <c r="ER199" s="87"/>
      <c r="ES199" s="87"/>
      <c r="ET199" s="87"/>
      <c r="EU199" s="87"/>
      <c r="EV199" s="87"/>
      <c r="EW199" s="87"/>
      <c r="EX199" s="87"/>
      <c r="EY199" s="87"/>
      <c r="EZ199" s="87"/>
      <c r="FA199" s="87"/>
      <c r="FB199" s="87"/>
      <c r="FC199" s="87"/>
      <c r="FD199" s="87"/>
      <c r="FE199" s="87"/>
      <c r="FF199" s="87"/>
      <c r="FG199" s="87"/>
      <c r="FH199" s="87"/>
      <c r="FI199" s="87"/>
      <c r="FJ199" s="87"/>
      <c r="FK199" s="87"/>
      <c r="FL199" s="87"/>
      <c r="FM199" s="87"/>
      <c r="FN199" s="87"/>
      <c r="FO199" s="87"/>
      <c r="FP199" s="87"/>
      <c r="FQ199" s="87"/>
      <c r="FR199" s="87"/>
      <c r="FS199" s="87"/>
      <c r="FT199" s="87"/>
      <c r="FU199" s="87"/>
      <c r="FV199" s="87"/>
      <c r="FW199" s="87"/>
      <c r="FX199" s="87"/>
      <c r="FY199" s="87"/>
      <c r="FZ199" s="87"/>
      <c r="GA199" s="87"/>
      <c r="GB199" s="87"/>
      <c r="GC199" s="87"/>
      <c r="GD199" s="87"/>
      <c r="GE199" s="87"/>
      <c r="GF199" s="87"/>
      <c r="GG199" s="87"/>
      <c r="GH199" s="87"/>
      <c r="GI199" s="87"/>
      <c r="GJ199" s="87"/>
      <c r="GK199" s="87"/>
      <c r="GL199" s="87"/>
      <c r="GM199" s="87"/>
      <c r="GN199" s="87"/>
      <c r="GO199" s="87"/>
      <c r="GP199" s="87"/>
      <c r="GQ199" s="87"/>
      <c r="GR199" s="87"/>
      <c r="GS199" s="87"/>
      <c r="GT199" s="87"/>
      <c r="GU199" s="87"/>
      <c r="GV199" s="87"/>
      <c r="GW199" s="87"/>
      <c r="GX199" s="87"/>
      <c r="GY199" s="87"/>
      <c r="GZ199" s="87"/>
      <c r="HA199" s="87"/>
      <c r="HB199" s="87"/>
      <c r="HC199" s="87"/>
      <c r="HD199" s="87"/>
      <c r="HE199" s="87"/>
      <c r="HF199" s="87"/>
      <c r="HG199" s="87"/>
      <c r="HH199" s="87"/>
      <c r="HI199" s="87"/>
      <c r="HJ199" s="87"/>
      <c r="HK199" s="87"/>
      <c r="HL199" s="87"/>
      <c r="HM199" s="87"/>
      <c r="HN199" s="87"/>
      <c r="HO199" s="87"/>
      <c r="HP199" s="87"/>
      <c r="HQ199" s="87"/>
      <c r="HR199" s="87"/>
      <c r="HS199" s="87"/>
      <c r="HT199" s="87"/>
      <c r="HU199" s="87"/>
      <c r="HV199" s="87"/>
      <c r="HW199" s="87"/>
      <c r="HX199" s="87"/>
      <c r="HY199" s="87"/>
      <c r="HZ199" s="87"/>
      <c r="IA199" s="87"/>
      <c r="IB199" s="87"/>
      <c r="IC199" s="87"/>
      <c r="ID199" s="87"/>
      <c r="IE199" s="87"/>
      <c r="IF199" s="87"/>
      <c r="IG199" s="87"/>
      <c r="IH199" s="87"/>
      <c r="II199" s="87"/>
      <c r="IJ199" s="87"/>
      <c r="IK199" s="87"/>
      <c r="IL199" s="87"/>
      <c r="IM199" s="87"/>
      <c r="IN199" s="87"/>
      <c r="IO199" s="87"/>
      <c r="IP199" s="87"/>
      <c r="IQ199" s="87"/>
      <c r="IR199" s="87"/>
      <c r="IS199" s="87"/>
      <c r="IT199" s="87"/>
      <c r="IU199" s="87"/>
      <c r="IV199" s="87"/>
      <c r="IW199" s="87"/>
    </row>
    <row r="200" customFormat="false" ht="12.75" hidden="false" customHeight="false" outlineLevel="0" collapsed="false">
      <c r="A200" s="87"/>
      <c r="B200" s="88"/>
      <c r="C200" s="88"/>
      <c r="D200" s="32"/>
      <c r="E200" s="32"/>
      <c r="F200" s="32"/>
      <c r="G200" s="33"/>
      <c r="H200" s="33"/>
      <c r="I200" s="30"/>
      <c r="J200" s="30"/>
      <c r="K200" s="32"/>
      <c r="L200" s="36"/>
      <c r="M200" s="36"/>
      <c r="N200" s="36"/>
      <c r="O200" s="36"/>
      <c r="P200" s="36"/>
      <c r="Q200" s="37"/>
      <c r="R200" s="36"/>
      <c r="S200" s="55"/>
      <c r="T200" s="31"/>
      <c r="U200" s="16"/>
      <c r="V200" s="16"/>
      <c r="W200" s="16"/>
      <c r="X200" s="16"/>
      <c r="Y200" s="17"/>
      <c r="Z200" s="32"/>
      <c r="AA200" s="18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87"/>
      <c r="BT200" s="87"/>
      <c r="BU200" s="87"/>
      <c r="BV200" s="87"/>
      <c r="BW200" s="87"/>
      <c r="BX200" s="87"/>
      <c r="BY200" s="87"/>
      <c r="BZ200" s="87"/>
      <c r="CA200" s="87"/>
      <c r="CB200" s="87"/>
      <c r="CC200" s="87"/>
      <c r="CD200" s="87"/>
      <c r="CE200" s="87"/>
      <c r="CF200" s="87"/>
      <c r="CG200" s="87"/>
      <c r="CH200" s="87"/>
      <c r="CI200" s="87"/>
      <c r="CJ200" s="87"/>
      <c r="CK200" s="87"/>
      <c r="CL200" s="87"/>
      <c r="CM200" s="87"/>
      <c r="CN200" s="87"/>
      <c r="CO200" s="87"/>
      <c r="CP200" s="87"/>
      <c r="CQ200" s="87"/>
      <c r="CR200" s="87"/>
      <c r="CS200" s="87"/>
      <c r="CT200" s="87"/>
      <c r="CU200" s="87"/>
      <c r="CV200" s="87"/>
      <c r="CW200" s="87"/>
      <c r="CX200" s="87"/>
      <c r="CY200" s="87"/>
      <c r="CZ200" s="87"/>
      <c r="DA200" s="87"/>
      <c r="DB200" s="87"/>
      <c r="DC200" s="87"/>
      <c r="DD200" s="87"/>
      <c r="DE200" s="87"/>
      <c r="DF200" s="87"/>
      <c r="DG200" s="87"/>
      <c r="DH200" s="87"/>
      <c r="DI200" s="87"/>
      <c r="DJ200" s="87"/>
      <c r="DK200" s="87"/>
      <c r="DL200" s="87"/>
      <c r="DM200" s="87"/>
      <c r="DN200" s="87"/>
      <c r="DO200" s="87"/>
      <c r="DP200" s="87"/>
      <c r="DQ200" s="87"/>
      <c r="DR200" s="87"/>
      <c r="DS200" s="87"/>
      <c r="DT200" s="87"/>
      <c r="DU200" s="87"/>
      <c r="DV200" s="87"/>
      <c r="DW200" s="87"/>
      <c r="DX200" s="87"/>
      <c r="DY200" s="87"/>
      <c r="DZ200" s="87"/>
      <c r="EA200" s="87"/>
      <c r="EB200" s="87"/>
      <c r="EC200" s="87"/>
      <c r="ED200" s="87"/>
      <c r="EE200" s="87"/>
      <c r="EF200" s="87"/>
      <c r="EG200" s="87"/>
      <c r="EH200" s="87"/>
      <c r="EI200" s="87"/>
      <c r="EJ200" s="87"/>
      <c r="EK200" s="87"/>
      <c r="EL200" s="87"/>
      <c r="EM200" s="87"/>
      <c r="EN200" s="87"/>
      <c r="EO200" s="87"/>
      <c r="EP200" s="87"/>
      <c r="EQ200" s="87"/>
      <c r="ER200" s="87"/>
      <c r="ES200" s="87"/>
      <c r="ET200" s="87"/>
      <c r="EU200" s="87"/>
      <c r="EV200" s="87"/>
      <c r="EW200" s="87"/>
      <c r="EX200" s="87"/>
      <c r="EY200" s="87"/>
      <c r="EZ200" s="87"/>
      <c r="FA200" s="87"/>
      <c r="FB200" s="87"/>
      <c r="FC200" s="87"/>
      <c r="FD200" s="87"/>
      <c r="FE200" s="87"/>
      <c r="FF200" s="87"/>
      <c r="FG200" s="87"/>
      <c r="FH200" s="87"/>
      <c r="FI200" s="87"/>
      <c r="FJ200" s="87"/>
      <c r="FK200" s="87"/>
      <c r="FL200" s="87"/>
      <c r="FM200" s="87"/>
      <c r="FN200" s="87"/>
      <c r="FO200" s="87"/>
      <c r="FP200" s="87"/>
      <c r="FQ200" s="87"/>
      <c r="FR200" s="87"/>
      <c r="FS200" s="87"/>
      <c r="FT200" s="87"/>
      <c r="FU200" s="87"/>
      <c r="FV200" s="87"/>
      <c r="FW200" s="87"/>
      <c r="FX200" s="87"/>
      <c r="FY200" s="87"/>
      <c r="FZ200" s="87"/>
      <c r="GA200" s="87"/>
      <c r="GB200" s="87"/>
      <c r="GC200" s="87"/>
      <c r="GD200" s="87"/>
      <c r="GE200" s="87"/>
      <c r="GF200" s="87"/>
      <c r="GG200" s="87"/>
      <c r="GH200" s="87"/>
      <c r="GI200" s="87"/>
      <c r="GJ200" s="87"/>
      <c r="GK200" s="87"/>
      <c r="GL200" s="87"/>
      <c r="GM200" s="87"/>
      <c r="GN200" s="87"/>
      <c r="GO200" s="87"/>
      <c r="GP200" s="87"/>
      <c r="GQ200" s="87"/>
      <c r="GR200" s="87"/>
      <c r="GS200" s="87"/>
      <c r="GT200" s="87"/>
      <c r="GU200" s="87"/>
      <c r="GV200" s="87"/>
      <c r="GW200" s="87"/>
      <c r="GX200" s="87"/>
      <c r="GY200" s="87"/>
      <c r="GZ200" s="87"/>
      <c r="HA200" s="87"/>
      <c r="HB200" s="87"/>
      <c r="HC200" s="87"/>
      <c r="HD200" s="87"/>
      <c r="HE200" s="87"/>
      <c r="HF200" s="87"/>
      <c r="HG200" s="87"/>
      <c r="HH200" s="87"/>
      <c r="HI200" s="87"/>
      <c r="HJ200" s="87"/>
      <c r="HK200" s="87"/>
      <c r="HL200" s="87"/>
      <c r="HM200" s="87"/>
      <c r="HN200" s="87"/>
      <c r="HO200" s="87"/>
      <c r="HP200" s="87"/>
      <c r="HQ200" s="87"/>
      <c r="HR200" s="87"/>
      <c r="HS200" s="87"/>
      <c r="HT200" s="87"/>
      <c r="HU200" s="87"/>
      <c r="HV200" s="87"/>
      <c r="HW200" s="87"/>
      <c r="HX200" s="87"/>
      <c r="HY200" s="87"/>
      <c r="HZ200" s="87"/>
      <c r="IA200" s="87"/>
      <c r="IB200" s="87"/>
      <c r="IC200" s="87"/>
      <c r="ID200" s="87"/>
      <c r="IE200" s="87"/>
      <c r="IF200" s="87"/>
      <c r="IG200" s="87"/>
      <c r="IH200" s="87"/>
      <c r="II200" s="87"/>
      <c r="IJ200" s="87"/>
      <c r="IK200" s="87"/>
      <c r="IL200" s="87"/>
      <c r="IM200" s="87"/>
      <c r="IN200" s="87"/>
      <c r="IO200" s="87"/>
      <c r="IP200" s="87"/>
      <c r="IQ200" s="87"/>
      <c r="IR200" s="87"/>
      <c r="IS200" s="87"/>
      <c r="IT200" s="87"/>
      <c r="IU200" s="87"/>
      <c r="IV200" s="87"/>
      <c r="IW200" s="87"/>
    </row>
    <row r="201" customFormat="false" ht="12.75" hidden="false" customHeight="false" outlineLevel="0" collapsed="false">
      <c r="A201" s="87"/>
      <c r="B201" s="88"/>
      <c r="C201" s="88"/>
      <c r="D201" s="32"/>
      <c r="E201" s="32"/>
      <c r="F201" s="32"/>
      <c r="G201" s="33"/>
      <c r="H201" s="33"/>
      <c r="I201" s="30"/>
      <c r="J201" s="30"/>
      <c r="K201" s="32"/>
      <c r="L201" s="36"/>
      <c r="M201" s="36"/>
      <c r="N201" s="36"/>
      <c r="O201" s="36"/>
      <c r="P201" s="36"/>
      <c r="Q201" s="37"/>
      <c r="R201" s="36"/>
      <c r="S201" s="55"/>
      <c r="T201" s="31"/>
      <c r="U201" s="16"/>
      <c r="V201" s="16"/>
      <c r="W201" s="16"/>
      <c r="X201" s="16"/>
      <c r="Y201" s="17"/>
      <c r="Z201" s="18"/>
      <c r="AA201" s="18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87"/>
      <c r="BT201" s="87"/>
      <c r="BU201" s="87"/>
      <c r="BV201" s="87"/>
      <c r="BW201" s="87"/>
      <c r="BX201" s="87"/>
      <c r="BY201" s="87"/>
      <c r="BZ201" s="87"/>
      <c r="CA201" s="87"/>
      <c r="CB201" s="87"/>
      <c r="CC201" s="87"/>
      <c r="CD201" s="87"/>
      <c r="CE201" s="87"/>
      <c r="CF201" s="87"/>
      <c r="CG201" s="87"/>
      <c r="CH201" s="87"/>
      <c r="CI201" s="87"/>
      <c r="CJ201" s="87"/>
      <c r="CK201" s="87"/>
      <c r="CL201" s="87"/>
      <c r="CM201" s="87"/>
      <c r="CN201" s="87"/>
      <c r="CO201" s="87"/>
      <c r="CP201" s="87"/>
      <c r="CQ201" s="87"/>
      <c r="CR201" s="87"/>
      <c r="CS201" s="87"/>
      <c r="CT201" s="87"/>
      <c r="CU201" s="87"/>
      <c r="CV201" s="87"/>
      <c r="CW201" s="87"/>
      <c r="CX201" s="87"/>
      <c r="CY201" s="87"/>
      <c r="CZ201" s="87"/>
      <c r="DA201" s="87"/>
      <c r="DB201" s="87"/>
      <c r="DC201" s="87"/>
      <c r="DD201" s="87"/>
      <c r="DE201" s="87"/>
      <c r="DF201" s="87"/>
      <c r="DG201" s="87"/>
      <c r="DH201" s="87"/>
      <c r="DI201" s="87"/>
      <c r="DJ201" s="87"/>
      <c r="DK201" s="87"/>
      <c r="DL201" s="87"/>
      <c r="DM201" s="87"/>
      <c r="DN201" s="87"/>
      <c r="DO201" s="87"/>
      <c r="DP201" s="87"/>
      <c r="DQ201" s="87"/>
      <c r="DR201" s="87"/>
      <c r="DS201" s="87"/>
      <c r="DT201" s="87"/>
      <c r="DU201" s="87"/>
      <c r="DV201" s="87"/>
      <c r="DW201" s="87"/>
      <c r="DX201" s="87"/>
      <c r="DY201" s="87"/>
      <c r="DZ201" s="87"/>
      <c r="EA201" s="87"/>
      <c r="EB201" s="87"/>
      <c r="EC201" s="87"/>
      <c r="ED201" s="87"/>
      <c r="EE201" s="87"/>
      <c r="EF201" s="87"/>
      <c r="EG201" s="87"/>
      <c r="EH201" s="87"/>
      <c r="EI201" s="87"/>
      <c r="EJ201" s="87"/>
      <c r="EK201" s="87"/>
      <c r="EL201" s="87"/>
      <c r="EM201" s="87"/>
      <c r="EN201" s="87"/>
      <c r="EO201" s="87"/>
      <c r="EP201" s="87"/>
      <c r="EQ201" s="87"/>
      <c r="ER201" s="87"/>
      <c r="ES201" s="87"/>
      <c r="ET201" s="87"/>
      <c r="EU201" s="87"/>
      <c r="EV201" s="87"/>
      <c r="EW201" s="87"/>
      <c r="EX201" s="87"/>
      <c r="EY201" s="87"/>
      <c r="EZ201" s="87"/>
      <c r="FA201" s="87"/>
      <c r="FB201" s="87"/>
      <c r="FC201" s="87"/>
      <c r="FD201" s="87"/>
      <c r="FE201" s="87"/>
      <c r="FF201" s="87"/>
      <c r="FG201" s="87"/>
      <c r="FH201" s="87"/>
      <c r="FI201" s="87"/>
      <c r="FJ201" s="87"/>
      <c r="FK201" s="87"/>
      <c r="FL201" s="87"/>
      <c r="FM201" s="87"/>
      <c r="FN201" s="87"/>
      <c r="FO201" s="87"/>
      <c r="FP201" s="87"/>
      <c r="FQ201" s="87"/>
      <c r="FR201" s="87"/>
      <c r="FS201" s="87"/>
      <c r="FT201" s="87"/>
      <c r="FU201" s="87"/>
      <c r="FV201" s="87"/>
      <c r="FW201" s="87"/>
      <c r="FX201" s="87"/>
      <c r="FY201" s="87"/>
      <c r="FZ201" s="87"/>
      <c r="GA201" s="87"/>
      <c r="GB201" s="87"/>
      <c r="GC201" s="87"/>
      <c r="GD201" s="87"/>
      <c r="GE201" s="87"/>
      <c r="GF201" s="87"/>
      <c r="GG201" s="87"/>
      <c r="GH201" s="87"/>
      <c r="GI201" s="87"/>
      <c r="GJ201" s="87"/>
      <c r="GK201" s="87"/>
      <c r="GL201" s="87"/>
      <c r="GM201" s="87"/>
      <c r="GN201" s="87"/>
      <c r="GO201" s="87"/>
      <c r="GP201" s="87"/>
      <c r="GQ201" s="87"/>
      <c r="GR201" s="87"/>
      <c r="GS201" s="87"/>
      <c r="GT201" s="87"/>
      <c r="GU201" s="87"/>
      <c r="GV201" s="87"/>
      <c r="GW201" s="87"/>
      <c r="GX201" s="87"/>
      <c r="GY201" s="87"/>
      <c r="GZ201" s="87"/>
      <c r="HA201" s="87"/>
      <c r="HB201" s="87"/>
      <c r="HC201" s="87"/>
      <c r="HD201" s="87"/>
      <c r="HE201" s="87"/>
      <c r="HF201" s="87"/>
      <c r="HG201" s="87"/>
      <c r="HH201" s="87"/>
      <c r="HI201" s="87"/>
      <c r="HJ201" s="87"/>
      <c r="HK201" s="87"/>
      <c r="HL201" s="87"/>
      <c r="HM201" s="87"/>
      <c r="HN201" s="87"/>
      <c r="HO201" s="87"/>
      <c r="HP201" s="87"/>
      <c r="HQ201" s="87"/>
      <c r="HR201" s="87"/>
      <c r="HS201" s="87"/>
      <c r="HT201" s="87"/>
      <c r="HU201" s="87"/>
      <c r="HV201" s="87"/>
      <c r="HW201" s="87"/>
      <c r="HX201" s="87"/>
      <c r="HY201" s="87"/>
      <c r="HZ201" s="87"/>
      <c r="IA201" s="87"/>
      <c r="IB201" s="87"/>
      <c r="IC201" s="87"/>
      <c r="ID201" s="87"/>
      <c r="IE201" s="87"/>
      <c r="IF201" s="87"/>
      <c r="IG201" s="87"/>
      <c r="IH201" s="87"/>
      <c r="II201" s="87"/>
      <c r="IJ201" s="87"/>
      <c r="IK201" s="87"/>
      <c r="IL201" s="87"/>
      <c r="IM201" s="87"/>
      <c r="IN201" s="87"/>
      <c r="IO201" s="87"/>
      <c r="IP201" s="87"/>
      <c r="IQ201" s="87"/>
      <c r="IR201" s="87"/>
      <c r="IS201" s="87"/>
      <c r="IT201" s="87"/>
      <c r="IU201" s="87"/>
      <c r="IV201" s="87"/>
      <c r="IW201" s="87"/>
    </row>
    <row r="202" customFormat="false" ht="12.75" hidden="false" customHeight="false" outlineLevel="0" collapsed="false">
      <c r="B202" s="2"/>
      <c r="C202" s="2"/>
      <c r="D202" s="7"/>
      <c r="E202" s="7"/>
      <c r="F202" s="7"/>
      <c r="G202" s="8"/>
      <c r="H202" s="8"/>
      <c r="I202" s="9"/>
      <c r="J202" s="9"/>
      <c r="K202" s="7"/>
      <c r="L202" s="12"/>
      <c r="M202" s="12"/>
      <c r="N202" s="12"/>
      <c r="O202" s="12"/>
      <c r="P202" s="12"/>
      <c r="Q202" s="13"/>
      <c r="R202" s="12"/>
      <c r="S202" s="55"/>
      <c r="T202" s="31"/>
      <c r="U202" s="16"/>
      <c r="V202" s="16"/>
      <c r="W202" s="16"/>
      <c r="X202" s="16"/>
      <c r="Y202" s="17"/>
      <c r="Z202" s="18"/>
      <c r="AA202" s="18"/>
    </row>
    <row r="203" customFormat="false" ht="12.75" hidden="false" customHeight="false" outlineLevel="0" collapsed="false">
      <c r="B203" s="2"/>
      <c r="C203" s="2"/>
      <c r="D203" s="7"/>
      <c r="E203" s="7"/>
      <c r="F203" s="7"/>
      <c r="G203" s="8"/>
      <c r="H203" s="8"/>
      <c r="I203" s="9"/>
      <c r="J203" s="9"/>
      <c r="K203" s="7"/>
      <c r="L203" s="23"/>
      <c r="M203" s="12"/>
      <c r="N203" s="12"/>
      <c r="O203" s="12"/>
      <c r="P203" s="12"/>
      <c r="Q203" s="13"/>
      <c r="R203" s="12"/>
      <c r="S203" s="55"/>
      <c r="T203" s="31"/>
      <c r="U203" s="32"/>
      <c r="V203" s="16"/>
      <c r="W203" s="16"/>
      <c r="X203" s="16"/>
      <c r="Y203" s="17"/>
      <c r="Z203" s="18"/>
      <c r="AA203" s="18"/>
    </row>
    <row r="204" customFormat="false" ht="12.75" hidden="false" customHeight="false" outlineLevel="0" collapsed="false">
      <c r="B204" s="2"/>
      <c r="C204" s="2"/>
      <c r="D204" s="7"/>
      <c r="E204" s="7"/>
      <c r="F204" s="7"/>
      <c r="G204" s="8"/>
      <c r="H204" s="8"/>
      <c r="I204" s="9"/>
      <c r="J204" s="9"/>
      <c r="K204" s="7"/>
      <c r="L204" s="23"/>
      <c r="M204" s="12"/>
      <c r="N204" s="12"/>
      <c r="O204" s="12"/>
      <c r="P204" s="12"/>
      <c r="Q204" s="13"/>
      <c r="R204" s="12"/>
      <c r="S204" s="55"/>
      <c r="T204" s="31"/>
      <c r="U204" s="32"/>
      <c r="V204" s="16"/>
      <c r="W204" s="16"/>
      <c r="X204" s="16"/>
      <c r="Y204" s="17"/>
      <c r="Z204" s="18"/>
      <c r="AA204" s="18"/>
    </row>
    <row r="205" customFormat="false" ht="12.75" hidden="false" customHeight="false" outlineLevel="0" collapsed="false">
      <c r="S205" s="87"/>
      <c r="T205" s="87"/>
      <c r="U205" s="87"/>
      <c r="V205" s="52"/>
      <c r="W205" s="87"/>
      <c r="X205" s="87"/>
      <c r="Y205" s="90"/>
      <c r="Z205" s="90"/>
    </row>
    <row r="206" customFormat="false" ht="12.75" hidden="false" customHeight="false" outlineLevel="0" collapsed="false">
      <c r="S206" s="87"/>
      <c r="T206" s="87"/>
      <c r="U206" s="87"/>
      <c r="V206" s="52"/>
      <c r="W206" s="87"/>
      <c r="X206" s="87"/>
      <c r="Y206" s="90"/>
      <c r="Z206" s="90"/>
    </row>
    <row r="207" customFormat="false" ht="12.75" hidden="false" customHeight="false" outlineLevel="0" collapsed="false">
      <c r="X207" s="87"/>
    </row>
    <row r="208" customFormat="false" ht="12.75" hidden="false" customHeight="false" outlineLevel="0" collapsed="false">
      <c r="X208" s="87"/>
    </row>
    <row r="209" customFormat="false" ht="12.75" hidden="false" customHeight="false" outlineLevel="0" collapsed="false">
      <c r="X209" s="87"/>
    </row>
    <row r="210" customFormat="false" ht="12.75" hidden="false" customHeight="false" outlineLevel="0" collapsed="false">
      <c r="X210" s="87"/>
    </row>
    <row r="211" customFormat="false" ht="12.75" hidden="false" customHeight="false" outlineLevel="0" collapsed="false">
      <c r="X211" s="87"/>
    </row>
    <row r="212" customFormat="false" ht="12.75" hidden="false" customHeight="false" outlineLevel="0" collapsed="false">
      <c r="X212" s="87"/>
    </row>
    <row r="213" customFormat="false" ht="12.75" hidden="false" customHeight="false" outlineLevel="0" collapsed="false">
      <c r="X213" s="87"/>
    </row>
    <row r="214" customFormat="false" ht="12.75" hidden="false" customHeight="false" outlineLevel="0" collapsed="false">
      <c r="X214" s="87"/>
    </row>
    <row r="215" customFormat="false" ht="12.75" hidden="false" customHeight="false" outlineLevel="0" collapsed="false">
      <c r="X215" s="87"/>
    </row>
    <row r="216" customFormat="false" ht="12.75" hidden="false" customHeight="false" outlineLevel="0" collapsed="false">
      <c r="X216" s="87"/>
    </row>
    <row r="217" customFormat="false" ht="12.75" hidden="false" customHeight="false" outlineLevel="0" collapsed="false">
      <c r="X217" s="87"/>
    </row>
    <row r="218" customFormat="false" ht="12.75" hidden="false" customHeight="false" outlineLevel="0" collapsed="false">
      <c r="X218" s="87"/>
    </row>
    <row r="219" customFormat="false" ht="12.75" hidden="false" customHeight="false" outlineLevel="0" collapsed="false">
      <c r="X219" s="87"/>
    </row>
    <row r="220" customFormat="false" ht="12.75" hidden="false" customHeight="false" outlineLevel="0" collapsed="false">
      <c r="X220" s="87"/>
    </row>
    <row r="221" customFormat="false" ht="12.75" hidden="false" customHeight="false" outlineLevel="0" collapsed="false">
      <c r="X221" s="87"/>
    </row>
    <row r="222" customFormat="false" ht="12.75" hidden="false" customHeight="false" outlineLevel="0" collapsed="false">
      <c r="X222" s="87"/>
    </row>
    <row r="223" customFormat="false" ht="12.75" hidden="false" customHeight="false" outlineLevel="0" collapsed="false">
      <c r="X223" s="87"/>
    </row>
    <row r="224" customFormat="false" ht="12.75" hidden="false" customHeight="false" outlineLevel="0" collapsed="false">
      <c r="X224" s="87"/>
    </row>
    <row r="225" customFormat="false" ht="12.75" hidden="false" customHeight="false" outlineLevel="0" collapsed="false">
      <c r="X225" s="87"/>
    </row>
    <row r="226" customFormat="false" ht="12.75" hidden="false" customHeight="false" outlineLevel="0" collapsed="false">
      <c r="X226" s="87"/>
    </row>
    <row r="227" customFormat="false" ht="12.75" hidden="false" customHeight="false" outlineLevel="0" collapsed="false">
      <c r="X227" s="87"/>
    </row>
    <row r="228" customFormat="false" ht="12.75" hidden="false" customHeight="false" outlineLevel="0" collapsed="false">
      <c r="X228" s="87"/>
    </row>
    <row r="229" customFormat="false" ht="12.75" hidden="false" customHeight="false" outlineLevel="0" collapsed="false">
      <c r="X229" s="87"/>
    </row>
    <row r="230" customFormat="false" ht="12.75" hidden="false" customHeight="false" outlineLevel="0" collapsed="false">
      <c r="X230" s="87"/>
    </row>
    <row r="231" customFormat="false" ht="12.75" hidden="false" customHeight="false" outlineLevel="0" collapsed="false">
      <c r="X231" s="87"/>
    </row>
    <row r="232" customFormat="false" ht="12.75" hidden="false" customHeight="false" outlineLevel="0" collapsed="false">
      <c r="X232" s="87"/>
    </row>
    <row r="233" customFormat="false" ht="12.75" hidden="false" customHeight="false" outlineLevel="0" collapsed="false">
      <c r="X233" s="87"/>
    </row>
    <row r="234" customFormat="false" ht="12.75" hidden="false" customHeight="false" outlineLevel="0" collapsed="false">
      <c r="X234" s="87"/>
    </row>
    <row r="235" customFormat="false" ht="12.75" hidden="false" customHeight="false" outlineLevel="0" collapsed="false">
      <c r="X235" s="87"/>
    </row>
    <row r="236" customFormat="false" ht="12.75" hidden="false" customHeight="false" outlineLevel="0" collapsed="false">
      <c r="X236" s="87"/>
    </row>
    <row r="237" customFormat="false" ht="12.75" hidden="false" customHeight="false" outlineLevel="0" collapsed="false">
      <c r="X237" s="87"/>
    </row>
    <row r="238" customFormat="false" ht="12.75" hidden="false" customHeight="false" outlineLevel="0" collapsed="false">
      <c r="X238" s="87"/>
    </row>
    <row r="239" customFormat="false" ht="12.75" hidden="false" customHeight="false" outlineLevel="0" collapsed="false">
      <c r="X239" s="87"/>
    </row>
    <row r="240" customFormat="false" ht="12.75" hidden="false" customHeight="false" outlineLevel="0" collapsed="false">
      <c r="X240" s="87"/>
    </row>
    <row r="241" customFormat="false" ht="12.75" hidden="false" customHeight="false" outlineLevel="0" collapsed="false">
      <c r="X241" s="87"/>
    </row>
    <row r="242" customFormat="false" ht="12.75" hidden="false" customHeight="false" outlineLevel="0" collapsed="false">
      <c r="X242" s="87"/>
    </row>
    <row r="243" customFormat="false" ht="12.75" hidden="false" customHeight="false" outlineLevel="0" collapsed="false">
      <c r="X243" s="87"/>
    </row>
    <row r="244" customFormat="false" ht="12.75" hidden="false" customHeight="false" outlineLevel="0" collapsed="false">
      <c r="X244" s="87"/>
    </row>
    <row r="245" customFormat="false" ht="12.75" hidden="false" customHeight="false" outlineLevel="0" collapsed="false">
      <c r="X245" s="87"/>
    </row>
    <row r="246" customFormat="false" ht="12.75" hidden="false" customHeight="false" outlineLevel="0" collapsed="false">
      <c r="X246" s="87"/>
    </row>
    <row r="247" customFormat="false" ht="12.75" hidden="false" customHeight="false" outlineLevel="0" collapsed="false">
      <c r="X247" s="87"/>
    </row>
    <row r="248" customFormat="false" ht="12.75" hidden="false" customHeight="false" outlineLevel="0" collapsed="false">
      <c r="X248" s="87"/>
    </row>
    <row r="249" customFormat="false" ht="12.75" hidden="false" customHeight="false" outlineLevel="0" collapsed="false">
      <c r="X249" s="87"/>
    </row>
    <row r="250" customFormat="false" ht="12.75" hidden="false" customHeight="false" outlineLevel="0" collapsed="false">
      <c r="X250" s="87"/>
    </row>
    <row r="251" customFormat="false" ht="12.75" hidden="false" customHeight="false" outlineLevel="0" collapsed="false">
      <c r="X251" s="87"/>
    </row>
    <row r="252" customFormat="false" ht="12.75" hidden="false" customHeight="false" outlineLevel="0" collapsed="false">
      <c r="X252" s="87"/>
    </row>
    <row r="253" customFormat="false" ht="12.75" hidden="false" customHeight="false" outlineLevel="0" collapsed="false">
      <c r="X253" s="87"/>
    </row>
    <row r="254" customFormat="false" ht="12.75" hidden="false" customHeight="false" outlineLevel="0" collapsed="false">
      <c r="X254" s="87"/>
    </row>
    <row r="255" customFormat="false" ht="12.75" hidden="false" customHeight="false" outlineLevel="0" collapsed="false">
      <c r="X255" s="87"/>
    </row>
    <row r="256" customFormat="false" ht="12.75" hidden="false" customHeight="false" outlineLevel="0" collapsed="false">
      <c r="X256" s="87"/>
    </row>
    <row r="257" customFormat="false" ht="12.75" hidden="false" customHeight="false" outlineLevel="0" collapsed="false">
      <c r="X257" s="87"/>
    </row>
    <row r="258" customFormat="false" ht="12.75" hidden="false" customHeight="false" outlineLevel="0" collapsed="false">
      <c r="X258" s="87"/>
    </row>
    <row r="259" customFormat="false" ht="12.75" hidden="false" customHeight="false" outlineLevel="0" collapsed="false">
      <c r="X259" s="87"/>
    </row>
    <row r="260" customFormat="false" ht="12.75" hidden="false" customHeight="false" outlineLevel="0" collapsed="false">
      <c r="X260" s="87"/>
    </row>
    <row r="261" customFormat="false" ht="12.75" hidden="false" customHeight="false" outlineLevel="0" collapsed="false">
      <c r="X261" s="87"/>
    </row>
    <row r="262" customFormat="false" ht="12.75" hidden="false" customHeight="false" outlineLevel="0" collapsed="false">
      <c r="X262" s="87"/>
    </row>
    <row r="263" customFormat="false" ht="12.75" hidden="false" customHeight="false" outlineLevel="0" collapsed="false">
      <c r="X263" s="87"/>
    </row>
    <row r="264" customFormat="false" ht="12.75" hidden="false" customHeight="false" outlineLevel="0" collapsed="false">
      <c r="X264" s="87"/>
    </row>
    <row r="265" customFormat="false" ht="12.75" hidden="false" customHeight="false" outlineLevel="0" collapsed="false">
      <c r="X265" s="87"/>
    </row>
    <row r="266" customFormat="false" ht="12.75" hidden="false" customHeight="false" outlineLevel="0" collapsed="false">
      <c r="X266" s="87"/>
    </row>
    <row r="267" customFormat="false" ht="12.75" hidden="false" customHeight="false" outlineLevel="0" collapsed="false">
      <c r="X267" s="87"/>
    </row>
    <row r="268" customFormat="false" ht="12.75" hidden="false" customHeight="false" outlineLevel="0" collapsed="false">
      <c r="X268" s="87"/>
    </row>
    <row r="269" customFormat="false" ht="12.75" hidden="false" customHeight="false" outlineLevel="0" collapsed="false">
      <c r="X269" s="87"/>
    </row>
    <row r="270" customFormat="false" ht="12.75" hidden="false" customHeight="false" outlineLevel="0" collapsed="false">
      <c r="X270" s="87"/>
    </row>
    <row r="271" customFormat="false" ht="12.75" hidden="false" customHeight="false" outlineLevel="0" collapsed="false">
      <c r="X271" s="87"/>
    </row>
    <row r="272" customFormat="false" ht="12.75" hidden="false" customHeight="false" outlineLevel="0" collapsed="false">
      <c r="X272" s="87"/>
    </row>
    <row r="273" customFormat="false" ht="12.75" hidden="false" customHeight="false" outlineLevel="0" collapsed="false">
      <c r="X273" s="87"/>
    </row>
    <row r="274" customFormat="false" ht="12.75" hidden="false" customHeight="false" outlineLevel="0" collapsed="false">
      <c r="X274" s="87"/>
    </row>
    <row r="275" customFormat="false" ht="12.75" hidden="false" customHeight="false" outlineLevel="0" collapsed="false">
      <c r="X275" s="87"/>
    </row>
    <row r="276" customFormat="false" ht="12.75" hidden="false" customHeight="false" outlineLevel="0" collapsed="false">
      <c r="X276" s="87"/>
    </row>
    <row r="277" customFormat="false" ht="12.75" hidden="false" customHeight="false" outlineLevel="0" collapsed="false">
      <c r="X277" s="87"/>
    </row>
    <row r="278" customFormat="false" ht="12.75" hidden="false" customHeight="false" outlineLevel="0" collapsed="false">
      <c r="X278" s="87"/>
    </row>
    <row r="279" customFormat="false" ht="12.75" hidden="false" customHeight="false" outlineLevel="0" collapsed="false">
      <c r="X279" s="87"/>
    </row>
    <row r="280" customFormat="false" ht="12.75" hidden="false" customHeight="false" outlineLevel="0" collapsed="false">
      <c r="X280" s="87"/>
    </row>
    <row r="281" customFormat="false" ht="12.75" hidden="false" customHeight="false" outlineLevel="0" collapsed="false">
      <c r="X281" s="87"/>
    </row>
    <row r="282" customFormat="false" ht="12.75" hidden="false" customHeight="false" outlineLevel="0" collapsed="false">
      <c r="X282" s="87"/>
    </row>
    <row r="283" customFormat="false" ht="12.75" hidden="false" customHeight="false" outlineLevel="0" collapsed="false">
      <c r="X283" s="87"/>
    </row>
    <row r="284" customFormat="false" ht="12.75" hidden="false" customHeight="false" outlineLevel="0" collapsed="false">
      <c r="X284" s="87"/>
    </row>
    <row r="285" customFormat="false" ht="12.75" hidden="false" customHeight="false" outlineLevel="0" collapsed="false">
      <c r="X285" s="87"/>
    </row>
    <row r="286" customFormat="false" ht="12.75" hidden="false" customHeight="false" outlineLevel="0" collapsed="false">
      <c r="X286" s="87"/>
    </row>
    <row r="287" customFormat="false" ht="12.75" hidden="false" customHeight="false" outlineLevel="0" collapsed="false">
      <c r="X287" s="87"/>
    </row>
    <row r="288" customFormat="false" ht="12.75" hidden="false" customHeight="false" outlineLevel="0" collapsed="false">
      <c r="X288" s="87"/>
    </row>
    <row r="289" customFormat="false" ht="12.75" hidden="false" customHeight="false" outlineLevel="0" collapsed="false">
      <c r="X289" s="87"/>
    </row>
    <row r="290" customFormat="false" ht="12.75" hidden="false" customHeight="false" outlineLevel="0" collapsed="false">
      <c r="X290" s="87"/>
    </row>
    <row r="291" customFormat="false" ht="12.75" hidden="false" customHeight="false" outlineLevel="0" collapsed="false">
      <c r="X291" s="87"/>
    </row>
    <row r="292" customFormat="false" ht="12.75" hidden="false" customHeight="false" outlineLevel="0" collapsed="false">
      <c r="X292" s="87"/>
    </row>
    <row r="293" customFormat="false" ht="12.75" hidden="false" customHeight="false" outlineLevel="0" collapsed="false">
      <c r="X293" s="87"/>
    </row>
    <row r="294" customFormat="false" ht="12.75" hidden="false" customHeight="false" outlineLevel="0" collapsed="false">
      <c r="X294" s="87"/>
    </row>
    <row r="295" customFormat="false" ht="12.75" hidden="false" customHeight="false" outlineLevel="0" collapsed="false">
      <c r="X295" s="87"/>
    </row>
    <row r="296" customFormat="false" ht="12.75" hidden="false" customHeight="false" outlineLevel="0" collapsed="false">
      <c r="X296" s="87"/>
    </row>
    <row r="297" customFormat="false" ht="12.75" hidden="false" customHeight="false" outlineLevel="0" collapsed="false">
      <c r="X297" s="87"/>
    </row>
    <row r="298" customFormat="false" ht="12.75" hidden="false" customHeight="false" outlineLevel="0" collapsed="false">
      <c r="X298" s="87"/>
    </row>
    <row r="299" customFormat="false" ht="12.75" hidden="false" customHeight="false" outlineLevel="0" collapsed="false">
      <c r="X299" s="87"/>
    </row>
    <row r="300" customFormat="false" ht="12.75" hidden="false" customHeight="false" outlineLevel="0" collapsed="false">
      <c r="X300" s="87"/>
    </row>
    <row r="301" customFormat="false" ht="12.75" hidden="false" customHeight="false" outlineLevel="0" collapsed="false">
      <c r="X301" s="87"/>
    </row>
    <row r="302" customFormat="false" ht="12.75" hidden="false" customHeight="false" outlineLevel="0" collapsed="false">
      <c r="X302" s="87"/>
    </row>
    <row r="303" customFormat="false" ht="12.75" hidden="false" customHeight="false" outlineLevel="0" collapsed="false">
      <c r="X303" s="87"/>
    </row>
    <row r="304" customFormat="false" ht="12.75" hidden="false" customHeight="false" outlineLevel="0" collapsed="false">
      <c r="X304" s="87"/>
    </row>
    <row r="305" customFormat="false" ht="12.75" hidden="false" customHeight="false" outlineLevel="0" collapsed="false">
      <c r="X305" s="87"/>
    </row>
    <row r="306" customFormat="false" ht="12.75" hidden="false" customHeight="false" outlineLevel="0" collapsed="false">
      <c r="X306" s="87"/>
    </row>
    <row r="307" customFormat="false" ht="12.75" hidden="false" customHeight="false" outlineLevel="0" collapsed="false">
      <c r="X307" s="87"/>
    </row>
    <row r="308" customFormat="false" ht="12.75" hidden="false" customHeight="false" outlineLevel="0" collapsed="false">
      <c r="X308" s="87"/>
    </row>
    <row r="309" customFormat="false" ht="12.75" hidden="false" customHeight="false" outlineLevel="0" collapsed="false">
      <c r="X309" s="87"/>
    </row>
    <row r="310" customFormat="false" ht="12.75" hidden="false" customHeight="false" outlineLevel="0" collapsed="false">
      <c r="X310" s="87"/>
    </row>
    <row r="311" customFormat="false" ht="12.75" hidden="false" customHeight="false" outlineLevel="0" collapsed="false">
      <c r="X311" s="87"/>
    </row>
    <row r="312" customFormat="false" ht="12.75" hidden="false" customHeight="false" outlineLevel="0" collapsed="false">
      <c r="X312" s="87"/>
    </row>
    <row r="313" customFormat="false" ht="12.75" hidden="false" customHeight="false" outlineLevel="0" collapsed="false">
      <c r="X313" s="87"/>
    </row>
    <row r="314" customFormat="false" ht="12.75" hidden="false" customHeight="false" outlineLevel="0" collapsed="false">
      <c r="X314" s="87"/>
    </row>
    <row r="315" customFormat="false" ht="12.75" hidden="false" customHeight="false" outlineLevel="0" collapsed="false">
      <c r="X315" s="87"/>
    </row>
    <row r="316" customFormat="false" ht="12.75" hidden="false" customHeight="false" outlineLevel="0" collapsed="false">
      <c r="X316" s="87"/>
    </row>
    <row r="317" customFormat="false" ht="12.75" hidden="false" customHeight="false" outlineLevel="0" collapsed="false">
      <c r="X317" s="87"/>
    </row>
    <row r="318" customFormat="false" ht="12.75" hidden="false" customHeight="false" outlineLevel="0" collapsed="false">
      <c r="X318" s="87"/>
    </row>
    <row r="319" customFormat="false" ht="12.75" hidden="false" customHeight="false" outlineLevel="0" collapsed="false">
      <c r="X319" s="87"/>
    </row>
    <row r="320" customFormat="false" ht="12.75" hidden="false" customHeight="false" outlineLevel="0" collapsed="false">
      <c r="X320" s="87"/>
    </row>
    <row r="321" customFormat="false" ht="12.75" hidden="false" customHeight="false" outlineLevel="0" collapsed="false">
      <c r="X321" s="87"/>
    </row>
    <row r="322" customFormat="false" ht="12.75" hidden="false" customHeight="false" outlineLevel="0" collapsed="false">
      <c r="X322" s="87"/>
    </row>
    <row r="323" customFormat="false" ht="12.75" hidden="false" customHeight="false" outlineLevel="0" collapsed="false">
      <c r="X323" s="87"/>
    </row>
    <row r="324" customFormat="false" ht="12.75" hidden="false" customHeight="false" outlineLevel="0" collapsed="false">
      <c r="X324" s="87"/>
    </row>
    <row r="325" customFormat="false" ht="12.75" hidden="false" customHeight="false" outlineLevel="0" collapsed="false">
      <c r="X325" s="87"/>
    </row>
    <row r="326" customFormat="false" ht="12.75" hidden="false" customHeight="false" outlineLevel="0" collapsed="false">
      <c r="X326" s="87"/>
    </row>
    <row r="327" customFormat="false" ht="12.75" hidden="false" customHeight="false" outlineLevel="0" collapsed="false">
      <c r="X327" s="87"/>
    </row>
    <row r="328" customFormat="false" ht="12.75" hidden="false" customHeight="false" outlineLevel="0" collapsed="false">
      <c r="X328" s="87"/>
    </row>
    <row r="329" customFormat="false" ht="12.75" hidden="false" customHeight="false" outlineLevel="0" collapsed="false">
      <c r="X329" s="87"/>
    </row>
    <row r="330" customFormat="false" ht="12.75" hidden="false" customHeight="false" outlineLevel="0" collapsed="false">
      <c r="X330" s="87"/>
    </row>
    <row r="331" customFormat="false" ht="12.75" hidden="false" customHeight="false" outlineLevel="0" collapsed="false">
      <c r="X331" s="87"/>
    </row>
    <row r="332" customFormat="false" ht="12.75" hidden="false" customHeight="false" outlineLevel="0" collapsed="false">
      <c r="X332" s="87"/>
    </row>
    <row r="333" customFormat="false" ht="12.75" hidden="false" customHeight="false" outlineLevel="0" collapsed="false">
      <c r="X333" s="87"/>
    </row>
    <row r="334" customFormat="false" ht="12.75" hidden="false" customHeight="false" outlineLevel="0" collapsed="false">
      <c r="X334" s="87"/>
    </row>
    <row r="335" customFormat="false" ht="12.75" hidden="false" customHeight="false" outlineLevel="0" collapsed="false">
      <c r="X335" s="87"/>
    </row>
    <row r="336" customFormat="false" ht="12.75" hidden="false" customHeight="false" outlineLevel="0" collapsed="false">
      <c r="X336" s="87"/>
    </row>
    <row r="337" customFormat="false" ht="12.75" hidden="false" customHeight="false" outlineLevel="0" collapsed="false">
      <c r="X337" s="87"/>
    </row>
    <row r="338" customFormat="false" ht="12.75" hidden="false" customHeight="false" outlineLevel="0" collapsed="false">
      <c r="X338" s="87"/>
    </row>
    <row r="339" customFormat="false" ht="12.75" hidden="false" customHeight="false" outlineLevel="0" collapsed="false">
      <c r="X339" s="87"/>
    </row>
    <row r="340" customFormat="false" ht="12.75" hidden="false" customHeight="false" outlineLevel="0" collapsed="false">
      <c r="X340" s="87"/>
    </row>
    <row r="341" customFormat="false" ht="12.75" hidden="false" customHeight="false" outlineLevel="0" collapsed="false">
      <c r="X341" s="87"/>
    </row>
    <row r="342" customFormat="false" ht="12.75" hidden="false" customHeight="false" outlineLevel="0" collapsed="false">
      <c r="X342" s="87"/>
    </row>
    <row r="343" customFormat="false" ht="12.75" hidden="false" customHeight="false" outlineLevel="0" collapsed="false">
      <c r="X343" s="87"/>
    </row>
    <row r="344" customFormat="false" ht="12.75" hidden="false" customHeight="false" outlineLevel="0" collapsed="false">
      <c r="X344" s="87"/>
    </row>
    <row r="345" customFormat="false" ht="12.75" hidden="false" customHeight="false" outlineLevel="0" collapsed="false">
      <c r="X345" s="87"/>
    </row>
    <row r="346" customFormat="false" ht="12.75" hidden="false" customHeight="false" outlineLevel="0" collapsed="false">
      <c r="X346" s="87"/>
    </row>
    <row r="347" customFormat="false" ht="12.75" hidden="false" customHeight="false" outlineLevel="0" collapsed="false">
      <c r="X347" s="87"/>
    </row>
    <row r="348" customFormat="false" ht="12.75" hidden="false" customHeight="false" outlineLevel="0" collapsed="false">
      <c r="X348" s="87"/>
    </row>
    <row r="349" customFormat="false" ht="12.75" hidden="false" customHeight="false" outlineLevel="0" collapsed="false">
      <c r="X349" s="87"/>
    </row>
    <row r="350" customFormat="false" ht="12.75" hidden="false" customHeight="false" outlineLevel="0" collapsed="false">
      <c r="X350" s="87"/>
    </row>
    <row r="351" customFormat="false" ht="12.75" hidden="false" customHeight="false" outlineLevel="0" collapsed="false">
      <c r="X351" s="87"/>
    </row>
    <row r="352" customFormat="false" ht="12.75" hidden="false" customHeight="false" outlineLevel="0" collapsed="false">
      <c r="X352" s="87"/>
    </row>
    <row r="353" customFormat="false" ht="12.75" hidden="false" customHeight="false" outlineLevel="0" collapsed="false">
      <c r="X353" s="87"/>
    </row>
    <row r="354" customFormat="false" ht="12.75" hidden="false" customHeight="false" outlineLevel="0" collapsed="false">
      <c r="X354" s="87"/>
    </row>
    <row r="355" customFormat="false" ht="12.75" hidden="false" customHeight="false" outlineLevel="0" collapsed="false">
      <c r="X355" s="87"/>
    </row>
    <row r="356" customFormat="false" ht="12.75" hidden="false" customHeight="false" outlineLevel="0" collapsed="false">
      <c r="X356" s="87"/>
    </row>
    <row r="357" customFormat="false" ht="12.75" hidden="false" customHeight="false" outlineLevel="0" collapsed="false">
      <c r="X357" s="87"/>
    </row>
    <row r="358" customFormat="false" ht="12.75" hidden="false" customHeight="false" outlineLevel="0" collapsed="false">
      <c r="X358" s="87"/>
    </row>
    <row r="359" customFormat="false" ht="12.75" hidden="false" customHeight="false" outlineLevel="0" collapsed="false">
      <c r="X359" s="87"/>
    </row>
    <row r="360" customFormat="false" ht="12.75" hidden="false" customHeight="false" outlineLevel="0" collapsed="false">
      <c r="X360" s="87"/>
    </row>
    <row r="361" customFormat="false" ht="12.75" hidden="false" customHeight="false" outlineLevel="0" collapsed="false">
      <c r="X361" s="87"/>
    </row>
    <row r="362" customFormat="false" ht="12.75" hidden="false" customHeight="false" outlineLevel="0" collapsed="false">
      <c r="X362" s="87"/>
    </row>
    <row r="363" customFormat="false" ht="12.75" hidden="false" customHeight="false" outlineLevel="0" collapsed="false">
      <c r="X363" s="87"/>
    </row>
    <row r="364" customFormat="false" ht="12.75" hidden="false" customHeight="false" outlineLevel="0" collapsed="false">
      <c r="X364" s="87"/>
    </row>
    <row r="365" customFormat="false" ht="12.75" hidden="false" customHeight="false" outlineLevel="0" collapsed="false">
      <c r="X365" s="87"/>
    </row>
    <row r="366" customFormat="false" ht="12.75" hidden="false" customHeight="false" outlineLevel="0" collapsed="false">
      <c r="X366" s="87"/>
    </row>
    <row r="367" customFormat="false" ht="12.75" hidden="false" customHeight="false" outlineLevel="0" collapsed="false">
      <c r="X367" s="87"/>
    </row>
    <row r="368" customFormat="false" ht="12.75" hidden="false" customHeight="false" outlineLevel="0" collapsed="false">
      <c r="X368" s="87"/>
    </row>
    <row r="369" customFormat="false" ht="12.75" hidden="false" customHeight="false" outlineLevel="0" collapsed="false">
      <c r="X369" s="87"/>
    </row>
    <row r="370" customFormat="false" ht="12.75" hidden="false" customHeight="false" outlineLevel="0" collapsed="false">
      <c r="X370" s="87"/>
    </row>
    <row r="371" customFormat="false" ht="12.75" hidden="false" customHeight="false" outlineLevel="0" collapsed="false">
      <c r="X371" s="87"/>
    </row>
    <row r="372" customFormat="false" ht="12.75" hidden="false" customHeight="false" outlineLevel="0" collapsed="false">
      <c r="X372" s="87"/>
    </row>
    <row r="373" customFormat="false" ht="12.75" hidden="false" customHeight="false" outlineLevel="0" collapsed="false">
      <c r="X373" s="87"/>
    </row>
    <row r="374" customFormat="false" ht="12.75" hidden="false" customHeight="false" outlineLevel="0" collapsed="false">
      <c r="X374" s="87"/>
    </row>
    <row r="375" customFormat="false" ht="12.75" hidden="false" customHeight="false" outlineLevel="0" collapsed="false">
      <c r="X375" s="87"/>
    </row>
    <row r="376" customFormat="false" ht="12.75" hidden="false" customHeight="false" outlineLevel="0" collapsed="false">
      <c r="X376" s="87"/>
    </row>
    <row r="377" customFormat="false" ht="12.75" hidden="false" customHeight="false" outlineLevel="0" collapsed="false">
      <c r="X377" s="87"/>
    </row>
    <row r="378" customFormat="false" ht="12.75" hidden="false" customHeight="false" outlineLevel="0" collapsed="false">
      <c r="X378" s="87"/>
    </row>
    <row r="379" customFormat="false" ht="12.75" hidden="false" customHeight="false" outlineLevel="0" collapsed="false">
      <c r="X379" s="87"/>
    </row>
    <row r="380" customFormat="false" ht="12.75" hidden="false" customHeight="false" outlineLevel="0" collapsed="false">
      <c r="X380" s="87"/>
    </row>
    <row r="381" customFormat="false" ht="12.75" hidden="false" customHeight="false" outlineLevel="0" collapsed="false">
      <c r="X381" s="87"/>
    </row>
    <row r="382" customFormat="false" ht="12.75" hidden="false" customHeight="false" outlineLevel="0" collapsed="false">
      <c r="X382" s="87"/>
    </row>
    <row r="383" customFormat="false" ht="12.75" hidden="false" customHeight="false" outlineLevel="0" collapsed="false">
      <c r="X383" s="87"/>
    </row>
    <row r="384" customFormat="false" ht="12.75" hidden="false" customHeight="false" outlineLevel="0" collapsed="false">
      <c r="X384" s="87"/>
    </row>
    <row r="385" customFormat="false" ht="12.75" hidden="false" customHeight="false" outlineLevel="0" collapsed="false">
      <c r="X385" s="87"/>
    </row>
    <row r="386" customFormat="false" ht="12.75" hidden="false" customHeight="false" outlineLevel="0" collapsed="false">
      <c r="X386" s="87"/>
    </row>
    <row r="387" customFormat="false" ht="12.75" hidden="false" customHeight="false" outlineLevel="0" collapsed="false">
      <c r="X387" s="87"/>
    </row>
    <row r="388" customFormat="false" ht="12.75" hidden="false" customHeight="false" outlineLevel="0" collapsed="false">
      <c r="X388" s="87"/>
    </row>
    <row r="389" customFormat="false" ht="12.75" hidden="false" customHeight="false" outlineLevel="0" collapsed="false">
      <c r="X389" s="87"/>
    </row>
    <row r="390" customFormat="false" ht="12.75" hidden="false" customHeight="false" outlineLevel="0" collapsed="false">
      <c r="X390" s="87"/>
    </row>
    <row r="391" customFormat="false" ht="12.75" hidden="false" customHeight="false" outlineLevel="0" collapsed="false">
      <c r="X391" s="87"/>
    </row>
    <row r="392" customFormat="false" ht="12.75" hidden="false" customHeight="false" outlineLevel="0" collapsed="false">
      <c r="X392" s="87"/>
    </row>
    <row r="393" customFormat="false" ht="12.75" hidden="false" customHeight="false" outlineLevel="0" collapsed="false">
      <c r="X393" s="87"/>
    </row>
    <row r="394" customFormat="false" ht="12.75" hidden="false" customHeight="false" outlineLevel="0" collapsed="false">
      <c r="X394" s="87"/>
    </row>
    <row r="395" customFormat="false" ht="12.75" hidden="false" customHeight="false" outlineLevel="0" collapsed="false">
      <c r="X395" s="87"/>
    </row>
    <row r="396" customFormat="false" ht="12.75" hidden="false" customHeight="false" outlineLevel="0" collapsed="false">
      <c r="X396" s="87"/>
    </row>
    <row r="397" customFormat="false" ht="12.75" hidden="false" customHeight="false" outlineLevel="0" collapsed="false">
      <c r="X397" s="87"/>
    </row>
    <row r="398" customFormat="false" ht="12.75" hidden="false" customHeight="false" outlineLevel="0" collapsed="false">
      <c r="X398" s="87"/>
    </row>
    <row r="399" customFormat="false" ht="12.75" hidden="false" customHeight="false" outlineLevel="0" collapsed="false">
      <c r="X399" s="87"/>
    </row>
    <row r="400" customFormat="false" ht="12.75" hidden="false" customHeight="false" outlineLevel="0" collapsed="false">
      <c r="X400" s="87"/>
    </row>
    <row r="401" customFormat="false" ht="12.75" hidden="false" customHeight="false" outlineLevel="0" collapsed="false">
      <c r="X401" s="87"/>
    </row>
    <row r="402" customFormat="false" ht="12.75" hidden="false" customHeight="false" outlineLevel="0" collapsed="false">
      <c r="X402" s="87"/>
    </row>
    <row r="403" customFormat="false" ht="12.75" hidden="false" customHeight="false" outlineLevel="0" collapsed="false">
      <c r="X403" s="87"/>
    </row>
    <row r="404" customFormat="false" ht="12.75" hidden="false" customHeight="false" outlineLevel="0" collapsed="false">
      <c r="X404" s="87"/>
    </row>
    <row r="405" customFormat="false" ht="12.75" hidden="false" customHeight="false" outlineLevel="0" collapsed="false">
      <c r="X405" s="87"/>
    </row>
    <row r="406" customFormat="false" ht="12.75" hidden="false" customHeight="false" outlineLevel="0" collapsed="false">
      <c r="X406" s="87"/>
    </row>
    <row r="407" customFormat="false" ht="12.75" hidden="false" customHeight="false" outlineLevel="0" collapsed="false">
      <c r="X407" s="87"/>
    </row>
    <row r="408" customFormat="false" ht="12.75" hidden="false" customHeight="false" outlineLevel="0" collapsed="false">
      <c r="X408" s="87"/>
    </row>
    <row r="409" customFormat="false" ht="12.75" hidden="false" customHeight="false" outlineLevel="0" collapsed="false">
      <c r="X409" s="87"/>
    </row>
    <row r="410" customFormat="false" ht="12.75" hidden="false" customHeight="false" outlineLevel="0" collapsed="false">
      <c r="X410" s="87"/>
    </row>
    <row r="411" customFormat="false" ht="12.75" hidden="false" customHeight="false" outlineLevel="0" collapsed="false">
      <c r="X411" s="87"/>
    </row>
    <row r="412" customFormat="false" ht="12.75" hidden="false" customHeight="false" outlineLevel="0" collapsed="false">
      <c r="X412" s="87"/>
    </row>
    <row r="413" customFormat="false" ht="12.75" hidden="false" customHeight="false" outlineLevel="0" collapsed="false">
      <c r="X413" s="87"/>
    </row>
    <row r="414" customFormat="false" ht="12.75" hidden="false" customHeight="false" outlineLevel="0" collapsed="false">
      <c r="X414" s="87"/>
    </row>
    <row r="415" customFormat="false" ht="12.75" hidden="false" customHeight="false" outlineLevel="0" collapsed="false">
      <c r="X415" s="87"/>
    </row>
    <row r="416" customFormat="false" ht="12.75" hidden="false" customHeight="false" outlineLevel="0" collapsed="false">
      <c r="X416" s="87"/>
    </row>
    <row r="417" customFormat="false" ht="12.75" hidden="false" customHeight="false" outlineLevel="0" collapsed="false">
      <c r="X417" s="87"/>
    </row>
    <row r="418" customFormat="false" ht="12.75" hidden="false" customHeight="false" outlineLevel="0" collapsed="false">
      <c r="X418" s="87"/>
    </row>
    <row r="419" customFormat="false" ht="12.75" hidden="false" customHeight="false" outlineLevel="0" collapsed="false">
      <c r="X419" s="87"/>
    </row>
    <row r="420" customFormat="false" ht="12.75" hidden="false" customHeight="false" outlineLevel="0" collapsed="false">
      <c r="X420" s="87"/>
    </row>
    <row r="421" customFormat="false" ht="12.75" hidden="false" customHeight="false" outlineLevel="0" collapsed="false">
      <c r="X421" s="87"/>
    </row>
    <row r="422" customFormat="false" ht="12.75" hidden="false" customHeight="false" outlineLevel="0" collapsed="false">
      <c r="X422" s="87"/>
    </row>
    <row r="423" customFormat="false" ht="12.75" hidden="false" customHeight="false" outlineLevel="0" collapsed="false">
      <c r="X423" s="87"/>
    </row>
    <row r="424" customFormat="false" ht="12.75" hidden="false" customHeight="false" outlineLevel="0" collapsed="false">
      <c r="X424" s="87"/>
    </row>
    <row r="425" customFormat="false" ht="12.75" hidden="false" customHeight="false" outlineLevel="0" collapsed="false">
      <c r="X425" s="87"/>
    </row>
    <row r="426" customFormat="false" ht="12.75" hidden="false" customHeight="false" outlineLevel="0" collapsed="false">
      <c r="X426" s="87"/>
    </row>
    <row r="427" customFormat="false" ht="12.75" hidden="false" customHeight="false" outlineLevel="0" collapsed="false">
      <c r="X427" s="87"/>
    </row>
    <row r="428" customFormat="false" ht="12.75" hidden="false" customHeight="false" outlineLevel="0" collapsed="false">
      <c r="X428" s="87"/>
    </row>
    <row r="429" customFormat="false" ht="12.75" hidden="false" customHeight="false" outlineLevel="0" collapsed="false">
      <c r="X429" s="87"/>
    </row>
    <row r="430" customFormat="false" ht="12.75" hidden="false" customHeight="false" outlineLevel="0" collapsed="false">
      <c r="X430" s="87"/>
    </row>
    <row r="431" customFormat="false" ht="12.75" hidden="false" customHeight="false" outlineLevel="0" collapsed="false">
      <c r="X431" s="87"/>
    </row>
    <row r="432" customFormat="false" ht="12.75" hidden="false" customHeight="false" outlineLevel="0" collapsed="false">
      <c r="X432" s="87"/>
    </row>
    <row r="433" customFormat="false" ht="12.75" hidden="false" customHeight="false" outlineLevel="0" collapsed="false">
      <c r="X433" s="87"/>
    </row>
    <row r="434" customFormat="false" ht="12.75" hidden="false" customHeight="false" outlineLevel="0" collapsed="false">
      <c r="X434" s="87"/>
    </row>
    <row r="435" customFormat="false" ht="12.75" hidden="false" customHeight="false" outlineLevel="0" collapsed="false">
      <c r="X435" s="87"/>
    </row>
    <row r="436" customFormat="false" ht="12.75" hidden="false" customHeight="false" outlineLevel="0" collapsed="false">
      <c r="X436" s="87"/>
    </row>
    <row r="437" customFormat="false" ht="12.75" hidden="false" customHeight="false" outlineLevel="0" collapsed="false">
      <c r="X437" s="87"/>
    </row>
    <row r="438" customFormat="false" ht="12.75" hidden="false" customHeight="false" outlineLevel="0" collapsed="false">
      <c r="X438" s="87"/>
    </row>
    <row r="439" customFormat="false" ht="12.75" hidden="false" customHeight="false" outlineLevel="0" collapsed="false">
      <c r="X439" s="87"/>
    </row>
    <row r="440" customFormat="false" ht="12.75" hidden="false" customHeight="false" outlineLevel="0" collapsed="false">
      <c r="X440" s="87"/>
    </row>
    <row r="441" customFormat="false" ht="12.75" hidden="false" customHeight="false" outlineLevel="0" collapsed="false">
      <c r="X441" s="87"/>
    </row>
    <row r="442" customFormat="false" ht="12.75" hidden="false" customHeight="false" outlineLevel="0" collapsed="false">
      <c r="X442" s="87"/>
    </row>
    <row r="443" customFormat="false" ht="12.75" hidden="false" customHeight="false" outlineLevel="0" collapsed="false">
      <c r="X443" s="87"/>
    </row>
    <row r="444" customFormat="false" ht="12.75" hidden="false" customHeight="false" outlineLevel="0" collapsed="false">
      <c r="X444" s="87"/>
    </row>
    <row r="445" customFormat="false" ht="12.75" hidden="false" customHeight="false" outlineLevel="0" collapsed="false">
      <c r="X445" s="87"/>
    </row>
    <row r="446" customFormat="false" ht="12.75" hidden="false" customHeight="false" outlineLevel="0" collapsed="false">
      <c r="X446" s="87"/>
    </row>
    <row r="447" customFormat="false" ht="12.75" hidden="false" customHeight="false" outlineLevel="0" collapsed="false">
      <c r="X447" s="87"/>
    </row>
    <row r="448" customFormat="false" ht="12.75" hidden="false" customHeight="false" outlineLevel="0" collapsed="false">
      <c r="X448" s="87"/>
    </row>
    <row r="449" customFormat="false" ht="12.75" hidden="false" customHeight="false" outlineLevel="0" collapsed="false">
      <c r="X449" s="87"/>
    </row>
    <row r="450" customFormat="false" ht="12.75" hidden="false" customHeight="false" outlineLevel="0" collapsed="false">
      <c r="X450" s="87"/>
    </row>
    <row r="451" customFormat="false" ht="12.75" hidden="false" customHeight="false" outlineLevel="0" collapsed="false">
      <c r="X451" s="87"/>
    </row>
    <row r="452" customFormat="false" ht="12.75" hidden="false" customHeight="false" outlineLevel="0" collapsed="false">
      <c r="X452" s="87"/>
    </row>
    <row r="453" customFormat="false" ht="12.75" hidden="false" customHeight="false" outlineLevel="0" collapsed="false">
      <c r="X453" s="87"/>
    </row>
    <row r="454" customFormat="false" ht="12.75" hidden="false" customHeight="false" outlineLevel="0" collapsed="false">
      <c r="X454" s="87"/>
    </row>
    <row r="455" customFormat="false" ht="12.75" hidden="false" customHeight="false" outlineLevel="0" collapsed="false">
      <c r="X455" s="87"/>
    </row>
    <row r="456" customFormat="false" ht="12.75" hidden="false" customHeight="false" outlineLevel="0" collapsed="false">
      <c r="X456" s="87"/>
    </row>
    <row r="457" customFormat="false" ht="12.75" hidden="false" customHeight="false" outlineLevel="0" collapsed="false">
      <c r="X457" s="87"/>
    </row>
    <row r="458" customFormat="false" ht="12.75" hidden="false" customHeight="false" outlineLevel="0" collapsed="false">
      <c r="X458" s="87"/>
    </row>
    <row r="459" customFormat="false" ht="12.75" hidden="false" customHeight="false" outlineLevel="0" collapsed="false">
      <c r="X459" s="87"/>
    </row>
    <row r="460" customFormat="false" ht="12.75" hidden="false" customHeight="false" outlineLevel="0" collapsed="false">
      <c r="X460" s="87"/>
    </row>
    <row r="461" customFormat="false" ht="12.75" hidden="false" customHeight="false" outlineLevel="0" collapsed="false">
      <c r="X461" s="87"/>
    </row>
    <row r="462" customFormat="false" ht="12.75" hidden="false" customHeight="false" outlineLevel="0" collapsed="false">
      <c r="X462" s="87"/>
    </row>
    <row r="463" customFormat="false" ht="12.75" hidden="false" customHeight="false" outlineLevel="0" collapsed="false">
      <c r="X463" s="87"/>
    </row>
    <row r="464" customFormat="false" ht="12.75" hidden="false" customHeight="false" outlineLevel="0" collapsed="false">
      <c r="X464" s="87"/>
    </row>
    <row r="465" customFormat="false" ht="12.75" hidden="false" customHeight="false" outlineLevel="0" collapsed="false">
      <c r="X465" s="87"/>
    </row>
    <row r="466" customFormat="false" ht="12.75" hidden="false" customHeight="false" outlineLevel="0" collapsed="false">
      <c r="X466" s="87"/>
    </row>
    <row r="467" customFormat="false" ht="12.75" hidden="false" customHeight="false" outlineLevel="0" collapsed="false">
      <c r="X467" s="87"/>
    </row>
    <row r="468" customFormat="false" ht="12.75" hidden="false" customHeight="false" outlineLevel="0" collapsed="false">
      <c r="X468" s="87"/>
    </row>
    <row r="469" customFormat="false" ht="12.75" hidden="false" customHeight="false" outlineLevel="0" collapsed="false">
      <c r="X469" s="87"/>
    </row>
    <row r="470" customFormat="false" ht="12.75" hidden="false" customHeight="false" outlineLevel="0" collapsed="false">
      <c r="X470" s="87"/>
    </row>
    <row r="471" customFormat="false" ht="12.75" hidden="false" customHeight="false" outlineLevel="0" collapsed="false">
      <c r="X471" s="87"/>
    </row>
    <row r="472" customFormat="false" ht="12.75" hidden="false" customHeight="false" outlineLevel="0" collapsed="false">
      <c r="X472" s="87"/>
    </row>
    <row r="473" customFormat="false" ht="12.75" hidden="false" customHeight="false" outlineLevel="0" collapsed="false">
      <c r="X473" s="87"/>
    </row>
    <row r="474" customFormat="false" ht="12.75" hidden="false" customHeight="false" outlineLevel="0" collapsed="false">
      <c r="X474" s="87"/>
    </row>
    <row r="475" customFormat="false" ht="12.75" hidden="false" customHeight="false" outlineLevel="0" collapsed="false">
      <c r="X475" s="87"/>
    </row>
    <row r="476" customFormat="false" ht="12.75" hidden="false" customHeight="false" outlineLevel="0" collapsed="false">
      <c r="X476" s="87"/>
    </row>
    <row r="477" customFormat="false" ht="12.75" hidden="false" customHeight="false" outlineLevel="0" collapsed="false">
      <c r="X477" s="87"/>
    </row>
    <row r="478" customFormat="false" ht="12.75" hidden="false" customHeight="false" outlineLevel="0" collapsed="false">
      <c r="X478" s="87"/>
    </row>
    <row r="479" customFormat="false" ht="12.75" hidden="false" customHeight="false" outlineLevel="0" collapsed="false">
      <c r="X479" s="87"/>
    </row>
    <row r="480" customFormat="false" ht="12.75" hidden="false" customHeight="false" outlineLevel="0" collapsed="false">
      <c r="X480" s="87"/>
    </row>
    <row r="481" customFormat="false" ht="12.75" hidden="false" customHeight="false" outlineLevel="0" collapsed="false">
      <c r="X481" s="87"/>
    </row>
    <row r="482" customFormat="false" ht="12.75" hidden="false" customHeight="false" outlineLevel="0" collapsed="false">
      <c r="X482" s="87"/>
    </row>
    <row r="483" customFormat="false" ht="12.75" hidden="false" customHeight="false" outlineLevel="0" collapsed="false">
      <c r="X483" s="87"/>
    </row>
    <row r="484" customFormat="false" ht="12.75" hidden="false" customHeight="false" outlineLevel="0" collapsed="false">
      <c r="X484" s="87"/>
    </row>
    <row r="485" customFormat="false" ht="12.75" hidden="false" customHeight="false" outlineLevel="0" collapsed="false">
      <c r="X485" s="87"/>
    </row>
    <row r="486" customFormat="false" ht="12.75" hidden="false" customHeight="false" outlineLevel="0" collapsed="false">
      <c r="X486" s="87"/>
    </row>
    <row r="487" customFormat="false" ht="12.75" hidden="false" customHeight="false" outlineLevel="0" collapsed="false">
      <c r="X487" s="87"/>
    </row>
    <row r="488" customFormat="false" ht="12.75" hidden="false" customHeight="false" outlineLevel="0" collapsed="false">
      <c r="X488" s="87"/>
    </row>
    <row r="489" customFormat="false" ht="12.75" hidden="false" customHeight="false" outlineLevel="0" collapsed="false">
      <c r="X489" s="87"/>
    </row>
    <row r="490" customFormat="false" ht="12.75" hidden="false" customHeight="false" outlineLevel="0" collapsed="false">
      <c r="X490" s="87"/>
    </row>
    <row r="491" customFormat="false" ht="12.75" hidden="false" customHeight="false" outlineLevel="0" collapsed="false">
      <c r="X491" s="87"/>
    </row>
    <row r="492" customFormat="false" ht="12.75" hidden="false" customHeight="false" outlineLevel="0" collapsed="false">
      <c r="X492" s="87"/>
    </row>
    <row r="493" customFormat="false" ht="12.75" hidden="false" customHeight="false" outlineLevel="0" collapsed="false">
      <c r="X493" s="87"/>
    </row>
    <row r="494" customFormat="false" ht="12.75" hidden="false" customHeight="false" outlineLevel="0" collapsed="false">
      <c r="X494" s="87"/>
    </row>
    <row r="495" customFormat="false" ht="12.75" hidden="false" customHeight="false" outlineLevel="0" collapsed="false">
      <c r="X495" s="87"/>
    </row>
    <row r="496" customFormat="false" ht="12.75" hidden="false" customHeight="false" outlineLevel="0" collapsed="false">
      <c r="X496" s="87"/>
    </row>
    <row r="497" customFormat="false" ht="12.75" hidden="false" customHeight="false" outlineLevel="0" collapsed="false">
      <c r="X497" s="87"/>
    </row>
    <row r="498" customFormat="false" ht="12.75" hidden="false" customHeight="false" outlineLevel="0" collapsed="false">
      <c r="X498" s="87"/>
    </row>
    <row r="499" customFormat="false" ht="12.75" hidden="false" customHeight="false" outlineLevel="0" collapsed="false">
      <c r="X499" s="87"/>
    </row>
    <row r="500" customFormat="false" ht="12.75" hidden="false" customHeight="false" outlineLevel="0" collapsed="false">
      <c r="X500" s="87"/>
    </row>
    <row r="501" customFormat="false" ht="12.75" hidden="false" customHeight="false" outlineLevel="0" collapsed="false">
      <c r="X501" s="87"/>
    </row>
    <row r="502" customFormat="false" ht="12.75" hidden="false" customHeight="false" outlineLevel="0" collapsed="false">
      <c r="X502" s="87"/>
    </row>
    <row r="503" customFormat="false" ht="12.75" hidden="false" customHeight="false" outlineLevel="0" collapsed="false">
      <c r="X503" s="87"/>
    </row>
    <row r="504" customFormat="false" ht="12.75" hidden="false" customHeight="false" outlineLevel="0" collapsed="false">
      <c r="X504" s="87"/>
    </row>
    <row r="505" customFormat="false" ht="12.75" hidden="false" customHeight="false" outlineLevel="0" collapsed="false">
      <c r="X505" s="87"/>
    </row>
    <row r="506" customFormat="false" ht="12.75" hidden="false" customHeight="false" outlineLevel="0" collapsed="false">
      <c r="X506" s="87"/>
    </row>
    <row r="507" customFormat="false" ht="12.75" hidden="false" customHeight="false" outlineLevel="0" collapsed="false">
      <c r="X507" s="87"/>
    </row>
    <row r="508" customFormat="false" ht="12.75" hidden="false" customHeight="false" outlineLevel="0" collapsed="false">
      <c r="X508" s="87"/>
    </row>
    <row r="509" customFormat="false" ht="12.75" hidden="false" customHeight="false" outlineLevel="0" collapsed="false">
      <c r="X509" s="87"/>
    </row>
    <row r="510" customFormat="false" ht="12.75" hidden="false" customHeight="false" outlineLevel="0" collapsed="false">
      <c r="X510" s="87"/>
    </row>
    <row r="511" customFormat="false" ht="12.75" hidden="false" customHeight="false" outlineLevel="0" collapsed="false">
      <c r="X511" s="87"/>
    </row>
    <row r="512" customFormat="false" ht="12.75" hidden="false" customHeight="false" outlineLevel="0" collapsed="false">
      <c r="X512" s="87"/>
    </row>
    <row r="513" customFormat="false" ht="12.75" hidden="false" customHeight="false" outlineLevel="0" collapsed="false">
      <c r="X513" s="87"/>
    </row>
    <row r="514" customFormat="false" ht="12.75" hidden="false" customHeight="false" outlineLevel="0" collapsed="false">
      <c r="X514" s="87"/>
    </row>
    <row r="515" customFormat="false" ht="12.75" hidden="false" customHeight="false" outlineLevel="0" collapsed="false">
      <c r="X515" s="87"/>
    </row>
    <row r="516" customFormat="false" ht="12.75" hidden="false" customHeight="false" outlineLevel="0" collapsed="false">
      <c r="X516" s="87"/>
    </row>
    <row r="517" customFormat="false" ht="12.75" hidden="false" customHeight="false" outlineLevel="0" collapsed="false">
      <c r="X517" s="87"/>
    </row>
    <row r="518" customFormat="false" ht="12.75" hidden="false" customHeight="false" outlineLevel="0" collapsed="false">
      <c r="X518" s="87"/>
    </row>
    <row r="519" customFormat="false" ht="12.75" hidden="false" customHeight="false" outlineLevel="0" collapsed="false">
      <c r="X519" s="87"/>
    </row>
    <row r="520" customFormat="false" ht="12.75" hidden="false" customHeight="false" outlineLevel="0" collapsed="false">
      <c r="X520" s="87"/>
    </row>
    <row r="521" customFormat="false" ht="12.75" hidden="false" customHeight="false" outlineLevel="0" collapsed="false">
      <c r="X521" s="87"/>
    </row>
    <row r="522" customFormat="false" ht="12.75" hidden="false" customHeight="false" outlineLevel="0" collapsed="false">
      <c r="X522" s="87"/>
    </row>
    <row r="523" customFormat="false" ht="12.75" hidden="false" customHeight="false" outlineLevel="0" collapsed="false">
      <c r="X523" s="87"/>
    </row>
    <row r="524" customFormat="false" ht="12.75" hidden="false" customHeight="false" outlineLevel="0" collapsed="false">
      <c r="X524" s="87"/>
    </row>
    <row r="525" customFormat="false" ht="12.75" hidden="false" customHeight="false" outlineLevel="0" collapsed="false">
      <c r="X525" s="87"/>
    </row>
    <row r="526" customFormat="false" ht="12.75" hidden="false" customHeight="false" outlineLevel="0" collapsed="false">
      <c r="X526" s="87"/>
    </row>
    <row r="527" customFormat="false" ht="12.75" hidden="false" customHeight="false" outlineLevel="0" collapsed="false">
      <c r="X527" s="87"/>
    </row>
    <row r="528" customFormat="false" ht="12.75" hidden="false" customHeight="false" outlineLevel="0" collapsed="false">
      <c r="X528" s="87"/>
    </row>
    <row r="529" customFormat="false" ht="12.75" hidden="false" customHeight="false" outlineLevel="0" collapsed="false">
      <c r="X529" s="87"/>
    </row>
    <row r="530" customFormat="false" ht="12.75" hidden="false" customHeight="false" outlineLevel="0" collapsed="false">
      <c r="X530" s="87"/>
    </row>
    <row r="531" customFormat="false" ht="12.75" hidden="false" customHeight="false" outlineLevel="0" collapsed="false">
      <c r="X531" s="87"/>
    </row>
    <row r="532" customFormat="false" ht="12.75" hidden="false" customHeight="false" outlineLevel="0" collapsed="false">
      <c r="X532" s="87"/>
    </row>
    <row r="533" customFormat="false" ht="12.75" hidden="false" customHeight="false" outlineLevel="0" collapsed="false">
      <c r="X533" s="87"/>
    </row>
    <row r="534" customFormat="false" ht="12.75" hidden="false" customHeight="false" outlineLevel="0" collapsed="false">
      <c r="X534" s="87"/>
    </row>
    <row r="535" customFormat="false" ht="12.75" hidden="false" customHeight="false" outlineLevel="0" collapsed="false">
      <c r="X535" s="87"/>
    </row>
    <row r="536" customFormat="false" ht="12.75" hidden="false" customHeight="false" outlineLevel="0" collapsed="false">
      <c r="X536" s="87"/>
    </row>
    <row r="537" customFormat="false" ht="12.75" hidden="false" customHeight="false" outlineLevel="0" collapsed="false">
      <c r="X537" s="87"/>
    </row>
    <row r="538" customFormat="false" ht="12.75" hidden="false" customHeight="false" outlineLevel="0" collapsed="false">
      <c r="X538" s="87"/>
    </row>
    <row r="539" customFormat="false" ht="12.75" hidden="false" customHeight="false" outlineLevel="0" collapsed="false">
      <c r="X539" s="87"/>
    </row>
    <row r="540" customFormat="false" ht="12.75" hidden="false" customHeight="false" outlineLevel="0" collapsed="false">
      <c r="X540" s="87"/>
    </row>
    <row r="541" customFormat="false" ht="12.75" hidden="false" customHeight="false" outlineLevel="0" collapsed="false">
      <c r="X541" s="87"/>
    </row>
    <row r="542" customFormat="false" ht="12.75" hidden="false" customHeight="false" outlineLevel="0" collapsed="false">
      <c r="X542" s="87"/>
    </row>
    <row r="543" customFormat="false" ht="12.75" hidden="false" customHeight="false" outlineLevel="0" collapsed="false">
      <c r="X543" s="87"/>
    </row>
    <row r="544" customFormat="false" ht="12.75" hidden="false" customHeight="false" outlineLevel="0" collapsed="false">
      <c r="X544" s="87"/>
    </row>
    <row r="545" customFormat="false" ht="12.75" hidden="false" customHeight="false" outlineLevel="0" collapsed="false">
      <c r="X545" s="87"/>
    </row>
    <row r="546" customFormat="false" ht="12.75" hidden="false" customHeight="false" outlineLevel="0" collapsed="false">
      <c r="X546" s="87"/>
    </row>
    <row r="547" customFormat="false" ht="12.75" hidden="false" customHeight="false" outlineLevel="0" collapsed="false">
      <c r="X547" s="87"/>
    </row>
    <row r="548" customFormat="false" ht="12.75" hidden="false" customHeight="false" outlineLevel="0" collapsed="false">
      <c r="X548" s="87"/>
    </row>
    <row r="549" customFormat="false" ht="12.75" hidden="false" customHeight="false" outlineLevel="0" collapsed="false">
      <c r="X549" s="87"/>
    </row>
    <row r="550" customFormat="false" ht="12.75" hidden="false" customHeight="false" outlineLevel="0" collapsed="false">
      <c r="X550" s="87"/>
    </row>
    <row r="551" customFormat="false" ht="12.75" hidden="false" customHeight="false" outlineLevel="0" collapsed="false">
      <c r="X551" s="87"/>
    </row>
    <row r="552" customFormat="false" ht="12.75" hidden="false" customHeight="false" outlineLevel="0" collapsed="false">
      <c r="X552" s="87"/>
    </row>
    <row r="553" customFormat="false" ht="12.75" hidden="false" customHeight="false" outlineLevel="0" collapsed="false">
      <c r="X553" s="87"/>
    </row>
    <row r="554" customFormat="false" ht="12.75" hidden="false" customHeight="false" outlineLevel="0" collapsed="false">
      <c r="X554" s="87"/>
    </row>
    <row r="555" customFormat="false" ht="12.75" hidden="false" customHeight="false" outlineLevel="0" collapsed="false">
      <c r="X555" s="87"/>
    </row>
    <row r="556" customFormat="false" ht="12.75" hidden="false" customHeight="false" outlineLevel="0" collapsed="false">
      <c r="X556" s="87"/>
    </row>
    <row r="557" customFormat="false" ht="12.75" hidden="false" customHeight="false" outlineLevel="0" collapsed="false">
      <c r="X557" s="87"/>
    </row>
    <row r="558" customFormat="false" ht="12.75" hidden="false" customHeight="false" outlineLevel="0" collapsed="false">
      <c r="X558" s="87"/>
    </row>
    <row r="559" customFormat="false" ht="12.75" hidden="false" customHeight="false" outlineLevel="0" collapsed="false">
      <c r="X559" s="87"/>
    </row>
    <row r="560" customFormat="false" ht="12.75" hidden="false" customHeight="false" outlineLevel="0" collapsed="false">
      <c r="X560" s="87"/>
    </row>
    <row r="561" customFormat="false" ht="12.75" hidden="false" customHeight="false" outlineLevel="0" collapsed="false">
      <c r="X561" s="87"/>
    </row>
    <row r="562" customFormat="false" ht="12.75" hidden="false" customHeight="false" outlineLevel="0" collapsed="false">
      <c r="X562" s="87"/>
    </row>
    <row r="563" customFormat="false" ht="12.75" hidden="false" customHeight="false" outlineLevel="0" collapsed="false">
      <c r="X563" s="87"/>
    </row>
    <row r="564" customFormat="false" ht="12.75" hidden="false" customHeight="false" outlineLevel="0" collapsed="false">
      <c r="X564" s="87"/>
    </row>
    <row r="565" customFormat="false" ht="12.75" hidden="false" customHeight="false" outlineLevel="0" collapsed="false">
      <c r="X565" s="87"/>
    </row>
    <row r="566" customFormat="false" ht="12.75" hidden="false" customHeight="false" outlineLevel="0" collapsed="false">
      <c r="X566" s="87"/>
    </row>
    <row r="567" customFormat="false" ht="12.75" hidden="false" customHeight="false" outlineLevel="0" collapsed="false">
      <c r="X567" s="87"/>
    </row>
    <row r="568" customFormat="false" ht="12.75" hidden="false" customHeight="false" outlineLevel="0" collapsed="false">
      <c r="X568" s="87"/>
    </row>
    <row r="569" customFormat="false" ht="12.75" hidden="false" customHeight="false" outlineLevel="0" collapsed="false">
      <c r="X569" s="87"/>
    </row>
    <row r="570" customFormat="false" ht="12.75" hidden="false" customHeight="false" outlineLevel="0" collapsed="false">
      <c r="X570" s="87"/>
    </row>
    <row r="571" customFormat="false" ht="12.75" hidden="false" customHeight="false" outlineLevel="0" collapsed="false">
      <c r="X571" s="87"/>
    </row>
    <row r="572" customFormat="false" ht="12.75" hidden="false" customHeight="false" outlineLevel="0" collapsed="false">
      <c r="X572" s="87"/>
    </row>
    <row r="573" customFormat="false" ht="12.75" hidden="false" customHeight="false" outlineLevel="0" collapsed="false">
      <c r="X573" s="87"/>
    </row>
    <row r="574" customFormat="false" ht="12.75" hidden="false" customHeight="false" outlineLevel="0" collapsed="false">
      <c r="X574" s="87"/>
    </row>
    <row r="575" customFormat="false" ht="12.75" hidden="false" customHeight="false" outlineLevel="0" collapsed="false">
      <c r="X575" s="87"/>
    </row>
    <row r="576" customFormat="false" ht="12.75" hidden="false" customHeight="false" outlineLevel="0" collapsed="false">
      <c r="X576" s="87"/>
    </row>
    <row r="577" customFormat="false" ht="12.75" hidden="false" customHeight="false" outlineLevel="0" collapsed="false">
      <c r="X577" s="87"/>
    </row>
    <row r="578" customFormat="false" ht="12.75" hidden="false" customHeight="false" outlineLevel="0" collapsed="false">
      <c r="X578" s="87"/>
    </row>
    <row r="579" customFormat="false" ht="12.75" hidden="false" customHeight="false" outlineLevel="0" collapsed="false">
      <c r="X579" s="87"/>
    </row>
    <row r="580" customFormat="false" ht="12.75" hidden="false" customHeight="false" outlineLevel="0" collapsed="false">
      <c r="X580" s="87"/>
    </row>
    <row r="581" customFormat="false" ht="12.75" hidden="false" customHeight="false" outlineLevel="0" collapsed="false">
      <c r="X581" s="87"/>
    </row>
    <row r="582" customFormat="false" ht="12.75" hidden="false" customHeight="false" outlineLevel="0" collapsed="false">
      <c r="X582" s="87"/>
    </row>
    <row r="583" customFormat="false" ht="12.75" hidden="false" customHeight="false" outlineLevel="0" collapsed="false">
      <c r="X583" s="87"/>
    </row>
    <row r="584" customFormat="false" ht="12.75" hidden="false" customHeight="false" outlineLevel="0" collapsed="false">
      <c r="X584" s="87"/>
    </row>
    <row r="585" customFormat="false" ht="12.75" hidden="false" customHeight="false" outlineLevel="0" collapsed="false">
      <c r="X585" s="87"/>
    </row>
    <row r="586" customFormat="false" ht="12.75" hidden="false" customHeight="false" outlineLevel="0" collapsed="false">
      <c r="X586" s="87"/>
    </row>
    <row r="587" customFormat="false" ht="12.75" hidden="false" customHeight="false" outlineLevel="0" collapsed="false">
      <c r="X587" s="87"/>
    </row>
    <row r="588" customFormat="false" ht="12.75" hidden="false" customHeight="false" outlineLevel="0" collapsed="false">
      <c r="X588" s="87"/>
    </row>
    <row r="589" customFormat="false" ht="12.75" hidden="false" customHeight="false" outlineLevel="0" collapsed="false">
      <c r="X589" s="87"/>
    </row>
    <row r="590" customFormat="false" ht="12.75" hidden="false" customHeight="false" outlineLevel="0" collapsed="false">
      <c r="X590" s="87"/>
    </row>
    <row r="591" customFormat="false" ht="12.75" hidden="false" customHeight="false" outlineLevel="0" collapsed="false">
      <c r="X591" s="87"/>
    </row>
    <row r="592" customFormat="false" ht="12.75" hidden="false" customHeight="false" outlineLevel="0" collapsed="false">
      <c r="X592" s="87"/>
    </row>
    <row r="593" customFormat="false" ht="12.75" hidden="false" customHeight="false" outlineLevel="0" collapsed="false">
      <c r="X593" s="87"/>
    </row>
    <row r="594" customFormat="false" ht="12.75" hidden="false" customHeight="false" outlineLevel="0" collapsed="false">
      <c r="X594" s="87"/>
    </row>
    <row r="595" customFormat="false" ht="12.75" hidden="false" customHeight="false" outlineLevel="0" collapsed="false">
      <c r="X595" s="87"/>
    </row>
    <row r="596" customFormat="false" ht="12.75" hidden="false" customHeight="false" outlineLevel="0" collapsed="false">
      <c r="X596" s="87"/>
    </row>
    <row r="597" customFormat="false" ht="12.75" hidden="false" customHeight="false" outlineLevel="0" collapsed="false">
      <c r="X597" s="87"/>
    </row>
    <row r="598" customFormat="false" ht="12.75" hidden="false" customHeight="false" outlineLevel="0" collapsed="false">
      <c r="X598" s="87"/>
    </row>
    <row r="599" customFormat="false" ht="12.75" hidden="false" customHeight="false" outlineLevel="0" collapsed="false">
      <c r="X599" s="87"/>
    </row>
    <row r="600" customFormat="false" ht="12.75" hidden="false" customHeight="false" outlineLevel="0" collapsed="false">
      <c r="X600" s="87"/>
    </row>
    <row r="601" customFormat="false" ht="12.75" hidden="false" customHeight="false" outlineLevel="0" collapsed="false">
      <c r="X601" s="87"/>
    </row>
    <row r="602" customFormat="false" ht="12.75" hidden="false" customHeight="false" outlineLevel="0" collapsed="false">
      <c r="X602" s="87"/>
    </row>
    <row r="603" customFormat="false" ht="12.75" hidden="false" customHeight="false" outlineLevel="0" collapsed="false">
      <c r="X603" s="87"/>
    </row>
    <row r="604" customFormat="false" ht="12.75" hidden="false" customHeight="false" outlineLevel="0" collapsed="false">
      <c r="X604" s="87"/>
    </row>
    <row r="605" customFormat="false" ht="12.75" hidden="false" customHeight="false" outlineLevel="0" collapsed="false">
      <c r="X605" s="87"/>
    </row>
    <row r="606" customFormat="false" ht="12.75" hidden="false" customHeight="false" outlineLevel="0" collapsed="false">
      <c r="X606" s="87"/>
    </row>
    <row r="607" customFormat="false" ht="12.75" hidden="false" customHeight="false" outlineLevel="0" collapsed="false">
      <c r="X607" s="87"/>
    </row>
    <row r="608" customFormat="false" ht="12.75" hidden="false" customHeight="false" outlineLevel="0" collapsed="false">
      <c r="X608" s="87"/>
    </row>
    <row r="609" customFormat="false" ht="12.75" hidden="false" customHeight="false" outlineLevel="0" collapsed="false">
      <c r="X609" s="87"/>
    </row>
    <row r="610" customFormat="false" ht="12.75" hidden="false" customHeight="false" outlineLevel="0" collapsed="false">
      <c r="X610" s="87"/>
    </row>
    <row r="611" customFormat="false" ht="12.75" hidden="false" customHeight="false" outlineLevel="0" collapsed="false">
      <c r="X611" s="87"/>
    </row>
    <row r="612" customFormat="false" ht="12.75" hidden="false" customHeight="false" outlineLevel="0" collapsed="false">
      <c r="X612" s="87"/>
    </row>
    <row r="613" customFormat="false" ht="12.75" hidden="false" customHeight="false" outlineLevel="0" collapsed="false">
      <c r="X613" s="87"/>
    </row>
    <row r="614" customFormat="false" ht="12.75" hidden="false" customHeight="false" outlineLevel="0" collapsed="false">
      <c r="X614" s="87"/>
    </row>
    <row r="615" customFormat="false" ht="12.75" hidden="false" customHeight="false" outlineLevel="0" collapsed="false">
      <c r="X615" s="87"/>
    </row>
    <row r="616" customFormat="false" ht="12.75" hidden="false" customHeight="false" outlineLevel="0" collapsed="false">
      <c r="X616" s="87"/>
    </row>
    <row r="617" customFormat="false" ht="12.75" hidden="false" customHeight="false" outlineLevel="0" collapsed="false">
      <c r="X617" s="87"/>
    </row>
    <row r="618" customFormat="false" ht="12.75" hidden="false" customHeight="false" outlineLevel="0" collapsed="false">
      <c r="X618" s="87"/>
    </row>
    <row r="619" customFormat="false" ht="12.75" hidden="false" customHeight="false" outlineLevel="0" collapsed="false">
      <c r="X619" s="87"/>
    </row>
    <row r="620" customFormat="false" ht="12.75" hidden="false" customHeight="false" outlineLevel="0" collapsed="false">
      <c r="X620" s="87"/>
    </row>
    <row r="621" customFormat="false" ht="12.75" hidden="false" customHeight="false" outlineLevel="0" collapsed="false">
      <c r="X621" s="87"/>
    </row>
    <row r="622" customFormat="false" ht="12.75" hidden="false" customHeight="false" outlineLevel="0" collapsed="false">
      <c r="X622" s="87"/>
    </row>
    <row r="623" customFormat="false" ht="12.75" hidden="false" customHeight="false" outlineLevel="0" collapsed="false">
      <c r="X623" s="87"/>
    </row>
    <row r="624" customFormat="false" ht="12.75" hidden="false" customHeight="false" outlineLevel="0" collapsed="false">
      <c r="X624" s="87"/>
    </row>
    <row r="625" customFormat="false" ht="12.75" hidden="false" customHeight="false" outlineLevel="0" collapsed="false">
      <c r="X625" s="87"/>
    </row>
    <row r="626" customFormat="false" ht="12.75" hidden="false" customHeight="false" outlineLevel="0" collapsed="false">
      <c r="X626" s="87"/>
    </row>
    <row r="627" customFormat="false" ht="12.75" hidden="false" customHeight="false" outlineLevel="0" collapsed="false">
      <c r="X627" s="87"/>
    </row>
    <row r="628" customFormat="false" ht="12.75" hidden="false" customHeight="false" outlineLevel="0" collapsed="false">
      <c r="X628" s="87"/>
    </row>
    <row r="629" customFormat="false" ht="12.75" hidden="false" customHeight="false" outlineLevel="0" collapsed="false">
      <c r="X629" s="87"/>
    </row>
    <row r="630" customFormat="false" ht="12.75" hidden="false" customHeight="false" outlineLevel="0" collapsed="false">
      <c r="X630" s="87"/>
    </row>
    <row r="631" customFormat="false" ht="12.75" hidden="false" customHeight="false" outlineLevel="0" collapsed="false">
      <c r="X631" s="87"/>
    </row>
    <row r="632" customFormat="false" ht="12.75" hidden="false" customHeight="false" outlineLevel="0" collapsed="false">
      <c r="X632" s="87"/>
    </row>
    <row r="633" customFormat="false" ht="12.75" hidden="false" customHeight="false" outlineLevel="0" collapsed="false">
      <c r="X633" s="87"/>
    </row>
    <row r="634" customFormat="false" ht="12.75" hidden="false" customHeight="false" outlineLevel="0" collapsed="false">
      <c r="X634" s="87"/>
    </row>
    <row r="635" customFormat="false" ht="12.75" hidden="false" customHeight="false" outlineLevel="0" collapsed="false">
      <c r="X635" s="87"/>
    </row>
    <row r="636" customFormat="false" ht="12.75" hidden="false" customHeight="false" outlineLevel="0" collapsed="false">
      <c r="X636" s="87"/>
    </row>
    <row r="637" customFormat="false" ht="12.75" hidden="false" customHeight="false" outlineLevel="0" collapsed="false">
      <c r="X637" s="87"/>
    </row>
    <row r="638" customFormat="false" ht="12.75" hidden="false" customHeight="false" outlineLevel="0" collapsed="false">
      <c r="X638" s="87"/>
    </row>
    <row r="639" customFormat="false" ht="12.75" hidden="false" customHeight="false" outlineLevel="0" collapsed="false">
      <c r="X639" s="87"/>
    </row>
    <row r="640" customFormat="false" ht="12.75" hidden="false" customHeight="false" outlineLevel="0" collapsed="false">
      <c r="X640" s="87"/>
    </row>
    <row r="641" customFormat="false" ht="12.75" hidden="false" customHeight="false" outlineLevel="0" collapsed="false">
      <c r="X641" s="87"/>
    </row>
    <row r="642" customFormat="false" ht="12.75" hidden="false" customHeight="false" outlineLevel="0" collapsed="false">
      <c r="X642" s="87"/>
    </row>
    <row r="643" customFormat="false" ht="12.75" hidden="false" customHeight="false" outlineLevel="0" collapsed="false">
      <c r="X643" s="87"/>
    </row>
    <row r="644" customFormat="false" ht="12.75" hidden="false" customHeight="false" outlineLevel="0" collapsed="false">
      <c r="X644" s="87"/>
    </row>
    <row r="645" customFormat="false" ht="12.75" hidden="false" customHeight="false" outlineLevel="0" collapsed="false">
      <c r="X645" s="87"/>
    </row>
    <row r="646" customFormat="false" ht="12.75" hidden="false" customHeight="false" outlineLevel="0" collapsed="false">
      <c r="X646" s="87"/>
    </row>
    <row r="647" customFormat="false" ht="12.75" hidden="false" customHeight="false" outlineLevel="0" collapsed="false">
      <c r="X647" s="87"/>
    </row>
    <row r="648" customFormat="false" ht="12.75" hidden="false" customHeight="false" outlineLevel="0" collapsed="false">
      <c r="X648" s="87"/>
    </row>
    <row r="649" customFormat="false" ht="12.75" hidden="false" customHeight="false" outlineLevel="0" collapsed="false">
      <c r="X649" s="87"/>
    </row>
    <row r="650" customFormat="false" ht="12.75" hidden="false" customHeight="false" outlineLevel="0" collapsed="false">
      <c r="X650" s="87"/>
    </row>
    <row r="651" customFormat="false" ht="12.75" hidden="false" customHeight="false" outlineLevel="0" collapsed="false">
      <c r="X651" s="87"/>
    </row>
    <row r="652" customFormat="false" ht="12.75" hidden="false" customHeight="false" outlineLevel="0" collapsed="false">
      <c r="X652" s="87"/>
    </row>
    <row r="653" customFormat="false" ht="12.75" hidden="false" customHeight="false" outlineLevel="0" collapsed="false">
      <c r="X653" s="87"/>
    </row>
    <row r="654" customFormat="false" ht="12.75" hidden="false" customHeight="false" outlineLevel="0" collapsed="false">
      <c r="X654" s="87"/>
    </row>
    <row r="655" customFormat="false" ht="12.75" hidden="false" customHeight="false" outlineLevel="0" collapsed="false">
      <c r="X655" s="87"/>
    </row>
    <row r="656" customFormat="false" ht="12.75" hidden="false" customHeight="false" outlineLevel="0" collapsed="false">
      <c r="X656" s="87"/>
    </row>
    <row r="657" customFormat="false" ht="12.75" hidden="false" customHeight="false" outlineLevel="0" collapsed="false">
      <c r="X657" s="87"/>
    </row>
    <row r="658" customFormat="false" ht="12.75" hidden="false" customHeight="false" outlineLevel="0" collapsed="false">
      <c r="X658" s="87"/>
    </row>
    <row r="659" customFormat="false" ht="12.75" hidden="false" customHeight="false" outlineLevel="0" collapsed="false">
      <c r="X659" s="87"/>
    </row>
    <row r="660" customFormat="false" ht="12.75" hidden="false" customHeight="false" outlineLevel="0" collapsed="false">
      <c r="X660" s="87"/>
    </row>
    <row r="661" customFormat="false" ht="12.75" hidden="false" customHeight="false" outlineLevel="0" collapsed="false">
      <c r="X661" s="87"/>
    </row>
    <row r="662" customFormat="false" ht="12.75" hidden="false" customHeight="false" outlineLevel="0" collapsed="false">
      <c r="X662" s="87"/>
    </row>
    <row r="663" customFormat="false" ht="12.75" hidden="false" customHeight="false" outlineLevel="0" collapsed="false">
      <c r="X663" s="87"/>
    </row>
    <row r="664" customFormat="false" ht="12.75" hidden="false" customHeight="false" outlineLevel="0" collapsed="false">
      <c r="X664" s="87"/>
    </row>
    <row r="665" customFormat="false" ht="12.75" hidden="false" customHeight="false" outlineLevel="0" collapsed="false">
      <c r="X665" s="87"/>
    </row>
    <row r="666" customFormat="false" ht="12.75" hidden="false" customHeight="false" outlineLevel="0" collapsed="false">
      <c r="X666" s="87"/>
    </row>
    <row r="667" customFormat="false" ht="12.75" hidden="false" customHeight="false" outlineLevel="0" collapsed="false">
      <c r="X667" s="87"/>
    </row>
    <row r="668" customFormat="false" ht="12.75" hidden="false" customHeight="false" outlineLevel="0" collapsed="false">
      <c r="X668" s="87"/>
    </row>
    <row r="669" customFormat="false" ht="12.75" hidden="false" customHeight="false" outlineLevel="0" collapsed="false">
      <c r="X669" s="87"/>
    </row>
    <row r="670" customFormat="false" ht="12.75" hidden="false" customHeight="false" outlineLevel="0" collapsed="false">
      <c r="X670" s="87"/>
    </row>
    <row r="671" customFormat="false" ht="12.75" hidden="false" customHeight="false" outlineLevel="0" collapsed="false">
      <c r="X671" s="87"/>
    </row>
    <row r="672" customFormat="false" ht="12.75" hidden="false" customHeight="false" outlineLevel="0" collapsed="false">
      <c r="X672" s="87"/>
    </row>
    <row r="673" customFormat="false" ht="12.75" hidden="false" customHeight="false" outlineLevel="0" collapsed="false">
      <c r="X673" s="87"/>
    </row>
    <row r="674" customFormat="false" ht="12.75" hidden="false" customHeight="false" outlineLevel="0" collapsed="false">
      <c r="X674" s="87"/>
    </row>
    <row r="675" customFormat="false" ht="12.75" hidden="false" customHeight="false" outlineLevel="0" collapsed="false">
      <c r="X675" s="87"/>
    </row>
    <row r="676" customFormat="false" ht="12.75" hidden="false" customHeight="false" outlineLevel="0" collapsed="false">
      <c r="X676" s="87"/>
    </row>
    <row r="677" customFormat="false" ht="12.75" hidden="false" customHeight="false" outlineLevel="0" collapsed="false">
      <c r="X677" s="87"/>
    </row>
    <row r="678" customFormat="false" ht="12.75" hidden="false" customHeight="false" outlineLevel="0" collapsed="false">
      <c r="X678" s="87"/>
    </row>
    <row r="679" customFormat="false" ht="12.75" hidden="false" customHeight="false" outlineLevel="0" collapsed="false">
      <c r="X679" s="87"/>
    </row>
    <row r="680" customFormat="false" ht="12.75" hidden="false" customHeight="false" outlineLevel="0" collapsed="false">
      <c r="X680" s="87"/>
    </row>
    <row r="681" customFormat="false" ht="12.75" hidden="false" customHeight="false" outlineLevel="0" collapsed="false">
      <c r="X681" s="87"/>
    </row>
    <row r="682" customFormat="false" ht="12.75" hidden="false" customHeight="false" outlineLevel="0" collapsed="false">
      <c r="X682" s="87"/>
    </row>
    <row r="683" customFormat="false" ht="12.75" hidden="false" customHeight="false" outlineLevel="0" collapsed="false">
      <c r="X683" s="87"/>
    </row>
    <row r="684" customFormat="false" ht="12.75" hidden="false" customHeight="false" outlineLevel="0" collapsed="false">
      <c r="X684" s="87"/>
    </row>
    <row r="685" customFormat="false" ht="12.75" hidden="false" customHeight="false" outlineLevel="0" collapsed="false">
      <c r="X685" s="87"/>
    </row>
    <row r="686" customFormat="false" ht="12.75" hidden="false" customHeight="false" outlineLevel="0" collapsed="false">
      <c r="X686" s="87"/>
    </row>
    <row r="687" customFormat="false" ht="12.75" hidden="false" customHeight="false" outlineLevel="0" collapsed="false">
      <c r="X687" s="87"/>
    </row>
    <row r="688" customFormat="false" ht="12.75" hidden="false" customHeight="false" outlineLevel="0" collapsed="false">
      <c r="X688" s="87"/>
    </row>
    <row r="689" customFormat="false" ht="12.75" hidden="false" customHeight="false" outlineLevel="0" collapsed="false">
      <c r="X689" s="87"/>
    </row>
    <row r="690" customFormat="false" ht="12.75" hidden="false" customHeight="false" outlineLevel="0" collapsed="false">
      <c r="X690" s="87"/>
    </row>
    <row r="691" customFormat="false" ht="12.75" hidden="false" customHeight="false" outlineLevel="0" collapsed="false">
      <c r="X691" s="87"/>
    </row>
    <row r="692" customFormat="false" ht="12.75" hidden="false" customHeight="false" outlineLevel="0" collapsed="false">
      <c r="X692" s="87"/>
    </row>
    <row r="693" customFormat="false" ht="12.75" hidden="false" customHeight="false" outlineLevel="0" collapsed="false">
      <c r="X693" s="87"/>
    </row>
    <row r="694" customFormat="false" ht="12.75" hidden="false" customHeight="false" outlineLevel="0" collapsed="false">
      <c r="X694" s="87"/>
    </row>
    <row r="695" customFormat="false" ht="12.75" hidden="false" customHeight="false" outlineLevel="0" collapsed="false">
      <c r="X695" s="87"/>
    </row>
    <row r="696" customFormat="false" ht="12.75" hidden="false" customHeight="false" outlineLevel="0" collapsed="false">
      <c r="X696" s="87"/>
    </row>
    <row r="697" customFormat="false" ht="12.75" hidden="false" customHeight="false" outlineLevel="0" collapsed="false">
      <c r="X697" s="87"/>
    </row>
    <row r="698" customFormat="false" ht="12.75" hidden="false" customHeight="false" outlineLevel="0" collapsed="false">
      <c r="X698" s="87"/>
    </row>
    <row r="699" customFormat="false" ht="12.75" hidden="false" customHeight="false" outlineLevel="0" collapsed="false">
      <c r="X699" s="87"/>
    </row>
    <row r="700" customFormat="false" ht="12.75" hidden="false" customHeight="false" outlineLevel="0" collapsed="false">
      <c r="X700" s="87"/>
    </row>
    <row r="701" customFormat="false" ht="12.75" hidden="false" customHeight="false" outlineLevel="0" collapsed="false">
      <c r="X701" s="87"/>
    </row>
    <row r="702" customFormat="false" ht="12.75" hidden="false" customHeight="false" outlineLevel="0" collapsed="false">
      <c r="X702" s="87"/>
    </row>
    <row r="703" customFormat="false" ht="12.75" hidden="false" customHeight="false" outlineLevel="0" collapsed="false">
      <c r="X703" s="87"/>
    </row>
    <row r="704" customFormat="false" ht="12.75" hidden="false" customHeight="false" outlineLevel="0" collapsed="false">
      <c r="X704" s="87"/>
    </row>
    <row r="705" customFormat="false" ht="12.75" hidden="false" customHeight="false" outlineLevel="0" collapsed="false">
      <c r="X705" s="87"/>
    </row>
    <row r="706" customFormat="false" ht="12.75" hidden="false" customHeight="false" outlineLevel="0" collapsed="false">
      <c r="X706" s="87"/>
    </row>
    <row r="707" customFormat="false" ht="12.75" hidden="false" customHeight="false" outlineLevel="0" collapsed="false">
      <c r="X707" s="87"/>
    </row>
    <row r="708" customFormat="false" ht="12.75" hidden="false" customHeight="false" outlineLevel="0" collapsed="false">
      <c r="X708" s="87"/>
    </row>
    <row r="709" customFormat="false" ht="12.75" hidden="false" customHeight="false" outlineLevel="0" collapsed="false">
      <c r="X709" s="87"/>
    </row>
    <row r="710" customFormat="false" ht="12.75" hidden="false" customHeight="false" outlineLevel="0" collapsed="false">
      <c r="X710" s="87"/>
    </row>
    <row r="711" customFormat="false" ht="12.75" hidden="false" customHeight="false" outlineLevel="0" collapsed="false">
      <c r="X711" s="87"/>
    </row>
    <row r="712" customFormat="false" ht="12.75" hidden="false" customHeight="false" outlineLevel="0" collapsed="false">
      <c r="X712" s="87"/>
    </row>
    <row r="713" customFormat="false" ht="12.75" hidden="false" customHeight="false" outlineLevel="0" collapsed="false">
      <c r="X713" s="87"/>
    </row>
    <row r="714" customFormat="false" ht="12.75" hidden="false" customHeight="false" outlineLevel="0" collapsed="false">
      <c r="X714" s="87"/>
    </row>
    <row r="715" customFormat="false" ht="12.75" hidden="false" customHeight="false" outlineLevel="0" collapsed="false">
      <c r="X715" s="87"/>
    </row>
    <row r="716" customFormat="false" ht="12.75" hidden="false" customHeight="false" outlineLevel="0" collapsed="false">
      <c r="X716" s="87"/>
    </row>
    <row r="717" customFormat="false" ht="12.75" hidden="false" customHeight="false" outlineLevel="0" collapsed="false">
      <c r="X717" s="87"/>
    </row>
    <row r="718" customFormat="false" ht="12.75" hidden="false" customHeight="false" outlineLevel="0" collapsed="false">
      <c r="X718" s="87"/>
    </row>
    <row r="719" customFormat="false" ht="12.75" hidden="false" customHeight="false" outlineLevel="0" collapsed="false">
      <c r="X719" s="87"/>
    </row>
    <row r="720" customFormat="false" ht="12.75" hidden="false" customHeight="false" outlineLevel="0" collapsed="false">
      <c r="X720" s="87"/>
    </row>
    <row r="721" customFormat="false" ht="12.75" hidden="false" customHeight="false" outlineLevel="0" collapsed="false">
      <c r="X721" s="87"/>
    </row>
    <row r="722" customFormat="false" ht="12.75" hidden="false" customHeight="false" outlineLevel="0" collapsed="false">
      <c r="X722" s="87"/>
    </row>
    <row r="723" customFormat="false" ht="12.75" hidden="false" customHeight="false" outlineLevel="0" collapsed="false">
      <c r="X723" s="87"/>
    </row>
    <row r="724" customFormat="false" ht="12.75" hidden="false" customHeight="false" outlineLevel="0" collapsed="false">
      <c r="X724" s="87"/>
    </row>
    <row r="725" customFormat="false" ht="12.75" hidden="false" customHeight="false" outlineLevel="0" collapsed="false">
      <c r="X725" s="87"/>
    </row>
    <row r="726" customFormat="false" ht="12.75" hidden="false" customHeight="false" outlineLevel="0" collapsed="false">
      <c r="X726" s="87"/>
    </row>
    <row r="727" customFormat="false" ht="12.75" hidden="false" customHeight="false" outlineLevel="0" collapsed="false">
      <c r="X727" s="87"/>
    </row>
    <row r="728" customFormat="false" ht="12.75" hidden="false" customHeight="false" outlineLevel="0" collapsed="false">
      <c r="X728" s="87"/>
    </row>
    <row r="729" customFormat="false" ht="12.75" hidden="false" customHeight="false" outlineLevel="0" collapsed="false">
      <c r="X729" s="87"/>
    </row>
    <row r="730" customFormat="false" ht="12.75" hidden="false" customHeight="false" outlineLevel="0" collapsed="false">
      <c r="X730" s="87"/>
    </row>
    <row r="731" customFormat="false" ht="12.75" hidden="false" customHeight="false" outlineLevel="0" collapsed="false">
      <c r="X731" s="87"/>
    </row>
    <row r="732" customFormat="false" ht="12.75" hidden="false" customHeight="false" outlineLevel="0" collapsed="false">
      <c r="X732" s="87"/>
    </row>
    <row r="733" customFormat="false" ht="12.75" hidden="false" customHeight="false" outlineLevel="0" collapsed="false">
      <c r="X733" s="87"/>
    </row>
    <row r="734" customFormat="false" ht="12.75" hidden="false" customHeight="false" outlineLevel="0" collapsed="false">
      <c r="X734" s="87"/>
    </row>
    <row r="735" customFormat="false" ht="12.75" hidden="false" customHeight="false" outlineLevel="0" collapsed="false">
      <c r="X735" s="87"/>
    </row>
    <row r="736" customFormat="false" ht="12.75" hidden="false" customHeight="false" outlineLevel="0" collapsed="false">
      <c r="X736" s="87"/>
    </row>
    <row r="737" customFormat="false" ht="12.75" hidden="false" customHeight="false" outlineLevel="0" collapsed="false">
      <c r="X737" s="87"/>
    </row>
    <row r="738" customFormat="false" ht="12.75" hidden="false" customHeight="false" outlineLevel="0" collapsed="false">
      <c r="X738" s="87"/>
    </row>
    <row r="739" customFormat="false" ht="12.75" hidden="false" customHeight="false" outlineLevel="0" collapsed="false">
      <c r="X739" s="87"/>
    </row>
    <row r="740" customFormat="false" ht="12.75" hidden="false" customHeight="false" outlineLevel="0" collapsed="false">
      <c r="X740" s="87"/>
    </row>
    <row r="741" customFormat="false" ht="12.75" hidden="false" customHeight="false" outlineLevel="0" collapsed="false">
      <c r="X741" s="87"/>
    </row>
    <row r="742" customFormat="false" ht="12.75" hidden="false" customHeight="false" outlineLevel="0" collapsed="false">
      <c r="X742" s="87"/>
    </row>
    <row r="743" customFormat="false" ht="12.75" hidden="false" customHeight="false" outlineLevel="0" collapsed="false">
      <c r="X743" s="87"/>
    </row>
    <row r="744" customFormat="false" ht="12.75" hidden="false" customHeight="false" outlineLevel="0" collapsed="false">
      <c r="X744" s="87"/>
    </row>
    <row r="745" customFormat="false" ht="12.75" hidden="false" customHeight="false" outlineLevel="0" collapsed="false">
      <c r="X745" s="87"/>
    </row>
    <row r="746" customFormat="false" ht="12.75" hidden="false" customHeight="false" outlineLevel="0" collapsed="false">
      <c r="X746" s="87"/>
    </row>
    <row r="747" customFormat="false" ht="12.75" hidden="false" customHeight="false" outlineLevel="0" collapsed="false">
      <c r="X747" s="87"/>
    </row>
    <row r="748" customFormat="false" ht="12.75" hidden="false" customHeight="false" outlineLevel="0" collapsed="false">
      <c r="X748" s="87"/>
    </row>
    <row r="749" customFormat="false" ht="12.75" hidden="false" customHeight="false" outlineLevel="0" collapsed="false">
      <c r="X749" s="87"/>
    </row>
    <row r="750" customFormat="false" ht="12.75" hidden="false" customHeight="false" outlineLevel="0" collapsed="false">
      <c r="X750" s="87"/>
    </row>
    <row r="751" customFormat="false" ht="12.75" hidden="false" customHeight="false" outlineLevel="0" collapsed="false">
      <c r="X751" s="87"/>
    </row>
    <row r="752" customFormat="false" ht="12.75" hidden="false" customHeight="false" outlineLevel="0" collapsed="false">
      <c r="X752" s="87"/>
    </row>
    <row r="753" customFormat="false" ht="12.75" hidden="false" customHeight="false" outlineLevel="0" collapsed="false">
      <c r="X753" s="87"/>
    </row>
    <row r="754" customFormat="false" ht="12.75" hidden="false" customHeight="false" outlineLevel="0" collapsed="false">
      <c r="X754" s="87"/>
    </row>
    <row r="755" customFormat="false" ht="12.75" hidden="false" customHeight="false" outlineLevel="0" collapsed="false">
      <c r="X755" s="87"/>
    </row>
    <row r="756" customFormat="false" ht="12.75" hidden="false" customHeight="false" outlineLevel="0" collapsed="false">
      <c r="X756" s="87"/>
    </row>
    <row r="757" customFormat="false" ht="12.75" hidden="false" customHeight="false" outlineLevel="0" collapsed="false">
      <c r="X757" s="87"/>
    </row>
    <row r="758" customFormat="false" ht="12.75" hidden="false" customHeight="false" outlineLevel="0" collapsed="false">
      <c r="X758" s="87"/>
    </row>
    <row r="759" customFormat="false" ht="12.75" hidden="false" customHeight="false" outlineLevel="0" collapsed="false">
      <c r="X759" s="87"/>
    </row>
    <row r="760" customFormat="false" ht="12.75" hidden="false" customHeight="false" outlineLevel="0" collapsed="false">
      <c r="X760" s="87"/>
    </row>
    <row r="761" customFormat="false" ht="12.75" hidden="false" customHeight="false" outlineLevel="0" collapsed="false">
      <c r="X761" s="87"/>
    </row>
    <row r="762" customFormat="false" ht="12.75" hidden="false" customHeight="false" outlineLevel="0" collapsed="false">
      <c r="X762" s="87"/>
    </row>
    <row r="763" customFormat="false" ht="12.75" hidden="false" customHeight="false" outlineLevel="0" collapsed="false">
      <c r="X763" s="87"/>
    </row>
    <row r="764" customFormat="false" ht="12.75" hidden="false" customHeight="false" outlineLevel="0" collapsed="false">
      <c r="X764" s="87"/>
    </row>
    <row r="765" customFormat="false" ht="12.75" hidden="false" customHeight="false" outlineLevel="0" collapsed="false">
      <c r="X765" s="87"/>
    </row>
    <row r="766" customFormat="false" ht="12.75" hidden="false" customHeight="false" outlineLevel="0" collapsed="false">
      <c r="X766" s="87"/>
    </row>
    <row r="767" customFormat="false" ht="12.75" hidden="false" customHeight="false" outlineLevel="0" collapsed="false">
      <c r="X767" s="87"/>
    </row>
    <row r="768" customFormat="false" ht="12.75" hidden="false" customHeight="false" outlineLevel="0" collapsed="false">
      <c r="X768" s="87"/>
    </row>
    <row r="769" customFormat="false" ht="12.75" hidden="false" customHeight="false" outlineLevel="0" collapsed="false">
      <c r="X769" s="87"/>
    </row>
    <row r="770" customFormat="false" ht="12.75" hidden="false" customHeight="false" outlineLevel="0" collapsed="false">
      <c r="X770" s="87"/>
    </row>
    <row r="771" customFormat="false" ht="12.75" hidden="false" customHeight="false" outlineLevel="0" collapsed="false">
      <c r="X771" s="87"/>
    </row>
    <row r="772" customFormat="false" ht="12.75" hidden="false" customHeight="false" outlineLevel="0" collapsed="false">
      <c r="X772" s="87"/>
    </row>
    <row r="773" customFormat="false" ht="12.75" hidden="false" customHeight="false" outlineLevel="0" collapsed="false">
      <c r="X773" s="87"/>
    </row>
    <row r="774" customFormat="false" ht="12.75" hidden="false" customHeight="false" outlineLevel="0" collapsed="false">
      <c r="X774" s="87"/>
    </row>
    <row r="775" customFormat="false" ht="12.75" hidden="false" customHeight="false" outlineLevel="0" collapsed="false">
      <c r="X775" s="87"/>
    </row>
    <row r="776" customFormat="false" ht="12.75" hidden="false" customHeight="false" outlineLevel="0" collapsed="false">
      <c r="X776" s="87"/>
    </row>
    <row r="777" customFormat="false" ht="12.75" hidden="false" customHeight="false" outlineLevel="0" collapsed="false">
      <c r="X777" s="87"/>
    </row>
    <row r="778" customFormat="false" ht="12.75" hidden="false" customHeight="false" outlineLevel="0" collapsed="false">
      <c r="X778" s="87"/>
    </row>
    <row r="779" customFormat="false" ht="12.75" hidden="false" customHeight="false" outlineLevel="0" collapsed="false">
      <c r="X779" s="87"/>
    </row>
    <row r="780" customFormat="false" ht="12.75" hidden="false" customHeight="false" outlineLevel="0" collapsed="false">
      <c r="X780" s="87"/>
    </row>
    <row r="781" customFormat="false" ht="12.75" hidden="false" customHeight="false" outlineLevel="0" collapsed="false">
      <c r="X781" s="87"/>
    </row>
    <row r="782" customFormat="false" ht="12.75" hidden="false" customHeight="false" outlineLevel="0" collapsed="false">
      <c r="X782" s="87"/>
    </row>
    <row r="783" customFormat="false" ht="12.75" hidden="false" customHeight="false" outlineLevel="0" collapsed="false">
      <c r="X783" s="87"/>
    </row>
    <row r="784" customFormat="false" ht="12.75" hidden="false" customHeight="false" outlineLevel="0" collapsed="false">
      <c r="X784" s="87"/>
    </row>
    <row r="785" customFormat="false" ht="12.75" hidden="false" customHeight="false" outlineLevel="0" collapsed="false">
      <c r="X785" s="87"/>
    </row>
    <row r="786" customFormat="false" ht="12.75" hidden="false" customHeight="false" outlineLevel="0" collapsed="false">
      <c r="X786" s="87"/>
    </row>
    <row r="787" customFormat="false" ht="12.75" hidden="false" customHeight="false" outlineLevel="0" collapsed="false">
      <c r="X787" s="87"/>
    </row>
    <row r="788" customFormat="false" ht="12.75" hidden="false" customHeight="false" outlineLevel="0" collapsed="false">
      <c r="X788" s="87"/>
    </row>
    <row r="789" customFormat="false" ht="12.75" hidden="false" customHeight="false" outlineLevel="0" collapsed="false">
      <c r="X789" s="87"/>
    </row>
    <row r="790" customFormat="false" ht="12.75" hidden="false" customHeight="false" outlineLevel="0" collapsed="false">
      <c r="X790" s="87"/>
    </row>
    <row r="791" customFormat="false" ht="12.75" hidden="false" customHeight="false" outlineLevel="0" collapsed="false">
      <c r="X791" s="87"/>
    </row>
    <row r="792" customFormat="false" ht="12.75" hidden="false" customHeight="false" outlineLevel="0" collapsed="false">
      <c r="X792" s="87"/>
    </row>
    <row r="793" customFormat="false" ht="12.75" hidden="false" customHeight="false" outlineLevel="0" collapsed="false">
      <c r="X793" s="87"/>
    </row>
    <row r="794" customFormat="false" ht="12.75" hidden="false" customHeight="false" outlineLevel="0" collapsed="false">
      <c r="X794" s="87"/>
    </row>
    <row r="795" customFormat="false" ht="12.75" hidden="false" customHeight="false" outlineLevel="0" collapsed="false">
      <c r="X795" s="87"/>
    </row>
    <row r="796" customFormat="false" ht="12.75" hidden="false" customHeight="false" outlineLevel="0" collapsed="false">
      <c r="X796" s="87"/>
    </row>
    <row r="797" customFormat="false" ht="12.75" hidden="false" customHeight="false" outlineLevel="0" collapsed="false">
      <c r="X797" s="87"/>
    </row>
    <row r="798" customFormat="false" ht="12.75" hidden="false" customHeight="false" outlineLevel="0" collapsed="false">
      <c r="X798" s="87"/>
    </row>
    <row r="799" customFormat="false" ht="12.75" hidden="false" customHeight="false" outlineLevel="0" collapsed="false">
      <c r="X799" s="87"/>
    </row>
    <row r="800" customFormat="false" ht="12.75" hidden="false" customHeight="false" outlineLevel="0" collapsed="false">
      <c r="X800" s="87"/>
    </row>
    <row r="801" customFormat="false" ht="12.75" hidden="false" customHeight="false" outlineLevel="0" collapsed="false">
      <c r="X801" s="87"/>
    </row>
    <row r="802" customFormat="false" ht="12.75" hidden="false" customHeight="false" outlineLevel="0" collapsed="false">
      <c r="X802" s="87"/>
    </row>
    <row r="803" customFormat="false" ht="12.75" hidden="false" customHeight="false" outlineLevel="0" collapsed="false">
      <c r="X803" s="87"/>
    </row>
    <row r="804" customFormat="false" ht="12.75" hidden="false" customHeight="false" outlineLevel="0" collapsed="false">
      <c r="X804" s="87"/>
    </row>
    <row r="805" customFormat="false" ht="12.75" hidden="false" customHeight="false" outlineLevel="0" collapsed="false">
      <c r="X805" s="87"/>
    </row>
    <row r="806" customFormat="false" ht="12.75" hidden="false" customHeight="false" outlineLevel="0" collapsed="false">
      <c r="X806" s="87"/>
    </row>
    <row r="807" customFormat="false" ht="12.75" hidden="false" customHeight="false" outlineLevel="0" collapsed="false">
      <c r="X807" s="87"/>
    </row>
    <row r="808" customFormat="false" ht="12.75" hidden="false" customHeight="false" outlineLevel="0" collapsed="false">
      <c r="X808" s="87"/>
    </row>
    <row r="809" customFormat="false" ht="12.75" hidden="false" customHeight="false" outlineLevel="0" collapsed="false">
      <c r="X809" s="87"/>
    </row>
    <row r="810" customFormat="false" ht="12.75" hidden="false" customHeight="false" outlineLevel="0" collapsed="false">
      <c r="X810" s="87"/>
    </row>
    <row r="811" customFormat="false" ht="12.75" hidden="false" customHeight="false" outlineLevel="0" collapsed="false">
      <c r="X811" s="87"/>
    </row>
    <row r="812" customFormat="false" ht="12.75" hidden="false" customHeight="false" outlineLevel="0" collapsed="false">
      <c r="X812" s="87"/>
    </row>
    <row r="813" customFormat="false" ht="12.75" hidden="false" customHeight="false" outlineLevel="0" collapsed="false">
      <c r="X813" s="87"/>
    </row>
    <row r="814" customFormat="false" ht="12.75" hidden="false" customHeight="false" outlineLevel="0" collapsed="false">
      <c r="X814" s="87"/>
    </row>
    <row r="815" customFormat="false" ht="12.75" hidden="false" customHeight="false" outlineLevel="0" collapsed="false">
      <c r="X815" s="87"/>
    </row>
    <row r="816" customFormat="false" ht="12.75" hidden="false" customHeight="false" outlineLevel="0" collapsed="false">
      <c r="X816" s="87"/>
    </row>
    <row r="817" customFormat="false" ht="12.75" hidden="false" customHeight="false" outlineLevel="0" collapsed="false">
      <c r="X817" s="87"/>
    </row>
    <row r="818" customFormat="false" ht="12.75" hidden="false" customHeight="false" outlineLevel="0" collapsed="false">
      <c r="X818" s="87"/>
    </row>
    <row r="819" customFormat="false" ht="12.75" hidden="false" customHeight="false" outlineLevel="0" collapsed="false">
      <c r="X819" s="87"/>
    </row>
    <row r="820" customFormat="false" ht="12.75" hidden="false" customHeight="false" outlineLevel="0" collapsed="false">
      <c r="X820" s="87"/>
    </row>
    <row r="821" customFormat="false" ht="12.75" hidden="false" customHeight="false" outlineLevel="0" collapsed="false">
      <c r="X821" s="87"/>
    </row>
    <row r="822" customFormat="false" ht="12.75" hidden="false" customHeight="false" outlineLevel="0" collapsed="false">
      <c r="X822" s="87"/>
    </row>
    <row r="823" customFormat="false" ht="12.75" hidden="false" customHeight="false" outlineLevel="0" collapsed="false">
      <c r="X823" s="87"/>
    </row>
    <row r="824" customFormat="false" ht="12.75" hidden="false" customHeight="false" outlineLevel="0" collapsed="false">
      <c r="X824" s="87"/>
    </row>
    <row r="825" customFormat="false" ht="12.75" hidden="false" customHeight="false" outlineLevel="0" collapsed="false">
      <c r="X825" s="87"/>
    </row>
    <row r="826" customFormat="false" ht="12.75" hidden="false" customHeight="false" outlineLevel="0" collapsed="false">
      <c r="X826" s="87"/>
    </row>
    <row r="827" customFormat="false" ht="12.75" hidden="false" customHeight="false" outlineLevel="0" collapsed="false">
      <c r="X827" s="87"/>
    </row>
    <row r="828" customFormat="false" ht="12.75" hidden="false" customHeight="false" outlineLevel="0" collapsed="false">
      <c r="X828" s="87"/>
    </row>
    <row r="829" customFormat="false" ht="12.75" hidden="false" customHeight="false" outlineLevel="0" collapsed="false">
      <c r="X829" s="87"/>
    </row>
    <row r="830" customFormat="false" ht="12.75" hidden="false" customHeight="false" outlineLevel="0" collapsed="false">
      <c r="X830" s="87"/>
    </row>
    <row r="831" customFormat="false" ht="12.75" hidden="false" customHeight="false" outlineLevel="0" collapsed="false">
      <c r="X831" s="87"/>
    </row>
    <row r="832" customFormat="false" ht="12.75" hidden="false" customHeight="false" outlineLevel="0" collapsed="false">
      <c r="X832" s="87"/>
    </row>
    <row r="833" customFormat="false" ht="12.75" hidden="false" customHeight="false" outlineLevel="0" collapsed="false">
      <c r="X833" s="87"/>
    </row>
    <row r="834" customFormat="false" ht="12.75" hidden="false" customHeight="false" outlineLevel="0" collapsed="false">
      <c r="X834" s="87"/>
    </row>
    <row r="835" customFormat="false" ht="12.75" hidden="false" customHeight="false" outlineLevel="0" collapsed="false">
      <c r="X835" s="87"/>
    </row>
    <row r="836" customFormat="false" ht="12.75" hidden="false" customHeight="false" outlineLevel="0" collapsed="false">
      <c r="X836" s="87"/>
    </row>
    <row r="837" customFormat="false" ht="12.75" hidden="false" customHeight="false" outlineLevel="0" collapsed="false">
      <c r="X837" s="87"/>
    </row>
    <row r="838" customFormat="false" ht="12.75" hidden="false" customHeight="false" outlineLevel="0" collapsed="false">
      <c r="X838" s="87"/>
    </row>
    <row r="839" customFormat="false" ht="12.75" hidden="false" customHeight="false" outlineLevel="0" collapsed="false">
      <c r="X839" s="87"/>
    </row>
    <row r="840" customFormat="false" ht="12.75" hidden="false" customHeight="false" outlineLevel="0" collapsed="false">
      <c r="X840" s="87"/>
    </row>
    <row r="841" customFormat="false" ht="12.75" hidden="false" customHeight="false" outlineLevel="0" collapsed="false">
      <c r="X841" s="87"/>
    </row>
    <row r="842" customFormat="false" ht="12.75" hidden="false" customHeight="false" outlineLevel="0" collapsed="false">
      <c r="X842" s="87"/>
    </row>
    <row r="843" customFormat="false" ht="12.75" hidden="false" customHeight="false" outlineLevel="0" collapsed="false">
      <c r="X843" s="87"/>
    </row>
    <row r="844" customFormat="false" ht="12.75" hidden="false" customHeight="false" outlineLevel="0" collapsed="false">
      <c r="X844" s="87"/>
    </row>
    <row r="845" customFormat="false" ht="12.75" hidden="false" customHeight="false" outlineLevel="0" collapsed="false">
      <c r="X845" s="87"/>
    </row>
    <row r="846" customFormat="false" ht="12.75" hidden="false" customHeight="false" outlineLevel="0" collapsed="false">
      <c r="X846" s="87"/>
    </row>
    <row r="847" customFormat="false" ht="12.75" hidden="false" customHeight="false" outlineLevel="0" collapsed="false">
      <c r="X847" s="87"/>
    </row>
    <row r="848" customFormat="false" ht="12.75" hidden="false" customHeight="false" outlineLevel="0" collapsed="false">
      <c r="X848" s="87"/>
    </row>
    <row r="849" customFormat="false" ht="12.75" hidden="false" customHeight="false" outlineLevel="0" collapsed="false">
      <c r="X849" s="87"/>
    </row>
    <row r="850" customFormat="false" ht="12.75" hidden="false" customHeight="false" outlineLevel="0" collapsed="false">
      <c r="X850" s="87"/>
    </row>
    <row r="851" customFormat="false" ht="12.75" hidden="false" customHeight="false" outlineLevel="0" collapsed="false">
      <c r="X851" s="87"/>
    </row>
    <row r="852" customFormat="false" ht="12.75" hidden="false" customHeight="false" outlineLevel="0" collapsed="false">
      <c r="X852" s="87"/>
    </row>
    <row r="853" customFormat="false" ht="12.75" hidden="false" customHeight="false" outlineLevel="0" collapsed="false">
      <c r="X853" s="87"/>
    </row>
    <row r="854" customFormat="false" ht="12.75" hidden="false" customHeight="false" outlineLevel="0" collapsed="false">
      <c r="X854" s="87"/>
    </row>
    <row r="855" customFormat="false" ht="12.75" hidden="false" customHeight="false" outlineLevel="0" collapsed="false">
      <c r="X855" s="87"/>
    </row>
    <row r="856" customFormat="false" ht="12.75" hidden="false" customHeight="false" outlineLevel="0" collapsed="false">
      <c r="X856" s="87"/>
    </row>
    <row r="857" customFormat="false" ht="12.75" hidden="false" customHeight="false" outlineLevel="0" collapsed="false">
      <c r="X857" s="87"/>
    </row>
    <row r="858" customFormat="false" ht="12.75" hidden="false" customHeight="false" outlineLevel="0" collapsed="false">
      <c r="X858" s="87"/>
    </row>
    <row r="859" customFormat="false" ht="12.75" hidden="false" customHeight="false" outlineLevel="0" collapsed="false">
      <c r="X859" s="87"/>
    </row>
    <row r="860" customFormat="false" ht="12.75" hidden="false" customHeight="false" outlineLevel="0" collapsed="false">
      <c r="X860" s="87"/>
    </row>
    <row r="861" customFormat="false" ht="12.75" hidden="false" customHeight="false" outlineLevel="0" collapsed="false">
      <c r="X861" s="87"/>
    </row>
    <row r="862" customFormat="false" ht="12.75" hidden="false" customHeight="false" outlineLevel="0" collapsed="false">
      <c r="X862" s="87"/>
    </row>
    <row r="863" customFormat="false" ht="12.75" hidden="false" customHeight="false" outlineLevel="0" collapsed="false">
      <c r="X863" s="87"/>
    </row>
    <row r="864" customFormat="false" ht="12.75" hidden="false" customHeight="false" outlineLevel="0" collapsed="false">
      <c r="X864" s="87"/>
    </row>
    <row r="865" customFormat="false" ht="12.75" hidden="false" customHeight="false" outlineLevel="0" collapsed="false">
      <c r="X865" s="87"/>
    </row>
    <row r="866" customFormat="false" ht="12.75" hidden="false" customHeight="false" outlineLevel="0" collapsed="false">
      <c r="X866" s="87"/>
    </row>
    <row r="867" customFormat="false" ht="12.75" hidden="false" customHeight="false" outlineLevel="0" collapsed="false">
      <c r="X867" s="87"/>
    </row>
    <row r="868" customFormat="false" ht="12.75" hidden="false" customHeight="false" outlineLevel="0" collapsed="false">
      <c r="X868" s="87"/>
    </row>
    <row r="869" customFormat="false" ht="12.75" hidden="false" customHeight="false" outlineLevel="0" collapsed="false">
      <c r="X869" s="87"/>
    </row>
    <row r="870" customFormat="false" ht="12.75" hidden="false" customHeight="false" outlineLevel="0" collapsed="false">
      <c r="X870" s="87"/>
    </row>
    <row r="871" customFormat="false" ht="12.75" hidden="false" customHeight="false" outlineLevel="0" collapsed="false">
      <c r="X871" s="87"/>
    </row>
    <row r="872" customFormat="false" ht="12.75" hidden="false" customHeight="false" outlineLevel="0" collapsed="false">
      <c r="X872" s="87"/>
    </row>
    <row r="873" customFormat="false" ht="12.75" hidden="false" customHeight="false" outlineLevel="0" collapsed="false">
      <c r="X873" s="87"/>
    </row>
    <row r="874" customFormat="false" ht="12.75" hidden="false" customHeight="false" outlineLevel="0" collapsed="false">
      <c r="X874" s="87"/>
    </row>
    <row r="875" customFormat="false" ht="12.75" hidden="false" customHeight="false" outlineLevel="0" collapsed="false">
      <c r="X875" s="87"/>
    </row>
    <row r="876" customFormat="false" ht="12.75" hidden="false" customHeight="false" outlineLevel="0" collapsed="false">
      <c r="X876" s="87"/>
    </row>
    <row r="877" customFormat="false" ht="12.75" hidden="false" customHeight="false" outlineLevel="0" collapsed="false">
      <c r="X877" s="87"/>
    </row>
    <row r="878" customFormat="false" ht="12.75" hidden="false" customHeight="false" outlineLevel="0" collapsed="false">
      <c r="X878" s="87"/>
    </row>
    <row r="879" customFormat="false" ht="12.75" hidden="false" customHeight="false" outlineLevel="0" collapsed="false">
      <c r="X879" s="87"/>
    </row>
    <row r="880" customFormat="false" ht="12.75" hidden="false" customHeight="false" outlineLevel="0" collapsed="false">
      <c r="X880" s="87"/>
    </row>
    <row r="881" customFormat="false" ht="12.75" hidden="false" customHeight="false" outlineLevel="0" collapsed="false">
      <c r="X881" s="87"/>
    </row>
    <row r="882" customFormat="false" ht="12.75" hidden="false" customHeight="false" outlineLevel="0" collapsed="false">
      <c r="X882" s="87"/>
    </row>
    <row r="883" customFormat="false" ht="12.75" hidden="false" customHeight="false" outlineLevel="0" collapsed="false">
      <c r="X883" s="87"/>
    </row>
    <row r="884" customFormat="false" ht="12.75" hidden="false" customHeight="false" outlineLevel="0" collapsed="false">
      <c r="X884" s="87"/>
    </row>
    <row r="885" customFormat="false" ht="12.75" hidden="false" customHeight="false" outlineLevel="0" collapsed="false">
      <c r="X885" s="87"/>
    </row>
    <row r="886" customFormat="false" ht="12.75" hidden="false" customHeight="false" outlineLevel="0" collapsed="false">
      <c r="X886" s="87"/>
    </row>
    <row r="887" customFormat="false" ht="12.75" hidden="false" customHeight="false" outlineLevel="0" collapsed="false">
      <c r="X887" s="87"/>
    </row>
    <row r="888" customFormat="false" ht="12.75" hidden="false" customHeight="false" outlineLevel="0" collapsed="false">
      <c r="X888" s="87"/>
    </row>
    <row r="889" customFormat="false" ht="12.75" hidden="false" customHeight="false" outlineLevel="0" collapsed="false">
      <c r="X889" s="87"/>
    </row>
    <row r="890" customFormat="false" ht="12.75" hidden="false" customHeight="false" outlineLevel="0" collapsed="false">
      <c r="X890" s="87"/>
    </row>
    <row r="891" customFormat="false" ht="12.75" hidden="false" customHeight="false" outlineLevel="0" collapsed="false">
      <c r="X891" s="87"/>
    </row>
    <row r="892" customFormat="false" ht="12.75" hidden="false" customHeight="false" outlineLevel="0" collapsed="false">
      <c r="X892" s="87"/>
    </row>
    <row r="893" customFormat="false" ht="12.75" hidden="false" customHeight="false" outlineLevel="0" collapsed="false">
      <c r="X893" s="87"/>
    </row>
    <row r="894" customFormat="false" ht="12.75" hidden="false" customHeight="false" outlineLevel="0" collapsed="false">
      <c r="X894" s="87"/>
    </row>
    <row r="895" customFormat="false" ht="12.75" hidden="false" customHeight="false" outlineLevel="0" collapsed="false">
      <c r="X895" s="87"/>
    </row>
    <row r="896" customFormat="false" ht="12.75" hidden="false" customHeight="false" outlineLevel="0" collapsed="false">
      <c r="X896" s="87"/>
    </row>
    <row r="897" customFormat="false" ht="12.75" hidden="false" customHeight="false" outlineLevel="0" collapsed="false">
      <c r="X897" s="87"/>
    </row>
    <row r="898" customFormat="false" ht="12.75" hidden="false" customHeight="false" outlineLevel="0" collapsed="false">
      <c r="X898" s="87"/>
    </row>
    <row r="899" customFormat="false" ht="12.75" hidden="false" customHeight="false" outlineLevel="0" collapsed="false">
      <c r="X899" s="87"/>
    </row>
    <row r="900" customFormat="false" ht="12.75" hidden="false" customHeight="false" outlineLevel="0" collapsed="false">
      <c r="X900" s="87"/>
    </row>
    <row r="901" customFormat="false" ht="12.75" hidden="false" customHeight="false" outlineLevel="0" collapsed="false">
      <c r="X901" s="87"/>
    </row>
    <row r="902" customFormat="false" ht="12.75" hidden="false" customHeight="false" outlineLevel="0" collapsed="false">
      <c r="X902" s="87"/>
    </row>
    <row r="903" customFormat="false" ht="12.75" hidden="false" customHeight="false" outlineLevel="0" collapsed="false">
      <c r="X903" s="87"/>
    </row>
    <row r="904" customFormat="false" ht="12.75" hidden="false" customHeight="false" outlineLevel="0" collapsed="false">
      <c r="X904" s="87"/>
    </row>
    <row r="905" customFormat="false" ht="12.75" hidden="false" customHeight="false" outlineLevel="0" collapsed="false">
      <c r="X905" s="87"/>
    </row>
    <row r="906" customFormat="false" ht="12.75" hidden="false" customHeight="false" outlineLevel="0" collapsed="false">
      <c r="X906" s="87"/>
    </row>
    <row r="907" customFormat="false" ht="12.75" hidden="false" customHeight="false" outlineLevel="0" collapsed="false">
      <c r="X907" s="87"/>
    </row>
    <row r="908" customFormat="false" ht="12.75" hidden="false" customHeight="false" outlineLevel="0" collapsed="false">
      <c r="X908" s="87"/>
    </row>
    <row r="909" customFormat="false" ht="12.75" hidden="false" customHeight="false" outlineLevel="0" collapsed="false">
      <c r="X909" s="87"/>
    </row>
    <row r="910" customFormat="false" ht="12.75" hidden="false" customHeight="false" outlineLevel="0" collapsed="false">
      <c r="X910" s="87"/>
    </row>
    <row r="911" customFormat="false" ht="12.75" hidden="false" customHeight="false" outlineLevel="0" collapsed="false">
      <c r="X911" s="87"/>
    </row>
    <row r="912" customFormat="false" ht="12.75" hidden="false" customHeight="false" outlineLevel="0" collapsed="false">
      <c r="X912" s="87"/>
    </row>
    <row r="913" customFormat="false" ht="12.75" hidden="false" customHeight="false" outlineLevel="0" collapsed="false">
      <c r="X913" s="87"/>
    </row>
    <row r="914" customFormat="false" ht="12.75" hidden="false" customHeight="false" outlineLevel="0" collapsed="false">
      <c r="X914" s="87"/>
    </row>
    <row r="915" customFormat="false" ht="12.75" hidden="false" customHeight="false" outlineLevel="0" collapsed="false">
      <c r="X915" s="87"/>
    </row>
    <row r="916" customFormat="false" ht="12.75" hidden="false" customHeight="false" outlineLevel="0" collapsed="false">
      <c r="X916" s="87"/>
    </row>
    <row r="917" customFormat="false" ht="12.75" hidden="false" customHeight="false" outlineLevel="0" collapsed="false">
      <c r="X917" s="87"/>
    </row>
    <row r="918" customFormat="false" ht="12.75" hidden="false" customHeight="false" outlineLevel="0" collapsed="false">
      <c r="X918" s="87"/>
    </row>
    <row r="919" customFormat="false" ht="12.75" hidden="false" customHeight="false" outlineLevel="0" collapsed="false">
      <c r="X919" s="87"/>
    </row>
    <row r="920" customFormat="false" ht="12.75" hidden="false" customHeight="false" outlineLevel="0" collapsed="false">
      <c r="X920" s="87"/>
    </row>
    <row r="921" customFormat="false" ht="12.75" hidden="false" customHeight="false" outlineLevel="0" collapsed="false">
      <c r="X921" s="87"/>
    </row>
    <row r="922" customFormat="false" ht="12.75" hidden="false" customHeight="false" outlineLevel="0" collapsed="false">
      <c r="X922" s="87"/>
    </row>
    <row r="923" customFormat="false" ht="12.75" hidden="false" customHeight="false" outlineLevel="0" collapsed="false">
      <c r="X923" s="87"/>
    </row>
    <row r="924" customFormat="false" ht="12.75" hidden="false" customHeight="false" outlineLevel="0" collapsed="false">
      <c r="X924" s="87"/>
    </row>
    <row r="925" customFormat="false" ht="12.75" hidden="false" customHeight="false" outlineLevel="0" collapsed="false">
      <c r="X925" s="87"/>
    </row>
    <row r="926" customFormat="false" ht="12.75" hidden="false" customHeight="false" outlineLevel="0" collapsed="false">
      <c r="X926" s="87"/>
    </row>
    <row r="927" customFormat="false" ht="12.75" hidden="false" customHeight="false" outlineLevel="0" collapsed="false">
      <c r="X927" s="87"/>
    </row>
    <row r="928" customFormat="false" ht="12.75" hidden="false" customHeight="false" outlineLevel="0" collapsed="false">
      <c r="X928" s="87"/>
    </row>
    <row r="929" customFormat="false" ht="12.75" hidden="false" customHeight="false" outlineLevel="0" collapsed="false">
      <c r="X929" s="87"/>
    </row>
    <row r="930" customFormat="false" ht="12.75" hidden="false" customHeight="false" outlineLevel="0" collapsed="false">
      <c r="X930" s="87"/>
    </row>
    <row r="931" customFormat="false" ht="12.75" hidden="false" customHeight="false" outlineLevel="0" collapsed="false">
      <c r="X931" s="87"/>
    </row>
    <row r="932" customFormat="false" ht="12.75" hidden="false" customHeight="false" outlineLevel="0" collapsed="false">
      <c r="X932" s="87"/>
    </row>
    <row r="933" customFormat="false" ht="12.75" hidden="false" customHeight="false" outlineLevel="0" collapsed="false">
      <c r="X933" s="87"/>
    </row>
    <row r="934" customFormat="false" ht="12.75" hidden="false" customHeight="false" outlineLevel="0" collapsed="false">
      <c r="X934" s="87"/>
    </row>
    <row r="935" customFormat="false" ht="12.75" hidden="false" customHeight="false" outlineLevel="0" collapsed="false">
      <c r="X935" s="87"/>
    </row>
    <row r="936" customFormat="false" ht="12.75" hidden="false" customHeight="false" outlineLevel="0" collapsed="false">
      <c r="X936" s="87"/>
    </row>
    <row r="937" customFormat="false" ht="12.75" hidden="false" customHeight="false" outlineLevel="0" collapsed="false">
      <c r="X937" s="87"/>
    </row>
    <row r="938" customFormat="false" ht="12.75" hidden="false" customHeight="false" outlineLevel="0" collapsed="false">
      <c r="X938" s="87"/>
    </row>
    <row r="939" customFormat="false" ht="12.75" hidden="false" customHeight="false" outlineLevel="0" collapsed="false">
      <c r="X939" s="87"/>
    </row>
    <row r="940" customFormat="false" ht="12.75" hidden="false" customHeight="false" outlineLevel="0" collapsed="false">
      <c r="X940" s="87"/>
    </row>
    <row r="941" customFormat="false" ht="12.75" hidden="false" customHeight="false" outlineLevel="0" collapsed="false">
      <c r="X941" s="87"/>
    </row>
    <row r="942" customFormat="false" ht="12.75" hidden="false" customHeight="false" outlineLevel="0" collapsed="false">
      <c r="X942" s="87"/>
    </row>
    <row r="943" customFormat="false" ht="12.75" hidden="false" customHeight="false" outlineLevel="0" collapsed="false">
      <c r="X943" s="87"/>
    </row>
    <row r="944" customFormat="false" ht="12.75" hidden="false" customHeight="false" outlineLevel="0" collapsed="false">
      <c r="X944" s="87"/>
    </row>
    <row r="945" customFormat="false" ht="12.75" hidden="false" customHeight="false" outlineLevel="0" collapsed="false">
      <c r="X945" s="87"/>
    </row>
    <row r="946" customFormat="false" ht="12.75" hidden="false" customHeight="false" outlineLevel="0" collapsed="false">
      <c r="X946" s="87"/>
    </row>
    <row r="947" customFormat="false" ht="12.75" hidden="false" customHeight="false" outlineLevel="0" collapsed="false">
      <c r="X947" s="87"/>
    </row>
    <row r="948" customFormat="false" ht="12.75" hidden="false" customHeight="false" outlineLevel="0" collapsed="false">
      <c r="X948" s="87"/>
    </row>
    <row r="949" customFormat="false" ht="12.75" hidden="false" customHeight="false" outlineLevel="0" collapsed="false">
      <c r="X949" s="87"/>
    </row>
    <row r="950" customFormat="false" ht="12.75" hidden="false" customHeight="false" outlineLevel="0" collapsed="false">
      <c r="X950" s="87"/>
    </row>
    <row r="951" customFormat="false" ht="12.75" hidden="false" customHeight="false" outlineLevel="0" collapsed="false">
      <c r="X951" s="87"/>
    </row>
    <row r="952" customFormat="false" ht="12.75" hidden="false" customHeight="false" outlineLevel="0" collapsed="false">
      <c r="X952" s="87"/>
    </row>
    <row r="953" customFormat="false" ht="12.75" hidden="false" customHeight="false" outlineLevel="0" collapsed="false">
      <c r="X953" s="87"/>
    </row>
    <row r="954" customFormat="false" ht="12.75" hidden="false" customHeight="false" outlineLevel="0" collapsed="false">
      <c r="X954" s="87"/>
    </row>
    <row r="955" customFormat="false" ht="12.75" hidden="false" customHeight="false" outlineLevel="0" collapsed="false">
      <c r="X955" s="87"/>
    </row>
    <row r="956" customFormat="false" ht="12.75" hidden="false" customHeight="false" outlineLevel="0" collapsed="false">
      <c r="X956" s="87"/>
    </row>
    <row r="957" customFormat="false" ht="12.75" hidden="false" customHeight="false" outlineLevel="0" collapsed="false">
      <c r="X957" s="87"/>
    </row>
    <row r="958" customFormat="false" ht="12.75" hidden="false" customHeight="false" outlineLevel="0" collapsed="false">
      <c r="X958" s="87"/>
    </row>
    <row r="959" customFormat="false" ht="12.75" hidden="false" customHeight="false" outlineLevel="0" collapsed="false">
      <c r="X959" s="87"/>
    </row>
    <row r="960" customFormat="false" ht="12.75" hidden="false" customHeight="false" outlineLevel="0" collapsed="false">
      <c r="X960" s="87"/>
    </row>
    <row r="961" customFormat="false" ht="12.75" hidden="false" customHeight="false" outlineLevel="0" collapsed="false">
      <c r="X961" s="87"/>
    </row>
    <row r="962" customFormat="false" ht="12.75" hidden="false" customHeight="false" outlineLevel="0" collapsed="false">
      <c r="X962" s="87"/>
    </row>
    <row r="963" customFormat="false" ht="12.75" hidden="false" customHeight="false" outlineLevel="0" collapsed="false">
      <c r="X963" s="87"/>
    </row>
    <row r="964" customFormat="false" ht="12.75" hidden="false" customHeight="false" outlineLevel="0" collapsed="false">
      <c r="X964" s="87"/>
    </row>
    <row r="965" customFormat="false" ht="12.75" hidden="false" customHeight="false" outlineLevel="0" collapsed="false">
      <c r="X965" s="87"/>
    </row>
    <row r="966" customFormat="false" ht="12.75" hidden="false" customHeight="false" outlineLevel="0" collapsed="false">
      <c r="X966" s="87"/>
    </row>
    <row r="967" customFormat="false" ht="12.75" hidden="false" customHeight="false" outlineLevel="0" collapsed="false">
      <c r="X967" s="87"/>
    </row>
    <row r="968" customFormat="false" ht="12.75" hidden="false" customHeight="false" outlineLevel="0" collapsed="false">
      <c r="X968" s="87"/>
    </row>
    <row r="969" customFormat="false" ht="12.75" hidden="false" customHeight="false" outlineLevel="0" collapsed="false">
      <c r="X969" s="87"/>
    </row>
    <row r="970" customFormat="false" ht="12.75" hidden="false" customHeight="false" outlineLevel="0" collapsed="false">
      <c r="X970" s="87"/>
    </row>
    <row r="971" customFormat="false" ht="12.75" hidden="false" customHeight="false" outlineLevel="0" collapsed="false">
      <c r="X971" s="87"/>
    </row>
    <row r="972" customFormat="false" ht="12.75" hidden="false" customHeight="false" outlineLevel="0" collapsed="false">
      <c r="X972" s="87"/>
    </row>
    <row r="973" customFormat="false" ht="12.75" hidden="false" customHeight="false" outlineLevel="0" collapsed="false">
      <c r="X973" s="87"/>
    </row>
    <row r="974" customFormat="false" ht="12.75" hidden="false" customHeight="false" outlineLevel="0" collapsed="false">
      <c r="X974" s="87"/>
    </row>
    <row r="975" customFormat="false" ht="12.75" hidden="false" customHeight="false" outlineLevel="0" collapsed="false">
      <c r="X975" s="87"/>
    </row>
    <row r="976" customFormat="false" ht="12.75" hidden="false" customHeight="false" outlineLevel="0" collapsed="false">
      <c r="X976" s="87"/>
    </row>
    <row r="977" customFormat="false" ht="12.75" hidden="false" customHeight="false" outlineLevel="0" collapsed="false">
      <c r="X977" s="87"/>
    </row>
    <row r="978" customFormat="false" ht="12.75" hidden="false" customHeight="false" outlineLevel="0" collapsed="false">
      <c r="X978" s="87"/>
    </row>
    <row r="979" customFormat="false" ht="12.75" hidden="false" customHeight="false" outlineLevel="0" collapsed="false">
      <c r="X979" s="87"/>
    </row>
    <row r="980" customFormat="false" ht="12.75" hidden="false" customHeight="false" outlineLevel="0" collapsed="false">
      <c r="X980" s="87"/>
    </row>
    <row r="981" customFormat="false" ht="12.75" hidden="false" customHeight="false" outlineLevel="0" collapsed="false">
      <c r="X981" s="87"/>
    </row>
    <row r="982" customFormat="false" ht="12.75" hidden="false" customHeight="false" outlineLevel="0" collapsed="false">
      <c r="X982" s="87"/>
    </row>
    <row r="983" customFormat="false" ht="12.75" hidden="false" customHeight="false" outlineLevel="0" collapsed="false">
      <c r="X983" s="87"/>
    </row>
    <row r="984" customFormat="false" ht="12.75" hidden="false" customHeight="false" outlineLevel="0" collapsed="false">
      <c r="X984" s="87"/>
    </row>
    <row r="985" customFormat="false" ht="12.75" hidden="false" customHeight="false" outlineLevel="0" collapsed="false">
      <c r="X985" s="87"/>
    </row>
    <row r="986" customFormat="false" ht="12.75" hidden="false" customHeight="false" outlineLevel="0" collapsed="false">
      <c r="X986" s="87"/>
    </row>
    <row r="987" customFormat="false" ht="12.75" hidden="false" customHeight="false" outlineLevel="0" collapsed="false">
      <c r="X987" s="87"/>
    </row>
    <row r="988" customFormat="false" ht="12.75" hidden="false" customHeight="false" outlineLevel="0" collapsed="false">
      <c r="X988" s="87"/>
    </row>
    <row r="989" customFormat="false" ht="12.75" hidden="false" customHeight="false" outlineLevel="0" collapsed="false">
      <c r="X989" s="87"/>
    </row>
    <row r="990" customFormat="false" ht="12.75" hidden="false" customHeight="false" outlineLevel="0" collapsed="false">
      <c r="X990" s="87"/>
    </row>
    <row r="991" customFormat="false" ht="12.75" hidden="false" customHeight="false" outlineLevel="0" collapsed="false">
      <c r="X991" s="87"/>
    </row>
    <row r="992" customFormat="false" ht="12.75" hidden="false" customHeight="false" outlineLevel="0" collapsed="false">
      <c r="X992" s="87"/>
    </row>
    <row r="993" customFormat="false" ht="12.75" hidden="false" customHeight="false" outlineLevel="0" collapsed="false">
      <c r="X993" s="87"/>
    </row>
    <row r="994" customFormat="false" ht="12.75" hidden="false" customHeight="false" outlineLevel="0" collapsed="false">
      <c r="X994" s="87"/>
    </row>
    <row r="995" customFormat="false" ht="12.75" hidden="false" customHeight="false" outlineLevel="0" collapsed="false">
      <c r="X995" s="87"/>
    </row>
    <row r="996" customFormat="false" ht="12.75" hidden="false" customHeight="false" outlineLevel="0" collapsed="false">
      <c r="X996" s="87"/>
    </row>
    <row r="997" customFormat="false" ht="12.75" hidden="false" customHeight="false" outlineLevel="0" collapsed="false">
      <c r="X997" s="87"/>
    </row>
    <row r="998" customFormat="false" ht="12.75" hidden="false" customHeight="false" outlineLevel="0" collapsed="false">
      <c r="X998" s="87"/>
    </row>
    <row r="999" customFormat="false" ht="12.75" hidden="false" customHeight="false" outlineLevel="0" collapsed="false">
      <c r="X999" s="87"/>
    </row>
    <row r="1000" customFormat="false" ht="12.75" hidden="false" customHeight="false" outlineLevel="0" collapsed="false">
      <c r="X1000" s="87"/>
    </row>
    <row r="1001" customFormat="false" ht="12.75" hidden="false" customHeight="false" outlineLevel="0" collapsed="false">
      <c r="X1001" s="87"/>
    </row>
    <row r="1002" customFormat="false" ht="12.75" hidden="false" customHeight="false" outlineLevel="0" collapsed="false">
      <c r="X1002" s="87"/>
    </row>
    <row r="1003" customFormat="false" ht="12.75" hidden="false" customHeight="false" outlineLevel="0" collapsed="false">
      <c r="X1003" s="87"/>
    </row>
    <row r="1004" customFormat="false" ht="12.75" hidden="false" customHeight="false" outlineLevel="0" collapsed="false">
      <c r="X1004" s="87"/>
    </row>
    <row r="1005" customFormat="false" ht="12.75" hidden="false" customHeight="false" outlineLevel="0" collapsed="false">
      <c r="X1005" s="87"/>
    </row>
    <row r="1006" customFormat="false" ht="12.75" hidden="false" customHeight="false" outlineLevel="0" collapsed="false">
      <c r="X1006" s="87"/>
    </row>
    <row r="1007" customFormat="false" ht="12.75" hidden="false" customHeight="false" outlineLevel="0" collapsed="false">
      <c r="X1007" s="87"/>
    </row>
    <row r="1008" customFormat="false" ht="12.75" hidden="false" customHeight="false" outlineLevel="0" collapsed="false">
      <c r="X1008" s="87"/>
    </row>
    <row r="1009" customFormat="false" ht="12.75" hidden="false" customHeight="false" outlineLevel="0" collapsed="false">
      <c r="X1009" s="87"/>
    </row>
    <row r="1010" customFormat="false" ht="12.75" hidden="false" customHeight="false" outlineLevel="0" collapsed="false">
      <c r="X1010" s="87"/>
    </row>
    <row r="1011" customFormat="false" ht="12.75" hidden="false" customHeight="false" outlineLevel="0" collapsed="false">
      <c r="X1011" s="87"/>
    </row>
    <row r="1012" customFormat="false" ht="12.75" hidden="false" customHeight="false" outlineLevel="0" collapsed="false">
      <c r="X1012" s="87"/>
    </row>
    <row r="1013" customFormat="false" ht="12.75" hidden="false" customHeight="false" outlineLevel="0" collapsed="false">
      <c r="X1013" s="87"/>
    </row>
    <row r="1014" customFormat="false" ht="12.75" hidden="false" customHeight="false" outlineLevel="0" collapsed="false">
      <c r="X1014" s="87"/>
    </row>
    <row r="1015" customFormat="false" ht="12.75" hidden="false" customHeight="false" outlineLevel="0" collapsed="false">
      <c r="X1015" s="87"/>
    </row>
    <row r="1016" customFormat="false" ht="12.75" hidden="false" customHeight="false" outlineLevel="0" collapsed="false">
      <c r="X1016" s="87"/>
    </row>
    <row r="1017" customFormat="false" ht="12.75" hidden="false" customHeight="false" outlineLevel="0" collapsed="false">
      <c r="X1017" s="87"/>
    </row>
    <row r="1018" customFormat="false" ht="12.75" hidden="false" customHeight="false" outlineLevel="0" collapsed="false">
      <c r="X1018" s="87"/>
    </row>
    <row r="1019" customFormat="false" ht="12.75" hidden="false" customHeight="false" outlineLevel="0" collapsed="false">
      <c r="X1019" s="87"/>
    </row>
    <row r="1020" customFormat="false" ht="12.75" hidden="false" customHeight="false" outlineLevel="0" collapsed="false">
      <c r="X1020" s="87"/>
    </row>
    <row r="1021" customFormat="false" ht="12.75" hidden="false" customHeight="false" outlineLevel="0" collapsed="false">
      <c r="X1021" s="87"/>
    </row>
    <row r="1022" customFormat="false" ht="12.75" hidden="false" customHeight="false" outlineLevel="0" collapsed="false">
      <c r="X1022" s="87"/>
    </row>
    <row r="1023" customFormat="false" ht="12.75" hidden="false" customHeight="false" outlineLevel="0" collapsed="false">
      <c r="X1023" s="87"/>
    </row>
    <row r="1024" customFormat="false" ht="12.75" hidden="false" customHeight="false" outlineLevel="0" collapsed="false">
      <c r="X1024" s="87"/>
    </row>
    <row r="1025" customFormat="false" ht="12.75" hidden="false" customHeight="false" outlineLevel="0" collapsed="false">
      <c r="X1025" s="87"/>
    </row>
    <row r="1026" customFormat="false" ht="12.75" hidden="false" customHeight="false" outlineLevel="0" collapsed="false">
      <c r="X1026" s="87"/>
    </row>
    <row r="1027" customFormat="false" ht="12.75" hidden="false" customHeight="false" outlineLevel="0" collapsed="false">
      <c r="X1027" s="87"/>
    </row>
    <row r="1028" customFormat="false" ht="12.75" hidden="false" customHeight="false" outlineLevel="0" collapsed="false">
      <c r="X1028" s="87"/>
    </row>
    <row r="1029" customFormat="false" ht="12.75" hidden="false" customHeight="false" outlineLevel="0" collapsed="false">
      <c r="X1029" s="87"/>
    </row>
    <row r="1030" customFormat="false" ht="12.75" hidden="false" customHeight="false" outlineLevel="0" collapsed="false">
      <c r="X1030" s="87"/>
    </row>
    <row r="1031" customFormat="false" ht="12.75" hidden="false" customHeight="false" outlineLevel="0" collapsed="false">
      <c r="X1031" s="87"/>
    </row>
    <row r="1032" customFormat="false" ht="12.75" hidden="false" customHeight="false" outlineLevel="0" collapsed="false">
      <c r="X1032" s="87"/>
    </row>
    <row r="1033" customFormat="false" ht="12.75" hidden="false" customHeight="false" outlineLevel="0" collapsed="false">
      <c r="X1033" s="87"/>
    </row>
    <row r="1034" customFormat="false" ht="12.75" hidden="false" customHeight="false" outlineLevel="0" collapsed="false">
      <c r="X1034" s="87"/>
    </row>
    <row r="1035" customFormat="false" ht="12.75" hidden="false" customHeight="false" outlineLevel="0" collapsed="false">
      <c r="X1035" s="87"/>
    </row>
    <row r="1036" customFormat="false" ht="12.75" hidden="false" customHeight="false" outlineLevel="0" collapsed="false">
      <c r="X1036" s="87"/>
    </row>
    <row r="1037" customFormat="false" ht="12.75" hidden="false" customHeight="false" outlineLevel="0" collapsed="false">
      <c r="X1037" s="87"/>
    </row>
    <row r="1038" customFormat="false" ht="12.75" hidden="false" customHeight="false" outlineLevel="0" collapsed="false">
      <c r="X1038" s="87"/>
    </row>
    <row r="1039" customFormat="false" ht="12.75" hidden="false" customHeight="false" outlineLevel="0" collapsed="false">
      <c r="X1039" s="87"/>
    </row>
    <row r="1040" customFormat="false" ht="12.75" hidden="false" customHeight="false" outlineLevel="0" collapsed="false">
      <c r="X1040" s="87"/>
    </row>
    <row r="1041" customFormat="false" ht="12.75" hidden="false" customHeight="false" outlineLevel="0" collapsed="false">
      <c r="X1041" s="87"/>
    </row>
    <row r="1042" customFormat="false" ht="12.75" hidden="false" customHeight="false" outlineLevel="0" collapsed="false">
      <c r="X1042" s="87"/>
    </row>
    <row r="1043" customFormat="false" ht="12.75" hidden="false" customHeight="false" outlineLevel="0" collapsed="false">
      <c r="X1043" s="87"/>
    </row>
    <row r="1044" customFormat="false" ht="12.75" hidden="false" customHeight="false" outlineLevel="0" collapsed="false">
      <c r="X1044" s="87"/>
    </row>
    <row r="1045" customFormat="false" ht="12.75" hidden="false" customHeight="false" outlineLevel="0" collapsed="false">
      <c r="X1045" s="87"/>
    </row>
    <row r="1046" customFormat="false" ht="12.75" hidden="false" customHeight="false" outlineLevel="0" collapsed="false">
      <c r="X1046" s="87"/>
    </row>
    <row r="1047" customFormat="false" ht="12.75" hidden="false" customHeight="false" outlineLevel="0" collapsed="false">
      <c r="X1047" s="87"/>
    </row>
    <row r="1048" customFormat="false" ht="12.75" hidden="false" customHeight="false" outlineLevel="0" collapsed="false">
      <c r="X1048" s="87"/>
    </row>
    <row r="1049" customFormat="false" ht="12.75" hidden="false" customHeight="false" outlineLevel="0" collapsed="false">
      <c r="X1049" s="87"/>
    </row>
    <row r="1050" customFormat="false" ht="12.75" hidden="false" customHeight="false" outlineLevel="0" collapsed="false">
      <c r="X1050" s="87"/>
    </row>
    <row r="1051" customFormat="false" ht="12.75" hidden="false" customHeight="false" outlineLevel="0" collapsed="false">
      <c r="X1051" s="87"/>
    </row>
    <row r="1052" customFormat="false" ht="12.75" hidden="false" customHeight="false" outlineLevel="0" collapsed="false">
      <c r="X1052" s="87"/>
    </row>
    <row r="1053" customFormat="false" ht="12.75" hidden="false" customHeight="false" outlineLevel="0" collapsed="false">
      <c r="X1053" s="87"/>
    </row>
    <row r="1054" customFormat="false" ht="12.75" hidden="false" customHeight="false" outlineLevel="0" collapsed="false">
      <c r="X1054" s="87"/>
    </row>
    <row r="1055" customFormat="false" ht="12.75" hidden="false" customHeight="false" outlineLevel="0" collapsed="false">
      <c r="X1055" s="87"/>
    </row>
    <row r="1056" customFormat="false" ht="12.75" hidden="false" customHeight="false" outlineLevel="0" collapsed="false">
      <c r="X1056" s="87"/>
    </row>
    <row r="1057" customFormat="false" ht="12.75" hidden="false" customHeight="false" outlineLevel="0" collapsed="false">
      <c r="X1057" s="87"/>
    </row>
    <row r="1058" customFormat="false" ht="12.75" hidden="false" customHeight="false" outlineLevel="0" collapsed="false">
      <c r="X1058" s="87"/>
    </row>
    <row r="1059" customFormat="false" ht="12.75" hidden="false" customHeight="false" outlineLevel="0" collapsed="false">
      <c r="X1059" s="87"/>
    </row>
    <row r="1060" customFormat="false" ht="12.75" hidden="false" customHeight="false" outlineLevel="0" collapsed="false">
      <c r="X1060" s="87"/>
    </row>
    <row r="1061" customFormat="false" ht="12.75" hidden="false" customHeight="false" outlineLevel="0" collapsed="false">
      <c r="X1061" s="87"/>
    </row>
    <row r="1062" customFormat="false" ht="12.75" hidden="false" customHeight="false" outlineLevel="0" collapsed="false">
      <c r="X1062" s="87"/>
    </row>
    <row r="1063" customFormat="false" ht="12.75" hidden="false" customHeight="false" outlineLevel="0" collapsed="false">
      <c r="X1063" s="87"/>
    </row>
    <row r="1064" customFormat="false" ht="12.75" hidden="false" customHeight="false" outlineLevel="0" collapsed="false">
      <c r="X1064" s="87"/>
    </row>
    <row r="1065" customFormat="false" ht="12.75" hidden="false" customHeight="false" outlineLevel="0" collapsed="false">
      <c r="X1065" s="87"/>
    </row>
    <row r="1066" customFormat="false" ht="12.75" hidden="false" customHeight="false" outlineLevel="0" collapsed="false">
      <c r="X1066" s="87"/>
    </row>
    <row r="1067" customFormat="false" ht="12.75" hidden="false" customHeight="false" outlineLevel="0" collapsed="false">
      <c r="X1067" s="87"/>
    </row>
    <row r="1068" customFormat="false" ht="12.75" hidden="false" customHeight="false" outlineLevel="0" collapsed="false">
      <c r="X1068" s="87"/>
    </row>
    <row r="1069" customFormat="false" ht="12.75" hidden="false" customHeight="false" outlineLevel="0" collapsed="false">
      <c r="X1069" s="87"/>
    </row>
    <row r="1070" customFormat="false" ht="12.75" hidden="false" customHeight="false" outlineLevel="0" collapsed="false">
      <c r="X1070" s="87"/>
    </row>
    <row r="1071" customFormat="false" ht="12.75" hidden="false" customHeight="false" outlineLevel="0" collapsed="false">
      <c r="X1071" s="87"/>
    </row>
    <row r="1072" customFormat="false" ht="12.75" hidden="false" customHeight="false" outlineLevel="0" collapsed="false">
      <c r="X1072" s="87"/>
    </row>
    <row r="1073" customFormat="false" ht="12.75" hidden="false" customHeight="false" outlineLevel="0" collapsed="false">
      <c r="X1073" s="87"/>
    </row>
    <row r="1074" customFormat="false" ht="12.75" hidden="false" customHeight="false" outlineLevel="0" collapsed="false">
      <c r="X1074" s="87"/>
    </row>
    <row r="1075" customFormat="false" ht="12.75" hidden="false" customHeight="false" outlineLevel="0" collapsed="false">
      <c r="X1075" s="87"/>
    </row>
    <row r="1076" customFormat="false" ht="12.75" hidden="false" customHeight="false" outlineLevel="0" collapsed="false">
      <c r="X1076" s="87"/>
    </row>
    <row r="1077" customFormat="false" ht="12.75" hidden="false" customHeight="false" outlineLevel="0" collapsed="false">
      <c r="X1077" s="87"/>
    </row>
    <row r="1078" customFormat="false" ht="12.75" hidden="false" customHeight="false" outlineLevel="0" collapsed="false">
      <c r="X1078" s="87"/>
    </row>
    <row r="1079" customFormat="false" ht="12.75" hidden="false" customHeight="false" outlineLevel="0" collapsed="false">
      <c r="X1079" s="87"/>
    </row>
    <row r="1080" customFormat="false" ht="12.75" hidden="false" customHeight="false" outlineLevel="0" collapsed="false">
      <c r="X1080" s="87"/>
    </row>
    <row r="1081" customFormat="false" ht="12.75" hidden="false" customHeight="false" outlineLevel="0" collapsed="false">
      <c r="X1081" s="87"/>
    </row>
    <row r="1082" customFormat="false" ht="12.75" hidden="false" customHeight="false" outlineLevel="0" collapsed="false">
      <c r="X1082" s="87"/>
    </row>
    <row r="1083" customFormat="false" ht="12.75" hidden="false" customHeight="false" outlineLevel="0" collapsed="false">
      <c r="X1083" s="87"/>
    </row>
    <row r="1084" customFormat="false" ht="12.75" hidden="false" customHeight="false" outlineLevel="0" collapsed="false">
      <c r="X1084" s="87"/>
    </row>
    <row r="1085" customFormat="false" ht="12.75" hidden="false" customHeight="false" outlineLevel="0" collapsed="false">
      <c r="X1085" s="87"/>
    </row>
    <row r="1086" customFormat="false" ht="12.75" hidden="false" customHeight="false" outlineLevel="0" collapsed="false">
      <c r="X1086" s="87"/>
    </row>
    <row r="1087" customFormat="false" ht="12.75" hidden="false" customHeight="false" outlineLevel="0" collapsed="false">
      <c r="X1087" s="87"/>
    </row>
    <row r="1088" customFormat="false" ht="12.75" hidden="false" customHeight="false" outlineLevel="0" collapsed="false">
      <c r="X1088" s="87"/>
    </row>
    <row r="1089" customFormat="false" ht="12.75" hidden="false" customHeight="false" outlineLevel="0" collapsed="false">
      <c r="X1089" s="87"/>
    </row>
    <row r="1090" customFormat="false" ht="12.75" hidden="false" customHeight="false" outlineLevel="0" collapsed="false">
      <c r="X1090" s="87"/>
    </row>
    <row r="1091" customFormat="false" ht="12.75" hidden="false" customHeight="false" outlineLevel="0" collapsed="false">
      <c r="X1091" s="87"/>
    </row>
    <row r="1092" customFormat="false" ht="12.75" hidden="false" customHeight="false" outlineLevel="0" collapsed="false">
      <c r="X1092" s="87"/>
    </row>
    <row r="1093" customFormat="false" ht="12.75" hidden="false" customHeight="false" outlineLevel="0" collapsed="false">
      <c r="X1093" s="87"/>
    </row>
    <row r="1094" customFormat="false" ht="12.75" hidden="false" customHeight="false" outlineLevel="0" collapsed="false">
      <c r="X1094" s="87"/>
    </row>
    <row r="1095" customFormat="false" ht="12.75" hidden="false" customHeight="false" outlineLevel="0" collapsed="false">
      <c r="X1095" s="87"/>
    </row>
    <row r="1096" customFormat="false" ht="12.75" hidden="false" customHeight="false" outlineLevel="0" collapsed="false">
      <c r="X1096" s="87"/>
    </row>
    <row r="1097" customFormat="false" ht="12.75" hidden="false" customHeight="false" outlineLevel="0" collapsed="false">
      <c r="X1097" s="87"/>
    </row>
    <row r="1098" customFormat="false" ht="12.75" hidden="false" customHeight="false" outlineLevel="0" collapsed="false">
      <c r="X1098" s="87"/>
    </row>
    <row r="1099" customFormat="false" ht="12.75" hidden="false" customHeight="false" outlineLevel="0" collapsed="false">
      <c r="X1099" s="87"/>
    </row>
    <row r="1100" customFormat="false" ht="12.75" hidden="false" customHeight="false" outlineLevel="0" collapsed="false">
      <c r="X1100" s="87"/>
    </row>
    <row r="1101" customFormat="false" ht="12.75" hidden="false" customHeight="false" outlineLevel="0" collapsed="false">
      <c r="X1101" s="87"/>
    </row>
    <row r="1102" customFormat="false" ht="12.75" hidden="false" customHeight="false" outlineLevel="0" collapsed="false">
      <c r="X1102" s="87"/>
    </row>
    <row r="1103" customFormat="false" ht="12.75" hidden="false" customHeight="false" outlineLevel="0" collapsed="false">
      <c r="X1103" s="87"/>
    </row>
    <row r="1104" customFormat="false" ht="12.75" hidden="false" customHeight="false" outlineLevel="0" collapsed="false">
      <c r="X1104" s="87"/>
    </row>
    <row r="1105" customFormat="false" ht="12.75" hidden="false" customHeight="false" outlineLevel="0" collapsed="false">
      <c r="X1105" s="87"/>
    </row>
    <row r="1106" customFormat="false" ht="12.75" hidden="false" customHeight="false" outlineLevel="0" collapsed="false">
      <c r="X1106" s="87"/>
    </row>
    <row r="1107" customFormat="false" ht="12.75" hidden="false" customHeight="false" outlineLevel="0" collapsed="false">
      <c r="X1107" s="87"/>
    </row>
    <row r="1108" customFormat="false" ht="12.75" hidden="false" customHeight="false" outlineLevel="0" collapsed="false">
      <c r="X1108" s="87"/>
    </row>
    <row r="1109" customFormat="false" ht="12.75" hidden="false" customHeight="false" outlineLevel="0" collapsed="false">
      <c r="X1109" s="87"/>
    </row>
    <row r="1110" customFormat="false" ht="12.75" hidden="false" customHeight="false" outlineLevel="0" collapsed="false">
      <c r="X1110" s="87"/>
    </row>
    <row r="1111" customFormat="false" ht="12.75" hidden="false" customHeight="false" outlineLevel="0" collapsed="false">
      <c r="X1111" s="87"/>
    </row>
    <row r="1112" customFormat="false" ht="12.75" hidden="false" customHeight="false" outlineLevel="0" collapsed="false">
      <c r="X1112" s="87"/>
    </row>
    <row r="1113" customFormat="false" ht="12.75" hidden="false" customHeight="false" outlineLevel="0" collapsed="false">
      <c r="X1113" s="87"/>
    </row>
    <row r="1114" customFormat="false" ht="12.75" hidden="false" customHeight="false" outlineLevel="0" collapsed="false">
      <c r="X1114" s="87"/>
    </row>
    <row r="1115" customFormat="false" ht="12.75" hidden="false" customHeight="false" outlineLevel="0" collapsed="false">
      <c r="X1115" s="87"/>
    </row>
    <row r="1116" customFormat="false" ht="12.75" hidden="false" customHeight="false" outlineLevel="0" collapsed="false">
      <c r="X1116" s="87"/>
    </row>
    <row r="1117" customFormat="false" ht="12.75" hidden="false" customHeight="false" outlineLevel="0" collapsed="false">
      <c r="X1117" s="87"/>
    </row>
    <row r="1118" customFormat="false" ht="12.75" hidden="false" customHeight="false" outlineLevel="0" collapsed="false">
      <c r="X1118" s="87"/>
    </row>
    <row r="1119" customFormat="false" ht="12.75" hidden="false" customHeight="false" outlineLevel="0" collapsed="false">
      <c r="X1119" s="87"/>
    </row>
    <row r="1120" customFormat="false" ht="12.75" hidden="false" customHeight="false" outlineLevel="0" collapsed="false">
      <c r="X1120" s="87"/>
    </row>
    <row r="1121" customFormat="false" ht="12.75" hidden="false" customHeight="false" outlineLevel="0" collapsed="false">
      <c r="X1121" s="87"/>
    </row>
    <row r="1122" customFormat="false" ht="12.75" hidden="false" customHeight="false" outlineLevel="0" collapsed="false">
      <c r="X1122" s="87"/>
    </row>
    <row r="1123" customFormat="false" ht="12.75" hidden="false" customHeight="false" outlineLevel="0" collapsed="false">
      <c r="X1123" s="87"/>
    </row>
    <row r="1124" customFormat="false" ht="12.75" hidden="false" customHeight="false" outlineLevel="0" collapsed="false">
      <c r="X1124" s="87"/>
    </row>
    <row r="1125" customFormat="false" ht="12.75" hidden="false" customHeight="false" outlineLevel="0" collapsed="false">
      <c r="X1125" s="87"/>
    </row>
    <row r="1126" customFormat="false" ht="12.75" hidden="false" customHeight="false" outlineLevel="0" collapsed="false">
      <c r="X1126" s="87"/>
    </row>
    <row r="1127" customFormat="false" ht="12.75" hidden="false" customHeight="false" outlineLevel="0" collapsed="false">
      <c r="X1127" s="87"/>
    </row>
    <row r="1128" customFormat="false" ht="12.75" hidden="false" customHeight="false" outlineLevel="0" collapsed="false">
      <c r="X1128" s="87"/>
    </row>
    <row r="1129" customFormat="false" ht="12.75" hidden="false" customHeight="false" outlineLevel="0" collapsed="false">
      <c r="X1129" s="87"/>
    </row>
    <row r="1130" customFormat="false" ht="12.75" hidden="false" customHeight="false" outlineLevel="0" collapsed="false">
      <c r="X1130" s="87"/>
    </row>
    <row r="1131" customFormat="false" ht="12.75" hidden="false" customHeight="false" outlineLevel="0" collapsed="false">
      <c r="X1131" s="87"/>
    </row>
    <row r="1132" customFormat="false" ht="12.75" hidden="false" customHeight="false" outlineLevel="0" collapsed="false">
      <c r="X1132" s="87"/>
    </row>
    <row r="1133" customFormat="false" ht="12.75" hidden="false" customHeight="false" outlineLevel="0" collapsed="false">
      <c r="X1133" s="87"/>
    </row>
    <row r="1134" customFormat="false" ht="12.75" hidden="false" customHeight="false" outlineLevel="0" collapsed="false">
      <c r="X1134" s="87"/>
    </row>
    <row r="1135" customFormat="false" ht="12.75" hidden="false" customHeight="false" outlineLevel="0" collapsed="false">
      <c r="X1135" s="87"/>
    </row>
    <row r="1136" customFormat="false" ht="12.75" hidden="false" customHeight="false" outlineLevel="0" collapsed="false">
      <c r="X1136" s="87"/>
    </row>
    <row r="1137" customFormat="false" ht="12.75" hidden="false" customHeight="false" outlineLevel="0" collapsed="false">
      <c r="X1137" s="87"/>
    </row>
    <row r="1138" customFormat="false" ht="12.75" hidden="false" customHeight="false" outlineLevel="0" collapsed="false">
      <c r="X1138" s="87"/>
    </row>
    <row r="1139" customFormat="false" ht="12.75" hidden="false" customHeight="false" outlineLevel="0" collapsed="false">
      <c r="X1139" s="87"/>
    </row>
    <row r="1140" customFormat="false" ht="12.75" hidden="false" customHeight="false" outlineLevel="0" collapsed="false">
      <c r="X1140" s="87"/>
    </row>
    <row r="1141" customFormat="false" ht="12.75" hidden="false" customHeight="false" outlineLevel="0" collapsed="false">
      <c r="X1141" s="87"/>
    </row>
    <row r="1142" customFormat="false" ht="12.75" hidden="false" customHeight="false" outlineLevel="0" collapsed="false">
      <c r="X1142" s="87"/>
    </row>
    <row r="1143" customFormat="false" ht="12.75" hidden="false" customHeight="false" outlineLevel="0" collapsed="false">
      <c r="X1143" s="87"/>
    </row>
    <row r="1144" customFormat="false" ht="12.75" hidden="false" customHeight="false" outlineLevel="0" collapsed="false">
      <c r="X1144" s="87"/>
    </row>
    <row r="1145" customFormat="false" ht="12.75" hidden="false" customHeight="false" outlineLevel="0" collapsed="false">
      <c r="X1145" s="87"/>
    </row>
    <row r="1146" customFormat="false" ht="12.75" hidden="false" customHeight="false" outlineLevel="0" collapsed="false">
      <c r="X1146" s="87"/>
    </row>
    <row r="1147" customFormat="false" ht="12.75" hidden="false" customHeight="false" outlineLevel="0" collapsed="false">
      <c r="X1147" s="87"/>
    </row>
    <row r="1148" customFormat="false" ht="12.75" hidden="false" customHeight="false" outlineLevel="0" collapsed="false">
      <c r="X1148" s="87"/>
    </row>
    <row r="1149" customFormat="false" ht="12.75" hidden="false" customHeight="false" outlineLevel="0" collapsed="false">
      <c r="X1149" s="87"/>
    </row>
    <row r="1150" customFormat="false" ht="12.75" hidden="false" customHeight="false" outlineLevel="0" collapsed="false">
      <c r="X1150" s="87"/>
    </row>
    <row r="1151" customFormat="false" ht="12.75" hidden="false" customHeight="false" outlineLevel="0" collapsed="false">
      <c r="X1151" s="87"/>
    </row>
    <row r="1152" customFormat="false" ht="12.75" hidden="false" customHeight="false" outlineLevel="0" collapsed="false">
      <c r="X1152" s="87"/>
    </row>
    <row r="1153" customFormat="false" ht="12.75" hidden="false" customHeight="false" outlineLevel="0" collapsed="false">
      <c r="X1153" s="87"/>
    </row>
    <row r="1154" customFormat="false" ht="12.75" hidden="false" customHeight="false" outlineLevel="0" collapsed="false">
      <c r="X1154" s="87"/>
    </row>
    <row r="1155" customFormat="false" ht="12.75" hidden="false" customHeight="false" outlineLevel="0" collapsed="false">
      <c r="X1155" s="87"/>
    </row>
    <row r="1156" customFormat="false" ht="12.75" hidden="false" customHeight="false" outlineLevel="0" collapsed="false">
      <c r="X1156" s="87"/>
    </row>
    <row r="1157" customFormat="false" ht="12.75" hidden="false" customHeight="false" outlineLevel="0" collapsed="false">
      <c r="X1157" s="87"/>
    </row>
    <row r="1158" customFormat="false" ht="12.75" hidden="false" customHeight="false" outlineLevel="0" collapsed="false">
      <c r="X1158" s="87"/>
    </row>
    <row r="1159" customFormat="false" ht="12.75" hidden="false" customHeight="false" outlineLevel="0" collapsed="false">
      <c r="X1159" s="87"/>
    </row>
    <row r="1160" customFormat="false" ht="12.75" hidden="false" customHeight="false" outlineLevel="0" collapsed="false">
      <c r="X1160" s="87"/>
    </row>
    <row r="1161" customFormat="false" ht="12.75" hidden="false" customHeight="false" outlineLevel="0" collapsed="false">
      <c r="X1161" s="87"/>
    </row>
    <row r="1162" customFormat="false" ht="12.75" hidden="false" customHeight="false" outlineLevel="0" collapsed="false">
      <c r="X1162" s="87"/>
    </row>
    <row r="1163" customFormat="false" ht="12.75" hidden="false" customHeight="false" outlineLevel="0" collapsed="false">
      <c r="X1163" s="87"/>
    </row>
    <row r="1164" customFormat="false" ht="12.75" hidden="false" customHeight="false" outlineLevel="0" collapsed="false">
      <c r="X1164" s="87"/>
    </row>
    <row r="1165" customFormat="false" ht="12.75" hidden="false" customHeight="false" outlineLevel="0" collapsed="false">
      <c r="X1165" s="87"/>
    </row>
    <row r="1166" customFormat="false" ht="12.75" hidden="false" customHeight="false" outlineLevel="0" collapsed="false">
      <c r="X1166" s="87"/>
    </row>
    <row r="1167" customFormat="false" ht="12.75" hidden="false" customHeight="false" outlineLevel="0" collapsed="false">
      <c r="X1167" s="87"/>
    </row>
    <row r="1168" customFormat="false" ht="12.75" hidden="false" customHeight="false" outlineLevel="0" collapsed="false">
      <c r="X1168" s="87"/>
    </row>
    <row r="1169" customFormat="false" ht="12.75" hidden="false" customHeight="false" outlineLevel="0" collapsed="false">
      <c r="X1169" s="87"/>
    </row>
    <row r="1170" customFormat="false" ht="12.75" hidden="false" customHeight="false" outlineLevel="0" collapsed="false">
      <c r="X1170" s="87"/>
    </row>
    <row r="1171" customFormat="false" ht="12.75" hidden="false" customHeight="false" outlineLevel="0" collapsed="false">
      <c r="X1171" s="87"/>
    </row>
    <row r="1172" customFormat="false" ht="12.75" hidden="false" customHeight="false" outlineLevel="0" collapsed="false">
      <c r="X1172" s="87"/>
    </row>
    <row r="1173" customFormat="false" ht="12.75" hidden="false" customHeight="false" outlineLevel="0" collapsed="false">
      <c r="X1173" s="87"/>
    </row>
    <row r="1174" customFormat="false" ht="12.75" hidden="false" customHeight="false" outlineLevel="0" collapsed="false">
      <c r="X1174" s="87"/>
    </row>
    <row r="1175" customFormat="false" ht="12.75" hidden="false" customHeight="false" outlineLevel="0" collapsed="false">
      <c r="X1175" s="87"/>
    </row>
    <row r="1176" customFormat="false" ht="12.75" hidden="false" customHeight="false" outlineLevel="0" collapsed="false">
      <c r="X1176" s="87"/>
    </row>
    <row r="1177" customFormat="false" ht="12.75" hidden="false" customHeight="false" outlineLevel="0" collapsed="false">
      <c r="X1177" s="87"/>
    </row>
    <row r="1178" customFormat="false" ht="12.75" hidden="false" customHeight="false" outlineLevel="0" collapsed="false">
      <c r="X1178" s="87"/>
    </row>
    <row r="1179" customFormat="false" ht="12.75" hidden="false" customHeight="false" outlineLevel="0" collapsed="false">
      <c r="X1179" s="87"/>
    </row>
    <row r="1180" customFormat="false" ht="12.75" hidden="false" customHeight="false" outlineLevel="0" collapsed="false">
      <c r="X1180" s="87"/>
    </row>
    <row r="1181" customFormat="false" ht="12.75" hidden="false" customHeight="false" outlineLevel="0" collapsed="false">
      <c r="X1181" s="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0.85"/>
    <col collapsed="false" customWidth="true" hidden="false" outlineLevel="0" max="3" min="3" style="1" width="3.99"/>
    <col collapsed="false" customWidth="true" hidden="false" outlineLevel="0" max="4" min="4" style="1" width="11.85"/>
    <col collapsed="false" customWidth="true" hidden="false" outlineLevel="0" max="5" min="5" style="1" width="11.99"/>
    <col collapsed="false" customWidth="true" hidden="false" outlineLevel="0" max="6" min="6" style="1" width="2.84"/>
    <col collapsed="false" customWidth="true" hidden="false" outlineLevel="0" max="8" min="7" style="1" width="10.85"/>
    <col collapsed="false" customWidth="true" hidden="false" outlineLevel="0" max="9" min="9" style="1" width="2.84"/>
    <col collapsed="false" customWidth="true" hidden="false" outlineLevel="0" max="11" min="10" style="1" width="10.85"/>
    <col collapsed="false" customWidth="true" hidden="false" outlineLevel="0" max="12" min="12" style="1" width="2.84"/>
    <col collapsed="false" customWidth="true" hidden="false" outlineLevel="0" max="14" min="13" style="1" width="10.85"/>
    <col collapsed="false" customWidth="true" hidden="false" outlineLevel="0" max="15" min="15" style="1" width="2.84"/>
    <col collapsed="false" customWidth="true" hidden="false" outlineLevel="0" max="17" min="16" style="1" width="10.85"/>
    <col collapsed="false" customWidth="true" hidden="false" outlineLevel="0" max="18" min="18" style="1" width="2.84"/>
    <col collapsed="false" customWidth="true" hidden="false" outlineLevel="0" max="20" min="19" style="1" width="10.85"/>
    <col collapsed="false" customWidth="true" hidden="false" outlineLevel="0" max="21" min="21" style="1" width="2.84"/>
    <col collapsed="false" customWidth="true" hidden="false" outlineLevel="0" max="23" min="22" style="1" width="10.85"/>
    <col collapsed="false" customWidth="true" hidden="false" outlineLevel="0" max="24" min="24" style="1" width="2.84"/>
    <col collapsed="false" customWidth="true" hidden="false" outlineLevel="0" max="26" min="25" style="1" width="10.85"/>
    <col collapsed="false" customWidth="true" hidden="false" outlineLevel="0" max="27" min="27" style="1" width="3.42"/>
    <col collapsed="false" customWidth="true" hidden="false" outlineLevel="0" max="28" min="28" style="1" width="9.28"/>
    <col collapsed="false" customWidth="false" hidden="false" outlineLevel="0" max="29" min="29" style="1" width="9.14"/>
    <col collapsed="false" customWidth="true" hidden="false" outlineLevel="0" max="30" min="30" style="1" width="3.42"/>
    <col collapsed="false" customWidth="false" hidden="false" outlineLevel="0" max="32" min="31" style="1" width="9.14"/>
    <col collapsed="false" customWidth="true" hidden="false" outlineLevel="0" max="33" min="33" style="1" width="3.42"/>
    <col collapsed="false" customWidth="false" hidden="false" outlineLevel="0" max="35" min="34" style="1" width="9.14"/>
    <col collapsed="false" customWidth="true" hidden="false" outlineLevel="0" max="36" min="36" style="1" width="3.42"/>
    <col collapsed="false" customWidth="false" hidden="false" outlineLevel="0" max="38" min="37" style="1" width="9.14"/>
    <col collapsed="false" customWidth="true" hidden="false" outlineLevel="0" max="39" min="39" style="1" width="3.42"/>
    <col collapsed="false" customWidth="false" hidden="false" outlineLevel="0" max="41" min="40" style="1" width="9.14"/>
    <col collapsed="false" customWidth="true" hidden="false" outlineLevel="0" max="42" min="42" style="1" width="3.42"/>
    <col collapsed="false" customWidth="false" hidden="false" outlineLevel="0" max="257" min="43" style="1" width="9.14"/>
  </cols>
  <sheetData>
    <row r="1" customFormat="false" ht="13.5" hidden="false" customHeight="false" outlineLevel="0" collapsed="false">
      <c r="A1" s="114" t="n">
        <f aca="true">TODAY()</f>
        <v>45926</v>
      </c>
      <c r="AK1" s="1" t="s">
        <v>220</v>
      </c>
    </row>
    <row r="2" customFormat="false" ht="13.5" hidden="false" customHeight="false" outlineLevel="0" collapsed="false">
      <c r="A2" s="115"/>
      <c r="B2" s="116"/>
      <c r="C2" s="115"/>
      <c r="D2" s="117"/>
      <c r="E2" s="118" t="s">
        <v>221</v>
      </c>
      <c r="F2" s="115"/>
      <c r="G2" s="115" t="s">
        <v>4</v>
      </c>
      <c r="H2" s="115"/>
      <c r="I2" s="115"/>
      <c r="J2" s="119" t="s">
        <v>222</v>
      </c>
      <c r="K2" s="120" t="n">
        <v>3.775</v>
      </c>
      <c r="L2" s="115"/>
      <c r="M2" s="115"/>
      <c r="N2" s="118" t="s">
        <v>221</v>
      </c>
      <c r="O2" s="115"/>
      <c r="P2" s="115"/>
      <c r="Q2" s="121"/>
      <c r="R2" s="115"/>
      <c r="S2" s="115"/>
      <c r="T2" s="121"/>
      <c r="U2" s="115"/>
      <c r="V2" s="115"/>
      <c r="W2" s="121"/>
      <c r="X2" s="115" t="s">
        <v>4</v>
      </c>
      <c r="Y2" s="115" t="s">
        <v>4</v>
      </c>
      <c r="Z2" s="115" t="s">
        <v>4</v>
      </c>
      <c r="AH2" s="122" t="s">
        <v>223</v>
      </c>
      <c r="AL2" s="1" t="s">
        <v>224</v>
      </c>
      <c r="AO2" s="1" t="s">
        <v>224</v>
      </c>
    </row>
    <row r="3" customFormat="false" ht="12.75" hidden="false" customHeight="false" outlineLevel="0" collapsed="false">
      <c r="A3" s="119" t="s">
        <v>225</v>
      </c>
      <c r="B3" s="123" t="n">
        <v>3.875</v>
      </c>
      <c r="C3" s="115"/>
      <c r="D3" s="119" t="s">
        <v>225</v>
      </c>
      <c r="E3" s="124" t="n">
        <f aca="false">+B3</f>
        <v>3.875</v>
      </c>
      <c r="F3" s="115"/>
      <c r="G3" s="125" t="s">
        <v>226</v>
      </c>
      <c r="H3" s="126" t="n">
        <v>3.83</v>
      </c>
      <c r="I3" s="115"/>
      <c r="J3" s="119" t="s">
        <v>227</v>
      </c>
      <c r="K3" s="120" t="n">
        <v>3.775</v>
      </c>
      <c r="L3" s="115"/>
      <c r="M3" s="119" t="s">
        <v>227</v>
      </c>
      <c r="N3" s="124" t="n">
        <f aca="false">+K3</f>
        <v>3.775</v>
      </c>
      <c r="O3" s="115"/>
      <c r="P3" s="119" t="s">
        <v>228</v>
      </c>
      <c r="Q3" s="120" t="n">
        <v>3.845</v>
      </c>
      <c r="R3" s="115" t="s">
        <v>4</v>
      </c>
      <c r="S3" s="119" t="s">
        <v>229</v>
      </c>
      <c r="T3" s="120" t="n">
        <v>3.82</v>
      </c>
      <c r="U3" s="115" t="s">
        <v>4</v>
      </c>
      <c r="V3" s="119" t="s">
        <v>230</v>
      </c>
      <c r="W3" s="120" t="n">
        <v>3.92</v>
      </c>
      <c r="X3" s="115"/>
      <c r="Y3" s="119" t="s">
        <v>231</v>
      </c>
      <c r="Z3" s="120" t="n">
        <v>4.11</v>
      </c>
      <c r="AB3" s="119" t="s">
        <v>232</v>
      </c>
      <c r="AC3" s="120" t="n">
        <f aca="false">K7</f>
        <v>4.14</v>
      </c>
      <c r="AE3" s="127" t="s">
        <v>233</v>
      </c>
      <c r="AF3" s="120" t="n">
        <v>3.835</v>
      </c>
      <c r="AH3" s="119" t="s">
        <v>234</v>
      </c>
      <c r="AI3" s="120" t="n">
        <v>3.99</v>
      </c>
      <c r="AK3" s="119" t="s">
        <v>63</v>
      </c>
      <c r="AL3" s="120" t="n">
        <f aca="false">+Z3</f>
        <v>4.11</v>
      </c>
      <c r="AN3" s="119" t="s">
        <v>235</v>
      </c>
      <c r="AO3" s="120" t="n">
        <f aca="false">+H3</f>
        <v>3.83</v>
      </c>
      <c r="AQ3" s="119" t="s">
        <v>236</v>
      </c>
      <c r="AR3" s="120" t="n">
        <f aca="false">H5+0.095</f>
        <v>4.075</v>
      </c>
    </row>
    <row r="4" customFormat="false" ht="12.75" hidden="false" customHeight="false" outlineLevel="0" collapsed="false">
      <c r="A4" s="119" t="s">
        <v>237</v>
      </c>
      <c r="B4" s="128" t="n">
        <v>3.86</v>
      </c>
      <c r="C4" s="129"/>
      <c r="D4" s="119" t="s">
        <v>237</v>
      </c>
      <c r="E4" s="124" t="n">
        <f aca="false">+B4</f>
        <v>3.86</v>
      </c>
      <c r="F4" s="129"/>
      <c r="G4" s="125" t="s">
        <v>238</v>
      </c>
      <c r="H4" s="128" t="n">
        <v>3.785</v>
      </c>
      <c r="I4" s="115"/>
      <c r="J4" s="119" t="s">
        <v>239</v>
      </c>
      <c r="K4" s="120" t="n">
        <v>3.76</v>
      </c>
      <c r="L4" s="115"/>
      <c r="M4" s="119" t="s">
        <v>239</v>
      </c>
      <c r="N4" s="124" t="n">
        <f aca="false">+K4</f>
        <v>3.76</v>
      </c>
      <c r="O4" s="115"/>
      <c r="P4" s="119"/>
      <c r="Q4" s="120"/>
      <c r="R4" s="115"/>
      <c r="S4" s="119" t="s">
        <v>240</v>
      </c>
      <c r="T4" s="120" t="n">
        <v>3.895</v>
      </c>
      <c r="U4" s="115"/>
      <c r="V4" s="119"/>
      <c r="W4" s="120" t="n">
        <f aca="false">+W17+W3</f>
        <v>4.03022433139773</v>
      </c>
      <c r="X4" s="115"/>
      <c r="Y4" s="115"/>
      <c r="Z4" s="115"/>
      <c r="AB4" s="127" t="s">
        <v>241</v>
      </c>
      <c r="AE4" s="127" t="s">
        <v>242</v>
      </c>
      <c r="AQ4" s="1" t="s">
        <v>243</v>
      </c>
    </row>
    <row r="5" customFormat="false" ht="12.75" hidden="false" customHeight="false" outlineLevel="0" collapsed="false">
      <c r="A5" s="119" t="s">
        <v>244</v>
      </c>
      <c r="B5" s="130" t="n">
        <v>3.83</v>
      </c>
      <c r="C5" s="131"/>
      <c r="D5" s="119" t="s">
        <v>244</v>
      </c>
      <c r="E5" s="124" t="n">
        <v>3.9</v>
      </c>
      <c r="F5" s="131"/>
      <c r="G5" s="125" t="s">
        <v>243</v>
      </c>
      <c r="H5" s="130" t="n">
        <v>3.98</v>
      </c>
      <c r="I5" s="115"/>
      <c r="J5" s="119" t="s">
        <v>245</v>
      </c>
      <c r="K5" s="120" t="n">
        <v>3.735</v>
      </c>
      <c r="L5" s="115"/>
      <c r="M5" s="119" t="s">
        <v>245</v>
      </c>
      <c r="N5" s="124" t="n">
        <f aca="false">+K5</f>
        <v>3.735</v>
      </c>
      <c r="O5" s="115"/>
      <c r="P5" s="119"/>
      <c r="Q5" s="121"/>
      <c r="R5" s="115"/>
      <c r="S5" s="119"/>
      <c r="T5" s="121"/>
      <c r="U5" s="115"/>
      <c r="V5" s="119"/>
      <c r="W5" s="121"/>
      <c r="X5" s="115"/>
      <c r="Y5" s="115"/>
      <c r="Z5" s="132"/>
    </row>
    <row r="6" customFormat="false" ht="12.75" hidden="false" customHeight="false" outlineLevel="0" collapsed="false">
      <c r="A6" s="125" t="s">
        <v>246</v>
      </c>
      <c r="B6" s="130" t="n">
        <v>3.75</v>
      </c>
      <c r="C6" s="131"/>
      <c r="D6" s="125" t="s">
        <v>246</v>
      </c>
      <c r="E6" s="124" t="n">
        <f aca="false">+B6</f>
        <v>3.75</v>
      </c>
      <c r="F6" s="131"/>
      <c r="G6" s="52"/>
      <c r="H6" s="52"/>
      <c r="I6" s="133"/>
      <c r="J6" s="125" t="s">
        <v>247</v>
      </c>
      <c r="K6" s="134" t="n">
        <v>3.875</v>
      </c>
      <c r="L6" s="133"/>
      <c r="M6" s="125" t="s">
        <v>247</v>
      </c>
      <c r="N6" s="124" t="n">
        <f aca="false">+K6</f>
        <v>3.875</v>
      </c>
      <c r="O6" s="133"/>
      <c r="P6" s="125"/>
      <c r="Q6" s="135"/>
      <c r="R6" s="133"/>
      <c r="S6" s="125"/>
      <c r="T6" s="135" t="n">
        <f aca="false">+T4-T3</f>
        <v>0.0750000000000002</v>
      </c>
      <c r="U6" s="133"/>
      <c r="V6" s="125"/>
      <c r="W6" s="135"/>
      <c r="X6" s="133"/>
      <c r="Y6" s="133"/>
      <c r="Z6" s="135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</row>
    <row r="7" customFormat="false" ht="12.75" hidden="false" customHeight="false" outlineLevel="0" collapsed="false">
      <c r="A7" s="136" t="s">
        <v>248</v>
      </c>
      <c r="B7" s="130" t="n">
        <v>4.135</v>
      </c>
      <c r="C7" s="131"/>
      <c r="D7" s="136" t="s">
        <v>248</v>
      </c>
      <c r="E7" s="124" t="n">
        <f aca="false">+B7</f>
        <v>4.135</v>
      </c>
      <c r="F7" s="131"/>
      <c r="G7" s="131"/>
      <c r="H7" s="131"/>
      <c r="I7" s="137"/>
      <c r="J7" s="136" t="s">
        <v>232</v>
      </c>
      <c r="K7" s="138" t="n">
        <v>4.14</v>
      </c>
      <c r="L7" s="137"/>
      <c r="M7" s="136" t="s">
        <v>232</v>
      </c>
      <c r="N7" s="124" t="n">
        <f aca="false">+K7</f>
        <v>4.14</v>
      </c>
      <c r="O7" s="137"/>
      <c r="P7" s="136"/>
      <c r="Q7" s="139"/>
      <c r="R7" s="137"/>
      <c r="S7" s="136"/>
      <c r="T7" s="139"/>
      <c r="U7" s="137"/>
      <c r="V7" s="136"/>
      <c r="W7" s="139"/>
      <c r="X7" s="137"/>
      <c r="Y7" s="137"/>
      <c r="Z7" s="139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</row>
    <row r="8" customFormat="false" ht="12.75" hidden="false" customHeight="false" outlineLevel="0" collapsed="false">
      <c r="A8" s="119" t="s">
        <v>249</v>
      </c>
      <c r="B8" s="131"/>
      <c r="C8" s="131"/>
      <c r="D8" s="131"/>
      <c r="E8" s="131"/>
      <c r="F8" s="131"/>
      <c r="G8" s="141" t="s">
        <v>250</v>
      </c>
      <c r="H8" s="131"/>
      <c r="I8" s="142"/>
      <c r="J8" s="125" t="s">
        <v>251</v>
      </c>
      <c r="K8" s="134"/>
      <c r="L8" s="115"/>
      <c r="M8" s="125" t="s">
        <v>252</v>
      </c>
      <c r="N8" s="134"/>
      <c r="O8" s="115"/>
      <c r="P8" s="119"/>
      <c r="Q8" s="121"/>
      <c r="R8" s="115"/>
      <c r="S8" s="142" t="s">
        <v>253</v>
      </c>
      <c r="T8" s="121"/>
      <c r="U8" s="115"/>
      <c r="V8" s="119" t="s">
        <v>254</v>
      </c>
      <c r="W8" s="121"/>
      <c r="X8" s="115"/>
      <c r="Y8" s="119" t="s">
        <v>255</v>
      </c>
      <c r="Z8" s="115"/>
      <c r="AB8" s="1" t="s">
        <v>256</v>
      </c>
      <c r="AE8" s="1" t="s">
        <v>257</v>
      </c>
      <c r="AH8" s="1" t="s">
        <v>258</v>
      </c>
      <c r="AK8" s="1" t="s">
        <v>259</v>
      </c>
      <c r="AQ8" s="1" t="s">
        <v>260</v>
      </c>
    </row>
    <row r="9" customFormat="false" ht="12.75" hidden="false" customHeight="false" outlineLevel="0" collapsed="false">
      <c r="A9" s="125" t="s">
        <v>261</v>
      </c>
      <c r="B9" s="131"/>
      <c r="C9" s="131"/>
      <c r="D9" s="131"/>
      <c r="E9" s="131"/>
      <c r="F9" s="131"/>
      <c r="G9" s="131" t="s">
        <v>262</v>
      </c>
      <c r="H9" s="131"/>
      <c r="I9" s="143"/>
      <c r="J9" s="4" t="s">
        <v>263</v>
      </c>
      <c r="K9" s="134"/>
      <c r="L9" s="115"/>
      <c r="M9" s="4" t="s">
        <v>264</v>
      </c>
      <c r="N9" s="134"/>
      <c r="O9" s="115"/>
      <c r="P9" s="142" t="s">
        <v>265</v>
      </c>
      <c r="Q9" s="135"/>
      <c r="R9" s="133"/>
      <c r="S9" s="125" t="s">
        <v>266</v>
      </c>
      <c r="T9" s="135"/>
      <c r="U9" s="133"/>
      <c r="V9" s="125" t="s">
        <v>267</v>
      </c>
      <c r="W9" s="135"/>
      <c r="X9" s="115"/>
      <c r="Y9" s="119" t="s">
        <v>267</v>
      </c>
      <c r="Z9" s="115"/>
      <c r="AB9" s="1" t="s">
        <v>268</v>
      </c>
      <c r="AE9" s="1" t="s">
        <v>269</v>
      </c>
      <c r="AH9" s="1" t="s">
        <v>270</v>
      </c>
      <c r="AK9" s="1" t="s">
        <v>271</v>
      </c>
      <c r="AQ9" s="1" t="s">
        <v>272</v>
      </c>
    </row>
    <row r="10" customFormat="false" ht="12.75" hidden="false" customHeight="false" outlineLevel="0" collapsed="false">
      <c r="A10" s="125"/>
      <c r="B10" s="131"/>
      <c r="C10" s="131"/>
      <c r="D10" s="131"/>
      <c r="E10" s="131"/>
      <c r="F10" s="131"/>
      <c r="G10" s="131" t="s">
        <v>273</v>
      </c>
      <c r="H10" s="131"/>
      <c r="I10" s="143"/>
      <c r="J10" s="142" t="s">
        <v>274</v>
      </c>
      <c r="K10" s="134"/>
      <c r="L10" s="115"/>
      <c r="M10" s="142" t="s">
        <v>274</v>
      </c>
      <c r="N10" s="134"/>
      <c r="O10" s="115"/>
      <c r="P10" s="142" t="s">
        <v>275</v>
      </c>
      <c r="Q10" s="135"/>
      <c r="R10" s="133"/>
      <c r="S10" s="125" t="s">
        <v>276</v>
      </c>
      <c r="T10" s="135"/>
      <c r="U10" s="133"/>
      <c r="V10" s="125" t="s">
        <v>277</v>
      </c>
      <c r="W10" s="135"/>
      <c r="X10" s="115"/>
      <c r="Y10" s="119" t="s">
        <v>278</v>
      </c>
      <c r="Z10" s="119"/>
      <c r="AB10" s="1" t="s">
        <v>279</v>
      </c>
      <c r="AE10" s="1" t="s">
        <v>280</v>
      </c>
      <c r="AH10" s="1" t="s">
        <v>281</v>
      </c>
      <c r="AK10" s="144" t="n">
        <v>36526</v>
      </c>
      <c r="AN10" s="144"/>
      <c r="AQ10" s="1" t="s">
        <v>282</v>
      </c>
    </row>
    <row r="11" customFormat="false" ht="12.75" hidden="false" customHeight="false" outlineLevel="0" collapsed="false">
      <c r="A11" s="125"/>
      <c r="B11" s="4"/>
      <c r="C11" s="4"/>
      <c r="D11" s="4"/>
      <c r="E11" s="4"/>
      <c r="F11" s="4"/>
      <c r="G11" s="4" t="s">
        <v>283</v>
      </c>
      <c r="H11" s="131"/>
      <c r="I11" s="143"/>
      <c r="J11" s="142" t="s">
        <v>284</v>
      </c>
      <c r="K11" s="134"/>
      <c r="L11" s="115"/>
      <c r="M11" s="142" t="s">
        <v>285</v>
      </c>
      <c r="N11" s="134"/>
      <c r="O11" s="115"/>
      <c r="P11" s="142" t="s">
        <v>286</v>
      </c>
      <c r="Q11" s="135"/>
      <c r="R11" s="133"/>
      <c r="S11" s="125"/>
      <c r="T11" s="135"/>
      <c r="U11" s="133"/>
      <c r="V11" s="125" t="s">
        <v>287</v>
      </c>
      <c r="W11" s="135"/>
      <c r="X11" s="115"/>
      <c r="Y11" s="119"/>
      <c r="Z11" s="119"/>
      <c r="AB11" s="1" t="s">
        <v>288</v>
      </c>
      <c r="AE11" s="1" t="s">
        <v>289</v>
      </c>
      <c r="AK11" s="144"/>
      <c r="AN11" s="144"/>
      <c r="AQ11" s="1" t="s">
        <v>290</v>
      </c>
    </row>
    <row r="12" customFormat="false" ht="12.75" hidden="false" customHeight="false" outlineLevel="0" collapsed="false">
      <c r="A12" s="125" t="s">
        <v>291</v>
      </c>
      <c r="B12" s="145"/>
      <c r="C12" s="115"/>
      <c r="D12" s="119" t="s">
        <v>291</v>
      </c>
      <c r="E12" s="146"/>
      <c r="F12" s="147"/>
      <c r="G12" s="148" t="s">
        <v>292</v>
      </c>
      <c r="H12" s="149"/>
      <c r="I12" s="115"/>
      <c r="J12" s="142" t="s">
        <v>293</v>
      </c>
      <c r="K12" s="120"/>
      <c r="L12" s="115"/>
      <c r="M12" s="119" t="s">
        <v>294</v>
      </c>
      <c r="N12" s="120"/>
      <c r="O12" s="115"/>
      <c r="P12" s="125" t="s">
        <v>295</v>
      </c>
      <c r="Q12" s="121"/>
      <c r="R12" s="115"/>
      <c r="S12" s="119"/>
      <c r="T12" s="121"/>
      <c r="U12" s="115"/>
      <c r="V12" s="119"/>
      <c r="W12" s="121"/>
      <c r="X12" s="115"/>
      <c r="Y12" s="119"/>
      <c r="Z12" s="119"/>
      <c r="AE12" s="1" t="s">
        <v>296</v>
      </c>
      <c r="AK12" s="144" t="s">
        <v>297</v>
      </c>
      <c r="AN12" s="144"/>
      <c r="AQ12" s="144" t="n">
        <v>36526</v>
      </c>
      <c r="AT12" s="1" t="s">
        <v>298</v>
      </c>
      <c r="AU12" s="126" t="n">
        <v>2.025</v>
      </c>
    </row>
    <row r="13" customFormat="false" ht="12.75" hidden="false" customHeight="false" outlineLevel="0" collapsed="false">
      <c r="A13" s="150" t="s">
        <v>109</v>
      </c>
      <c r="B13" s="151" t="s">
        <v>299</v>
      </c>
      <c r="C13" s="152"/>
      <c r="D13" s="1" t="s">
        <v>109</v>
      </c>
      <c r="E13" s="1" t="s">
        <v>300</v>
      </c>
      <c r="F13" s="153"/>
      <c r="G13" s="150" t="s">
        <v>301</v>
      </c>
      <c r="H13" s="154" t="s">
        <v>302</v>
      </c>
      <c r="I13" s="147"/>
      <c r="J13" s="155" t="s">
        <v>101</v>
      </c>
      <c r="K13" s="151" t="s">
        <v>303</v>
      </c>
      <c r="L13" s="147"/>
      <c r="M13" s="155" t="s">
        <v>101</v>
      </c>
      <c r="N13" s="151" t="s">
        <v>304</v>
      </c>
      <c r="O13" s="147"/>
      <c r="P13" s="150" t="s">
        <v>305</v>
      </c>
      <c r="Q13" s="154" t="s">
        <v>306</v>
      </c>
      <c r="R13" s="152"/>
      <c r="S13" s="150" t="s">
        <v>307</v>
      </c>
      <c r="T13" s="154" t="s">
        <v>308</v>
      </c>
      <c r="U13" s="152"/>
      <c r="V13" s="150" t="s">
        <v>170</v>
      </c>
      <c r="W13" s="154" t="s">
        <v>309</v>
      </c>
      <c r="X13" s="152"/>
      <c r="Y13" s="150" t="s">
        <v>63</v>
      </c>
      <c r="Z13" s="154" t="s">
        <v>310</v>
      </c>
      <c r="AB13" s="150" t="s">
        <v>311</v>
      </c>
      <c r="AC13" s="154" t="s">
        <v>312</v>
      </c>
      <c r="AE13" s="1" t="s">
        <v>313</v>
      </c>
      <c r="AH13" s="150" t="s">
        <v>223</v>
      </c>
      <c r="AI13" s="154" t="s">
        <v>314</v>
      </c>
      <c r="AK13" s="150" t="s">
        <v>315</v>
      </c>
      <c r="AL13" s="154" t="s">
        <v>316</v>
      </c>
      <c r="AN13" s="150" t="s">
        <v>317</v>
      </c>
      <c r="AO13" s="154" t="s">
        <v>294</v>
      </c>
      <c r="AQ13" s="150" t="s">
        <v>318</v>
      </c>
      <c r="AR13" s="154" t="s">
        <v>319</v>
      </c>
      <c r="AT13" s="127" t="s">
        <v>320</v>
      </c>
      <c r="AU13" s="126"/>
    </row>
    <row r="14" customFormat="false" ht="12.75" hidden="false" customHeight="false" outlineLevel="0" collapsed="false">
      <c r="A14" s="156" t="s">
        <v>321</v>
      </c>
      <c r="B14" s="157" t="n">
        <v>0.0024</v>
      </c>
      <c r="C14" s="153"/>
      <c r="D14" s="156" t="s">
        <v>322</v>
      </c>
      <c r="E14" s="158" t="n">
        <v>0.0653</v>
      </c>
      <c r="F14" s="153"/>
      <c r="G14" s="156" t="s">
        <v>321</v>
      </c>
      <c r="H14" s="157" t="n">
        <v>0.0439</v>
      </c>
      <c r="I14" s="153"/>
      <c r="J14" s="159" t="s">
        <v>321</v>
      </c>
      <c r="K14" s="157" t="n">
        <v>0.0178</v>
      </c>
      <c r="L14" s="153"/>
      <c r="M14" s="159" t="s">
        <v>321</v>
      </c>
      <c r="N14" s="157" t="n">
        <v>0.5603</v>
      </c>
      <c r="O14" s="153"/>
      <c r="P14" s="156" t="s">
        <v>321</v>
      </c>
      <c r="Q14" s="157" t="n">
        <v>0.006</v>
      </c>
      <c r="R14" s="153"/>
      <c r="S14" s="156" t="s">
        <v>321</v>
      </c>
      <c r="T14" s="160" t="n">
        <v>0.0002</v>
      </c>
      <c r="U14" s="153"/>
      <c r="V14" s="156" t="s">
        <v>321</v>
      </c>
      <c r="W14" s="160" t="n">
        <v>0.0133</v>
      </c>
      <c r="X14" s="153"/>
      <c r="Y14" s="156" t="s">
        <v>321</v>
      </c>
      <c r="Z14" s="160" t="n">
        <v>0.044</v>
      </c>
      <c r="AB14" s="156" t="s">
        <v>321</v>
      </c>
      <c r="AC14" s="157" t="n">
        <v>0.0112</v>
      </c>
      <c r="AE14" s="156" t="s">
        <v>321</v>
      </c>
      <c r="AF14" s="157" t="n">
        <f aca="false">0.005+0.002</f>
        <v>0.007</v>
      </c>
      <c r="AH14" s="156" t="s">
        <v>321</v>
      </c>
      <c r="AI14" s="157" t="n">
        <v>0.003</v>
      </c>
      <c r="AK14" s="156" t="s">
        <v>321</v>
      </c>
      <c r="AL14" s="157" t="n">
        <v>0.2127</v>
      </c>
      <c r="AN14" s="156" t="s">
        <v>321</v>
      </c>
      <c r="AO14" s="157" t="n">
        <v>0.017</v>
      </c>
      <c r="AQ14" s="156" t="s">
        <v>321</v>
      </c>
      <c r="AR14" s="157" t="n">
        <v>0.0064</v>
      </c>
      <c r="AT14" s="1" t="s">
        <v>322</v>
      </c>
      <c r="AU14" s="126" t="n">
        <v>0.01</v>
      </c>
    </row>
    <row r="15" customFormat="false" ht="12.75" hidden="false" customHeight="false" outlineLevel="0" collapsed="false">
      <c r="A15" s="156" t="s">
        <v>20</v>
      </c>
      <c r="B15" s="157" t="n">
        <f aca="false">0.0022+0.0072+0.0131</f>
        <v>0.0225</v>
      </c>
      <c r="C15" s="153"/>
      <c r="D15" s="156" t="s">
        <v>20</v>
      </c>
      <c r="E15" s="158" t="n">
        <f aca="false">0.0072+0.0022+0.0131</f>
        <v>0.0225</v>
      </c>
      <c r="F15" s="161"/>
      <c r="G15" s="156" t="s">
        <v>20</v>
      </c>
      <c r="H15" s="157" t="n">
        <f aca="false">0.0022+0.0072+0.0225</f>
        <v>0.0319</v>
      </c>
      <c r="I15" s="153"/>
      <c r="J15" s="159" t="s">
        <v>20</v>
      </c>
      <c r="K15" s="157" t="n">
        <f aca="false">0.0022+0.0072</f>
        <v>0.0094</v>
      </c>
      <c r="L15" s="153"/>
      <c r="M15" s="159" t="s">
        <v>20</v>
      </c>
      <c r="N15" s="157" t="n">
        <f aca="false">0.0022+0.0072</f>
        <v>0.0094</v>
      </c>
      <c r="O15" s="153"/>
      <c r="P15" s="156" t="s">
        <v>20</v>
      </c>
      <c r="Q15" s="157" t="n">
        <f aca="false">0.0022+0.0072</f>
        <v>0.0094</v>
      </c>
      <c r="R15" s="153"/>
      <c r="S15" s="156" t="s">
        <v>20</v>
      </c>
      <c r="T15" s="160" t="n">
        <v>0.0022</v>
      </c>
      <c r="U15" s="153"/>
      <c r="V15" s="156" t="s">
        <v>20</v>
      </c>
      <c r="W15" s="160" t="n">
        <f aca="false">0.0022+0.0072</f>
        <v>0.0094</v>
      </c>
      <c r="X15" s="153"/>
      <c r="Y15" s="156" t="s">
        <v>20</v>
      </c>
      <c r="Z15" s="157" t="n">
        <v>0.0022</v>
      </c>
      <c r="AB15" s="156" t="s">
        <v>20</v>
      </c>
      <c r="AC15" s="157" t="n">
        <f aca="false">0.0022+0.0072</f>
        <v>0.0094</v>
      </c>
      <c r="AE15" s="156" t="s">
        <v>20</v>
      </c>
      <c r="AF15" s="157" t="n">
        <f aca="false">0.0022+0.0072</f>
        <v>0.0094</v>
      </c>
      <c r="AH15" s="156" t="s">
        <v>20</v>
      </c>
      <c r="AI15" s="157" t="n">
        <f aca="false">0.0022+0.0072+0.0007</f>
        <v>0.0101</v>
      </c>
      <c r="AK15" s="156" t="s">
        <v>20</v>
      </c>
      <c r="AL15" s="157" t="n">
        <f aca="false">0.0022+0.0072</f>
        <v>0.0094</v>
      </c>
      <c r="AN15" s="156" t="s">
        <v>20</v>
      </c>
      <c r="AO15" s="157" t="n">
        <v>0</v>
      </c>
      <c r="AQ15" s="156" t="s">
        <v>20</v>
      </c>
      <c r="AR15" s="157" t="n">
        <f aca="false">0.0072+0.0022</f>
        <v>0.0094</v>
      </c>
      <c r="AT15" s="1" t="s">
        <v>323</v>
      </c>
      <c r="AU15" s="126" t="n">
        <v>0.0022</v>
      </c>
    </row>
    <row r="16" customFormat="false" ht="12.75" hidden="false" customHeight="false" outlineLevel="0" collapsed="false">
      <c r="A16" s="156" t="s">
        <v>324</v>
      </c>
      <c r="B16" s="162" t="n">
        <f aca="false">B6/(1-0.0035)-B6</f>
        <v>0.0131710988459606</v>
      </c>
      <c r="C16" s="161"/>
      <c r="D16" s="156" t="s">
        <v>324</v>
      </c>
      <c r="E16" s="162" t="n">
        <f aca="false">(E6)/(1-0.0035)-E6</f>
        <v>0.0131710988459606</v>
      </c>
      <c r="F16" s="163"/>
      <c r="G16" s="156" t="s">
        <v>325</v>
      </c>
      <c r="H16" s="164" t="n">
        <f aca="false">(H3)/(1-0.0084)-H3</f>
        <v>0.0324445340863249</v>
      </c>
      <c r="I16" s="161"/>
      <c r="J16" s="159" t="s">
        <v>326</v>
      </c>
      <c r="K16" s="162" t="n">
        <f aca="false">(K5)/(1-0.0242)-K5</f>
        <v>0.0926286124205782</v>
      </c>
      <c r="L16" s="161"/>
      <c r="M16" s="159" t="s">
        <v>327</v>
      </c>
      <c r="N16" s="162" t="n">
        <f aca="false">(N5)/(1-0.0704)-N5</f>
        <v>0.282857142857143</v>
      </c>
      <c r="O16" s="161"/>
      <c r="P16" s="156" t="s">
        <v>328</v>
      </c>
      <c r="Q16" s="162" t="n">
        <f aca="false">+Q$3/(1-0.015)-Q$3</f>
        <v>0.0585532994923859</v>
      </c>
      <c r="R16" s="161"/>
      <c r="S16" s="156" t="s">
        <v>329</v>
      </c>
      <c r="T16" s="162" t="n">
        <f aca="false">(+T3-0.108)/(1-0.00489)-(T3-0.108)</f>
        <v>0.0182408778928962</v>
      </c>
      <c r="U16" s="161"/>
      <c r="V16" s="165" t="n">
        <v>0.02184</v>
      </c>
      <c r="W16" s="162" t="n">
        <f aca="false">+W3/(1-0.02184)-W3</f>
        <v>0.0875243313977263</v>
      </c>
      <c r="X16" s="161"/>
      <c r="Y16" s="166" t="s">
        <v>330</v>
      </c>
      <c r="Z16" s="162" t="n">
        <f aca="false">Z3/(1-0.0228)-Z3</f>
        <v>0.0958943921408109</v>
      </c>
      <c r="AB16" s="165" t="n">
        <v>0.0058</v>
      </c>
      <c r="AC16" s="162" t="n">
        <f aca="false">+AC3/(1-AB16)-AC3</f>
        <v>0.024152082076041</v>
      </c>
      <c r="AE16" s="156" t="s">
        <v>331</v>
      </c>
      <c r="AF16" s="162" t="n">
        <f aca="false">+AF3/(1-0.0022)-AF3</f>
        <v>0.00845560232511522</v>
      </c>
      <c r="AH16" s="165" t="n">
        <v>0.002</v>
      </c>
      <c r="AI16" s="162" t="n">
        <f aca="false">+AI3/(1-0.002)-AI3</f>
        <v>0.00799599198396805</v>
      </c>
      <c r="AK16" s="156" t="s">
        <v>332</v>
      </c>
      <c r="AL16" s="162" t="n">
        <f aca="false">+AL3/(1-0.03)-AL3</f>
        <v>0.127113402061855</v>
      </c>
      <c r="AN16" s="156" t="s">
        <v>333</v>
      </c>
      <c r="AO16" s="162" t="n">
        <f aca="false">+AO3/(1-0)-AO3</f>
        <v>0</v>
      </c>
      <c r="AQ16" s="156" t="s">
        <v>334</v>
      </c>
      <c r="AR16" s="162" t="n">
        <f aca="false">+AR3/(1-0.02)-AR3</f>
        <v>0.0831632653061227</v>
      </c>
      <c r="AT16" s="1" t="s">
        <v>335</v>
      </c>
      <c r="AU16" s="126" t="n">
        <v>0</v>
      </c>
    </row>
    <row r="17" customFormat="false" ht="12.75" hidden="false" customHeight="false" outlineLevel="0" collapsed="false">
      <c r="A17" s="167"/>
      <c r="B17" s="168" t="n">
        <f aca="false">SUM(B14:B16)</f>
        <v>0.0380710988459606</v>
      </c>
      <c r="C17" s="163"/>
      <c r="D17" s="156"/>
      <c r="E17" s="168" t="n">
        <f aca="false">SUM(E14:E16)</f>
        <v>0.100971098845961</v>
      </c>
      <c r="F17" s="147"/>
      <c r="G17" s="167"/>
      <c r="H17" s="168" t="n">
        <f aca="false">SUM(H14:H16)</f>
        <v>0.108244534086325</v>
      </c>
      <c r="I17" s="163"/>
      <c r="J17" s="159"/>
      <c r="K17" s="168" t="n">
        <f aca="false">SUM(K14:K16)</f>
        <v>0.119828612420578</v>
      </c>
      <c r="L17" s="163"/>
      <c r="M17" s="159"/>
      <c r="N17" s="168" t="n">
        <f aca="false">SUM(N14:N16)</f>
        <v>0.852557142857143</v>
      </c>
      <c r="O17" s="163"/>
      <c r="P17" s="167"/>
      <c r="Q17" s="168" t="n">
        <f aca="false">SUM(Q14:Q16)</f>
        <v>0.0739532994923859</v>
      </c>
      <c r="R17" s="163"/>
      <c r="S17" s="167"/>
      <c r="T17" s="168" t="n">
        <f aca="false">SUM(T14:T16)</f>
        <v>0.0206408778928962</v>
      </c>
      <c r="U17" s="163"/>
      <c r="V17" s="167"/>
      <c r="W17" s="168" t="n">
        <f aca="false">SUM(W14:W16)</f>
        <v>0.110224331397726</v>
      </c>
      <c r="X17" s="163" t="n">
        <v>0</v>
      </c>
      <c r="Y17" s="167"/>
      <c r="Z17" s="168" t="n">
        <f aca="false">SUM(Z14:Z16)</f>
        <v>0.142094392140811</v>
      </c>
      <c r="AB17" s="167"/>
      <c r="AC17" s="168" t="n">
        <f aca="false">SUM(AC14:AC16)</f>
        <v>0.044752082076041</v>
      </c>
      <c r="AE17" s="167"/>
      <c r="AF17" s="168" t="n">
        <f aca="false">SUM(AF14:AF16)</f>
        <v>0.0248556023251152</v>
      </c>
      <c r="AH17" s="167"/>
      <c r="AI17" s="168" t="n">
        <f aca="false">SUM(AI14:AI16)</f>
        <v>0.0210959919839681</v>
      </c>
      <c r="AK17" s="167"/>
      <c r="AL17" s="168" t="n">
        <f aca="false">SUM(AL14:AL16)</f>
        <v>0.349213402061855</v>
      </c>
      <c r="AN17" s="167"/>
      <c r="AO17" s="168" t="n">
        <f aca="false">SUM(AO14:AO16)</f>
        <v>0.017</v>
      </c>
      <c r="AQ17" s="167"/>
      <c r="AR17" s="168" t="n">
        <f aca="false">SUM(AR14:AR16)</f>
        <v>0.0989632653061227</v>
      </c>
      <c r="AT17" s="1" t="s">
        <v>336</v>
      </c>
      <c r="AU17" s="1" t="n">
        <v>0.016</v>
      </c>
    </row>
    <row r="18" customFormat="false" ht="12.75" hidden="false" customHeight="false" outlineLevel="0" collapsed="false">
      <c r="A18" s="169" t="s">
        <v>109</v>
      </c>
      <c r="B18" s="151" t="s">
        <v>337</v>
      </c>
      <c r="C18" s="152"/>
      <c r="D18" s="1" t="s">
        <v>109</v>
      </c>
      <c r="E18" s="1" t="s">
        <v>338</v>
      </c>
      <c r="F18" s="153"/>
      <c r="G18" s="169" t="s">
        <v>301</v>
      </c>
      <c r="H18" s="170" t="s">
        <v>339</v>
      </c>
      <c r="I18" s="147"/>
      <c r="J18" s="155" t="s">
        <v>101</v>
      </c>
      <c r="K18" s="151" t="s">
        <v>340</v>
      </c>
      <c r="L18" s="147"/>
      <c r="M18" s="155" t="s">
        <v>101</v>
      </c>
      <c r="N18" s="151" t="s">
        <v>341</v>
      </c>
      <c r="O18" s="147"/>
      <c r="P18" s="169" t="s">
        <v>305</v>
      </c>
      <c r="Q18" s="170" t="s">
        <v>342</v>
      </c>
      <c r="R18" s="152"/>
      <c r="S18" s="169" t="s">
        <v>307</v>
      </c>
      <c r="T18" s="170" t="s">
        <v>343</v>
      </c>
      <c r="U18" s="152"/>
      <c r="V18" s="169" t="s">
        <v>170</v>
      </c>
      <c r="W18" s="170" t="s">
        <v>344</v>
      </c>
      <c r="X18" s="152"/>
      <c r="Y18" s="150" t="s">
        <v>63</v>
      </c>
      <c r="Z18" s="154" t="s">
        <v>345</v>
      </c>
      <c r="AN18" s="87"/>
      <c r="AO18" s="87"/>
      <c r="AT18" s="1" t="s">
        <v>346</v>
      </c>
      <c r="AU18" s="126" t="n">
        <f aca="false">+AU12/(1-AU17)-AU12</f>
        <v>0.0329268292682925</v>
      </c>
    </row>
    <row r="19" customFormat="false" ht="12.75" hidden="false" customHeight="false" outlineLevel="0" collapsed="false">
      <c r="A19" s="156" t="s">
        <v>321</v>
      </c>
      <c r="B19" s="157" t="n">
        <v>0.005</v>
      </c>
      <c r="C19" s="153"/>
      <c r="D19" s="156" t="s">
        <v>321</v>
      </c>
      <c r="E19" s="158" t="n">
        <v>0.0899</v>
      </c>
      <c r="F19" s="153"/>
      <c r="G19" s="156" t="s">
        <v>321</v>
      </c>
      <c r="H19" s="157" t="n">
        <v>0.0669</v>
      </c>
      <c r="I19" s="153"/>
      <c r="J19" s="159" t="s">
        <v>321</v>
      </c>
      <c r="K19" s="157" t="n">
        <v>0.0187</v>
      </c>
      <c r="L19" s="153"/>
      <c r="M19" s="159" t="s">
        <v>321</v>
      </c>
      <c r="N19" s="157" t="n">
        <v>0.6649</v>
      </c>
      <c r="O19" s="153"/>
      <c r="P19" s="156" t="s">
        <v>321</v>
      </c>
      <c r="Q19" s="157" t="n">
        <v>0.008</v>
      </c>
      <c r="R19" s="153"/>
      <c r="S19" s="156" t="s">
        <v>321</v>
      </c>
      <c r="T19" s="160" t="n">
        <v>0.0017</v>
      </c>
      <c r="U19" s="153"/>
      <c r="V19" s="156" t="s">
        <v>321</v>
      </c>
      <c r="W19" s="160" t="n">
        <v>0.1541</v>
      </c>
      <c r="X19" s="153"/>
      <c r="Y19" s="156" t="s">
        <v>321</v>
      </c>
      <c r="Z19" s="160" t="n">
        <v>0.1943</v>
      </c>
      <c r="AB19" s="150" t="s">
        <v>311</v>
      </c>
      <c r="AC19" s="154" t="s">
        <v>347</v>
      </c>
      <c r="AE19" s="1" t="s">
        <v>348</v>
      </c>
      <c r="AH19" s="150" t="s">
        <v>223</v>
      </c>
      <c r="AI19" s="154" t="s">
        <v>349</v>
      </c>
      <c r="AK19" s="150" t="s">
        <v>315</v>
      </c>
      <c r="AL19" s="154" t="s">
        <v>86</v>
      </c>
      <c r="AN19" s="171"/>
      <c r="AO19" s="152"/>
      <c r="AQ19" s="150" t="s">
        <v>318</v>
      </c>
      <c r="AR19" s="154" t="s">
        <v>350</v>
      </c>
      <c r="AT19" s="1" t="s">
        <v>351</v>
      </c>
      <c r="AU19" s="172" t="n">
        <f aca="false">+AU18+AU16+AU15+AU14</f>
        <v>0.0451268292682925</v>
      </c>
    </row>
    <row r="20" customFormat="false" ht="13.5" hidden="false" customHeight="false" outlineLevel="0" collapsed="false">
      <c r="A20" s="156" t="s">
        <v>20</v>
      </c>
      <c r="B20" s="157" t="n">
        <f aca="false">0.0022+0.0072+0.0131</f>
        <v>0.0225</v>
      </c>
      <c r="C20" s="153"/>
      <c r="D20" s="156" t="s">
        <v>20</v>
      </c>
      <c r="E20" s="158" t="n">
        <f aca="false">0.0072+0.0022+0.0131</f>
        <v>0.0225</v>
      </c>
      <c r="F20" s="161"/>
      <c r="G20" s="156" t="s">
        <v>20</v>
      </c>
      <c r="H20" s="157" t="n">
        <f aca="false">0.0022+0.0072+0.0225</f>
        <v>0.0319</v>
      </c>
      <c r="I20" s="153"/>
      <c r="J20" s="159" t="s">
        <v>20</v>
      </c>
      <c r="K20" s="157" t="n">
        <f aca="false">0.0022</f>
        <v>0.0022</v>
      </c>
      <c r="L20" s="153"/>
      <c r="M20" s="159" t="s">
        <v>20</v>
      </c>
      <c r="N20" s="157" t="n">
        <f aca="false">0.0022+0.0072</f>
        <v>0.0094</v>
      </c>
      <c r="O20" s="153"/>
      <c r="P20" s="156" t="s">
        <v>20</v>
      </c>
      <c r="Q20" s="157" t="n">
        <f aca="false">0.0022+0.0072</f>
        <v>0.0094</v>
      </c>
      <c r="R20" s="153"/>
      <c r="S20" s="156" t="s">
        <v>20</v>
      </c>
      <c r="T20" s="160" t="n">
        <v>0.0022</v>
      </c>
      <c r="U20" s="153"/>
      <c r="V20" s="156" t="s">
        <v>20</v>
      </c>
      <c r="W20" s="160" t="n">
        <f aca="false">0.0022+0.0072</f>
        <v>0.0094</v>
      </c>
      <c r="X20" s="153"/>
      <c r="Y20" s="156" t="s">
        <v>20</v>
      </c>
      <c r="Z20" s="157" t="n">
        <v>0.0022</v>
      </c>
      <c r="AB20" s="156" t="s">
        <v>321</v>
      </c>
      <c r="AC20" s="157" t="n">
        <v>0</v>
      </c>
      <c r="AE20" s="156" t="s">
        <v>321</v>
      </c>
      <c r="AF20" s="157" t="n">
        <f aca="false">0.0303+0.002</f>
        <v>0.0323</v>
      </c>
      <c r="AH20" s="156" t="s">
        <v>321</v>
      </c>
      <c r="AI20" s="157" t="n">
        <v>0.0054</v>
      </c>
      <c r="AK20" s="156" t="s">
        <v>321</v>
      </c>
      <c r="AL20" s="157" t="n">
        <v>0.0092</v>
      </c>
      <c r="AN20" s="173"/>
      <c r="AO20" s="153"/>
      <c r="AQ20" s="156" t="s">
        <v>321</v>
      </c>
      <c r="AR20" s="157" t="n">
        <f aca="false">0.0001</f>
        <v>0.0001</v>
      </c>
      <c r="AT20" s="1" t="s">
        <v>352</v>
      </c>
      <c r="AU20" s="174"/>
      <c r="AW20" s="1" t="s">
        <v>353</v>
      </c>
    </row>
    <row r="21" customFormat="false" ht="13.5" hidden="false" customHeight="false" outlineLevel="0" collapsed="false">
      <c r="A21" s="156" t="s">
        <v>354</v>
      </c>
      <c r="B21" s="162" t="n">
        <f aca="false">B6/(1-0.0081)-B6</f>
        <v>0.0306230466780923</v>
      </c>
      <c r="C21" s="161"/>
      <c r="D21" s="156" t="s">
        <v>354</v>
      </c>
      <c r="E21" s="162" t="n">
        <f aca="false">(E6)/(1-0.0081)-E6</f>
        <v>0.0306230466780923</v>
      </c>
      <c r="F21" s="163"/>
      <c r="G21" s="156" t="s">
        <v>355</v>
      </c>
      <c r="H21" s="164" t="n">
        <f aca="false">(H3)/(1-0.0244)-H3</f>
        <v>0.0957892578925788</v>
      </c>
      <c r="I21" s="161"/>
      <c r="J21" s="159" t="s">
        <v>356</v>
      </c>
      <c r="K21" s="162" t="n">
        <f aca="false">(K5)/(1-0.0257)-K5</f>
        <v>0.0985215026172641</v>
      </c>
      <c r="L21" s="161"/>
      <c r="M21" s="159" t="s">
        <v>357</v>
      </c>
      <c r="N21" s="162" t="n">
        <f aca="false">(N5)/(1-0.797)-N5</f>
        <v>14.6640147783251</v>
      </c>
      <c r="O21" s="161"/>
      <c r="P21" s="156" t="s">
        <v>328</v>
      </c>
      <c r="Q21" s="162" t="n">
        <f aca="false">+Q$3/(1-0.015)-Q$3</f>
        <v>0.0585532994923859</v>
      </c>
      <c r="R21" s="161"/>
      <c r="S21" s="156" t="s">
        <v>358</v>
      </c>
      <c r="T21" s="162" t="n">
        <f aca="false">+T3/(1-0.00603)-T3</f>
        <v>0.0231743412779055</v>
      </c>
      <c r="U21" s="161"/>
      <c r="V21" s="156" t="s">
        <v>359</v>
      </c>
      <c r="W21" s="162" t="n">
        <f aca="false">+W3/(1-0.02184)-W3</f>
        <v>0.0875243313977263</v>
      </c>
      <c r="X21" s="161"/>
      <c r="Y21" s="156" t="s">
        <v>330</v>
      </c>
      <c r="Z21" s="162" t="n">
        <f aca="false">(Z3)/(1-0.0228)-Z3</f>
        <v>0.0958943921408109</v>
      </c>
      <c r="AB21" s="156" t="s">
        <v>20</v>
      </c>
      <c r="AC21" s="157" t="n">
        <f aca="false">0.0022+0.0072</f>
        <v>0.0094</v>
      </c>
      <c r="AE21" s="156" t="s">
        <v>20</v>
      </c>
      <c r="AF21" s="157" t="n">
        <f aca="false">0.0072+0.0022</f>
        <v>0.0094</v>
      </c>
      <c r="AH21" s="156" t="s">
        <v>20</v>
      </c>
      <c r="AI21" s="157" t="n">
        <f aca="false">0.0022+0.0072+0.0012</f>
        <v>0.0106</v>
      </c>
      <c r="AK21" s="156" t="s">
        <v>20</v>
      </c>
      <c r="AL21" s="157" t="n">
        <f aca="false">0.0022+0.0072</f>
        <v>0.0094</v>
      </c>
      <c r="AN21" s="173"/>
      <c r="AO21" s="153"/>
      <c r="AQ21" s="156" t="s">
        <v>20</v>
      </c>
      <c r="AR21" s="157" t="n">
        <f aca="false">0.0072+0.0022</f>
        <v>0.0094</v>
      </c>
    </row>
    <row r="22" customFormat="false" ht="12.75" hidden="false" customHeight="false" outlineLevel="0" collapsed="false">
      <c r="A22" s="167" t="s">
        <v>4</v>
      </c>
      <c r="B22" s="168" t="n">
        <f aca="false">SUM(B19:B21)</f>
        <v>0.0581230466780923</v>
      </c>
      <c r="C22" s="163"/>
      <c r="D22" s="156"/>
      <c r="E22" s="168" t="n">
        <f aca="false">SUM(E19:E21)</f>
        <v>0.143023046678092</v>
      </c>
      <c r="F22" s="163"/>
      <c r="G22" s="167"/>
      <c r="H22" s="168" t="n">
        <f aca="false">SUM(H19:H21)</f>
        <v>0.194589257892579</v>
      </c>
      <c r="I22" s="163"/>
      <c r="J22" s="159"/>
      <c r="K22" s="168" t="n">
        <f aca="false">SUM(K19:K21)</f>
        <v>0.119421502617264</v>
      </c>
      <c r="L22" s="163"/>
      <c r="M22" s="159"/>
      <c r="N22" s="168" t="n">
        <f aca="false">SUM(N19:N21)</f>
        <v>15.3383147783251</v>
      </c>
      <c r="O22" s="163"/>
      <c r="P22" s="167"/>
      <c r="Q22" s="168" t="n">
        <f aca="false">SUM(Q19:Q21)</f>
        <v>0.0759532994923859</v>
      </c>
      <c r="R22" s="163"/>
      <c r="S22" s="167"/>
      <c r="T22" s="168" t="n">
        <f aca="false">SUM(T19:T21)</f>
        <v>0.0270743412779055</v>
      </c>
      <c r="U22" s="163"/>
      <c r="V22" s="167"/>
      <c r="W22" s="168" t="n">
        <f aca="false">SUM(W19:W21)</f>
        <v>0.251024331397726</v>
      </c>
      <c r="X22" s="163"/>
      <c r="Y22" s="167"/>
      <c r="Z22" s="168" t="n">
        <f aca="false">SUM(Z19:Z21)</f>
        <v>0.292394392140811</v>
      </c>
      <c r="AB22" s="165" t="n">
        <v>0.0058</v>
      </c>
      <c r="AC22" s="162" t="n">
        <f aca="false">+AC$3/(1-AB22)-AC3</f>
        <v>0.024152082076041</v>
      </c>
      <c r="AE22" s="156" t="s">
        <v>360</v>
      </c>
      <c r="AF22" s="162" t="n">
        <f aca="false">+AF3/(1-0.0268)-AF3</f>
        <v>0.105608302507193</v>
      </c>
      <c r="AH22" s="165" t="n">
        <v>0.004</v>
      </c>
      <c r="AI22" s="162" t="n">
        <f aca="false">+AI3/(1-0.004)-AI3</f>
        <v>0.016024096385542</v>
      </c>
      <c r="AK22" s="156" t="s">
        <v>332</v>
      </c>
      <c r="AL22" s="162" t="n">
        <f aca="false">+AL3/(1-0.03)-AL3</f>
        <v>0.127113402061855</v>
      </c>
      <c r="AN22" s="173"/>
      <c r="AO22" s="161"/>
      <c r="AQ22" s="156" t="s">
        <v>334</v>
      </c>
      <c r="AR22" s="162" t="n">
        <f aca="false">+AR3/(1-0.02)-AR3</f>
        <v>0.0831632653061227</v>
      </c>
    </row>
    <row r="23" customFormat="false" ht="12.75" hidden="false" customHeight="false" outlineLevel="0" collapsed="false">
      <c r="A23" s="169" t="s">
        <v>109</v>
      </c>
      <c r="B23" s="151" t="s">
        <v>361</v>
      </c>
      <c r="C23" s="152"/>
      <c r="D23" s="155" t="s">
        <v>109</v>
      </c>
      <c r="E23" s="168" t="s">
        <v>362</v>
      </c>
      <c r="F23" s="175"/>
      <c r="G23" s="169" t="s">
        <v>301</v>
      </c>
      <c r="H23" s="170" t="s">
        <v>363</v>
      </c>
      <c r="I23" s="163"/>
      <c r="J23" s="176" t="s">
        <v>101</v>
      </c>
      <c r="K23" s="177" t="s">
        <v>364</v>
      </c>
      <c r="L23" s="163"/>
      <c r="M23" s="155" t="s">
        <v>101</v>
      </c>
      <c r="N23" s="151" t="s">
        <v>365</v>
      </c>
      <c r="O23" s="163"/>
      <c r="P23" s="169" t="s">
        <v>305</v>
      </c>
      <c r="Q23" s="170" t="s">
        <v>366</v>
      </c>
      <c r="R23" s="152"/>
      <c r="S23" s="169" t="s">
        <v>307</v>
      </c>
      <c r="T23" s="170" t="s">
        <v>367</v>
      </c>
      <c r="U23" s="152"/>
      <c r="V23" s="169" t="s">
        <v>170</v>
      </c>
      <c r="W23" s="170" t="s">
        <v>368</v>
      </c>
      <c r="X23" s="152"/>
      <c r="Y23" s="152"/>
      <c r="Z23" s="152"/>
      <c r="AB23" s="167"/>
      <c r="AC23" s="168" t="n">
        <f aca="false">SUM(AC20:AC22)</f>
        <v>0.033552082076041</v>
      </c>
      <c r="AE23" s="167"/>
      <c r="AF23" s="168" t="n">
        <f aca="false">SUM(AF20:AF22)</f>
        <v>0.147308302507193</v>
      </c>
      <c r="AH23" s="167"/>
      <c r="AI23" s="168" t="n">
        <f aca="false">SUM(AI20:AI22)</f>
        <v>0.032024096385542</v>
      </c>
      <c r="AK23" s="167"/>
      <c r="AL23" s="168" t="n">
        <f aca="false">SUM(AL20:AL22)</f>
        <v>0.145713402061855</v>
      </c>
      <c r="AN23" s="87"/>
      <c r="AO23" s="163"/>
      <c r="AQ23" s="167"/>
      <c r="AR23" s="168" t="n">
        <f aca="false">SUM(AR20:AR22)</f>
        <v>0.0926632653061227</v>
      </c>
    </row>
    <row r="24" customFormat="false" ht="12.75" hidden="false" customHeight="false" outlineLevel="0" collapsed="false">
      <c r="A24" s="156" t="s">
        <v>321</v>
      </c>
      <c r="B24" s="157" t="n">
        <v>0.0075</v>
      </c>
      <c r="C24" s="153"/>
      <c r="D24" s="156" t="s">
        <v>321</v>
      </c>
      <c r="E24" s="158" t="n">
        <v>0.1243</v>
      </c>
      <c r="F24" s="175"/>
      <c r="G24" s="156" t="s">
        <v>321</v>
      </c>
      <c r="H24" s="157" t="n">
        <v>0.088</v>
      </c>
      <c r="I24" s="175"/>
      <c r="J24" s="159" t="s">
        <v>321</v>
      </c>
      <c r="K24" s="157" t="n">
        <v>0.0236</v>
      </c>
      <c r="L24" s="175"/>
      <c r="M24" s="159" t="s">
        <v>321</v>
      </c>
      <c r="N24" s="157" t="n">
        <v>0.4164</v>
      </c>
      <c r="O24" s="175"/>
      <c r="P24" s="156" t="s">
        <v>321</v>
      </c>
      <c r="Q24" s="157" t="n">
        <v>0.013</v>
      </c>
      <c r="R24" s="153"/>
      <c r="S24" s="156" t="s">
        <v>321</v>
      </c>
      <c r="T24" s="160" t="n">
        <v>0.017</v>
      </c>
      <c r="U24" s="153"/>
      <c r="V24" s="156" t="s">
        <v>321</v>
      </c>
      <c r="W24" s="160" t="n">
        <v>0.2197</v>
      </c>
      <c r="X24" s="153"/>
      <c r="Y24" s="150" t="s">
        <v>63</v>
      </c>
      <c r="Z24" s="154" t="s">
        <v>369</v>
      </c>
      <c r="AN24" s="87"/>
      <c r="AO24" s="87"/>
    </row>
    <row r="25" customFormat="false" ht="12.75" hidden="false" customHeight="false" outlineLevel="0" collapsed="false">
      <c r="A25" s="156" t="s">
        <v>20</v>
      </c>
      <c r="B25" s="157" t="n">
        <f aca="false">0.0022+0.0072+0.0131</f>
        <v>0.0225</v>
      </c>
      <c r="C25" s="153"/>
      <c r="D25" s="156" t="s">
        <v>20</v>
      </c>
      <c r="E25" s="158" t="n">
        <f aca="false">0.0072+0.0022+0.0131</f>
        <v>0.0225</v>
      </c>
      <c r="F25" s="161"/>
      <c r="G25" s="156" t="s">
        <v>20</v>
      </c>
      <c r="H25" s="157" t="n">
        <f aca="false">0.0022+0.0072</f>
        <v>0.0094</v>
      </c>
      <c r="I25" s="175"/>
      <c r="J25" s="159" t="s">
        <v>20</v>
      </c>
      <c r="K25" s="157" t="n">
        <f aca="false">0.0022+0.0072</f>
        <v>0.0094</v>
      </c>
      <c r="L25" s="175"/>
      <c r="M25" s="159" t="s">
        <v>20</v>
      </c>
      <c r="N25" s="157" t="n">
        <f aca="false">0.0022+0.0072</f>
        <v>0.0094</v>
      </c>
      <c r="O25" s="175"/>
      <c r="P25" s="156" t="s">
        <v>20</v>
      </c>
      <c r="Q25" s="157" t="n">
        <f aca="false">0.0022+0.0072</f>
        <v>0.0094</v>
      </c>
      <c r="R25" s="153"/>
      <c r="S25" s="156" t="s">
        <v>20</v>
      </c>
      <c r="T25" s="160" t="n">
        <v>0.0022</v>
      </c>
      <c r="U25" s="153"/>
      <c r="V25" s="156" t="s">
        <v>20</v>
      </c>
      <c r="W25" s="160" t="n">
        <f aca="false">0.0022+0.0072</f>
        <v>0.0094</v>
      </c>
      <c r="X25" s="153"/>
      <c r="Y25" s="156" t="s">
        <v>321</v>
      </c>
      <c r="Z25" s="157" t="n">
        <v>0.15</v>
      </c>
      <c r="AB25" s="1" t="s">
        <v>257</v>
      </c>
      <c r="AE25" s="1" t="s">
        <v>370</v>
      </c>
      <c r="AH25" s="150" t="s">
        <v>223</v>
      </c>
      <c r="AI25" s="154" t="s">
        <v>371</v>
      </c>
      <c r="AK25" s="171"/>
      <c r="AL25" s="152"/>
      <c r="AN25" s="171"/>
      <c r="AO25" s="152"/>
      <c r="AQ25" s="150" t="s">
        <v>318</v>
      </c>
      <c r="AR25" s="154" t="s">
        <v>372</v>
      </c>
    </row>
    <row r="26" customFormat="false" ht="12.75" hidden="false" customHeight="false" outlineLevel="0" collapsed="false">
      <c r="A26" s="156" t="s">
        <v>373</v>
      </c>
      <c r="B26" s="162" t="n">
        <f aca="false">B6/(1-0.0126)-B6</f>
        <v>0.0478529471338867</v>
      </c>
      <c r="C26" s="161"/>
      <c r="D26" s="156" t="s">
        <v>373</v>
      </c>
      <c r="E26" s="162" t="n">
        <f aca="false">E6/(1-0.0126)-E6</f>
        <v>0.0478529471338867</v>
      </c>
      <c r="F26" s="163"/>
      <c r="G26" s="156" t="s">
        <v>374</v>
      </c>
      <c r="H26" s="164" t="n">
        <f aca="false">(H3)/(1-0.0443)-H3</f>
        <v>0.177533744899027</v>
      </c>
      <c r="I26" s="161"/>
      <c r="J26" s="159" t="s">
        <v>375</v>
      </c>
      <c r="K26" s="162" t="n">
        <f aca="false">(K5)/(1-0.0332)-K5</f>
        <v>0.128260239966901</v>
      </c>
      <c r="L26" s="161"/>
      <c r="M26" s="159" t="s">
        <v>376</v>
      </c>
      <c r="N26" s="162" t="n">
        <f aca="false">(N4)/(1-0.064)-N4</f>
        <v>0.257094017094017</v>
      </c>
      <c r="O26" s="161"/>
      <c r="P26" s="156" t="s">
        <v>377</v>
      </c>
      <c r="Q26" s="162" t="n">
        <f aca="false">+Q$3/(1-0.023)-Q$3</f>
        <v>0.0905168884339815</v>
      </c>
      <c r="R26" s="161"/>
      <c r="S26" s="156" t="s">
        <v>378</v>
      </c>
      <c r="T26" s="162" t="n">
        <f aca="false">+T4/(1-0.0282)-T4</f>
        <v>0.113026342868903</v>
      </c>
      <c r="U26" s="161"/>
      <c r="V26" s="156" t="s">
        <v>359</v>
      </c>
      <c r="W26" s="162" t="n">
        <f aca="false">+W3/(1-0.02184)-W3</f>
        <v>0.0875243313977263</v>
      </c>
      <c r="X26" s="161"/>
      <c r="Y26" s="156" t="s">
        <v>20</v>
      </c>
      <c r="Z26" s="157" t="n">
        <v>0.0022</v>
      </c>
      <c r="AB26" s="1" t="s">
        <v>379</v>
      </c>
      <c r="AE26" s="156" t="s">
        <v>321</v>
      </c>
      <c r="AF26" s="157" t="n">
        <f aca="false">0.0275+0.002</f>
        <v>0.0295</v>
      </c>
      <c r="AH26" s="156" t="s">
        <v>321</v>
      </c>
      <c r="AI26" s="157" t="n">
        <v>0.4693</v>
      </c>
      <c r="AK26" s="173"/>
      <c r="AL26" s="153"/>
      <c r="AN26" s="173"/>
      <c r="AO26" s="153"/>
      <c r="AQ26" s="156" t="s">
        <v>321</v>
      </c>
      <c r="AR26" s="157" t="n">
        <v>0.0009</v>
      </c>
    </row>
    <row r="27" customFormat="false" ht="12.75" hidden="false" customHeight="false" outlineLevel="0" collapsed="false">
      <c r="A27" s="167"/>
      <c r="B27" s="168" t="n">
        <f aca="false">SUM(B24:B26)</f>
        <v>0.0778529471338867</v>
      </c>
      <c r="C27" s="163"/>
      <c r="D27" s="156"/>
      <c r="E27" s="168" t="n">
        <f aca="false">SUM(E24:E26)</f>
        <v>0.194652947133887</v>
      </c>
      <c r="F27" s="152"/>
      <c r="G27" s="167"/>
      <c r="H27" s="168" t="n">
        <f aca="false">SUM(H24:H26)</f>
        <v>0.274933744899027</v>
      </c>
      <c r="I27" s="163"/>
      <c r="J27" s="159"/>
      <c r="K27" s="168" t="n">
        <f aca="false">SUM(K24:K26)</f>
        <v>0.161260239966901</v>
      </c>
      <c r="L27" s="163"/>
      <c r="M27" s="159"/>
      <c r="N27" s="168" t="n">
        <f aca="false">SUM(N24:N26)</f>
        <v>0.682894017094017</v>
      </c>
      <c r="O27" s="163"/>
      <c r="P27" s="167"/>
      <c r="Q27" s="168" t="n">
        <f aca="false">SUM(Q24:Q26)</f>
        <v>0.112916888433982</v>
      </c>
      <c r="R27" s="163"/>
      <c r="S27" s="167"/>
      <c r="T27" s="168" t="n">
        <f aca="false">SUM(T24:T26)</f>
        <v>0.132226342868903</v>
      </c>
      <c r="U27" s="163"/>
      <c r="V27" s="167"/>
      <c r="W27" s="168" t="n">
        <f aca="false">SUM(W24:W26)</f>
        <v>0.316624331397726</v>
      </c>
      <c r="X27" s="163"/>
      <c r="Y27" s="156" t="s">
        <v>330</v>
      </c>
      <c r="Z27" s="162" t="n">
        <f aca="false">(Z3)/(1-0.0228)-Z3</f>
        <v>0.0958943921408109</v>
      </c>
      <c r="AB27" s="1" t="s">
        <v>279</v>
      </c>
      <c r="AE27" s="156" t="s">
        <v>20</v>
      </c>
      <c r="AF27" s="157" t="n">
        <f aca="false">0.0072+0.0022</f>
        <v>0.0094</v>
      </c>
      <c r="AH27" s="156" t="s">
        <v>20</v>
      </c>
      <c r="AI27" s="157" t="n">
        <f aca="false">0.0022+0.0072+0.0012</f>
        <v>0.0106</v>
      </c>
      <c r="AK27" s="173"/>
      <c r="AL27" s="153"/>
      <c r="AN27" s="173"/>
      <c r="AO27" s="153"/>
      <c r="AQ27" s="156" t="s">
        <v>20</v>
      </c>
      <c r="AR27" s="157" t="n">
        <f aca="false">0.0072+0.0022</f>
        <v>0.0094</v>
      </c>
    </row>
    <row r="28" customFormat="false" ht="12.75" hidden="false" customHeight="false" outlineLevel="0" collapsed="false">
      <c r="A28" s="150" t="s">
        <v>109</v>
      </c>
      <c r="B28" s="151" t="s">
        <v>380</v>
      </c>
      <c r="D28" s="1" t="s">
        <v>109</v>
      </c>
      <c r="E28" s="1" t="s">
        <v>381</v>
      </c>
      <c r="F28" s="153"/>
      <c r="G28" s="169" t="s">
        <v>301</v>
      </c>
      <c r="H28" s="178" t="s">
        <v>382</v>
      </c>
      <c r="I28" s="152"/>
      <c r="J28" s="155" t="s">
        <v>101</v>
      </c>
      <c r="K28" s="151" t="s">
        <v>383</v>
      </c>
      <c r="L28" s="152"/>
      <c r="M28" s="155" t="s">
        <v>101</v>
      </c>
      <c r="N28" s="151" t="s">
        <v>384</v>
      </c>
      <c r="O28" s="152"/>
      <c r="P28" s="169" t="s">
        <v>305</v>
      </c>
      <c r="Q28" s="170" t="s">
        <v>385</v>
      </c>
      <c r="S28" s="150" t="s">
        <v>307</v>
      </c>
      <c r="T28" s="154" t="s">
        <v>386</v>
      </c>
      <c r="V28" s="150" t="s">
        <v>170</v>
      </c>
      <c r="W28" s="154" t="s">
        <v>387</v>
      </c>
      <c r="Y28" s="167"/>
      <c r="Z28" s="168" t="n">
        <f aca="false">SUM(Z25:Z27)</f>
        <v>0.248094392140811</v>
      </c>
      <c r="AB28" s="1" t="s">
        <v>288</v>
      </c>
      <c r="AE28" s="156" t="s">
        <v>360</v>
      </c>
      <c r="AF28" s="162" t="n">
        <f aca="false">+AF3/(1-0.0268)-AF3</f>
        <v>0.105608302507193</v>
      </c>
      <c r="AH28" s="156" t="s">
        <v>388</v>
      </c>
      <c r="AI28" s="162" t="n">
        <f aca="false">+AI3/(1-0.004)-AI3</f>
        <v>0.016024096385542</v>
      </c>
      <c r="AK28" s="173"/>
      <c r="AL28" s="161"/>
      <c r="AN28" s="173"/>
      <c r="AO28" s="161"/>
      <c r="AQ28" s="156" t="s">
        <v>334</v>
      </c>
      <c r="AR28" s="162" t="n">
        <f aca="false">+AR3/(1-0.02)-AR3</f>
        <v>0.0831632653061227</v>
      </c>
    </row>
    <row r="29" customFormat="false" ht="12.75" hidden="false" customHeight="false" outlineLevel="0" collapsed="false">
      <c r="A29" s="156" t="s">
        <v>321</v>
      </c>
      <c r="B29" s="157" t="n">
        <v>0.0186</v>
      </c>
      <c r="D29" s="156" t="s">
        <v>321</v>
      </c>
      <c r="E29" s="158" t="n">
        <v>0.2511</v>
      </c>
      <c r="F29" s="153"/>
      <c r="G29" s="167" t="s">
        <v>321</v>
      </c>
      <c r="H29" s="157" t="n">
        <v>0.0978</v>
      </c>
      <c r="I29" s="153"/>
      <c r="J29" s="159" t="s">
        <v>321</v>
      </c>
      <c r="K29" s="157" t="n">
        <v>0.0708</v>
      </c>
      <c r="L29" s="153"/>
      <c r="M29" s="159" t="s">
        <v>321</v>
      </c>
      <c r="N29" s="157" t="n">
        <v>0.521</v>
      </c>
      <c r="O29" s="153"/>
      <c r="P29" s="156" t="s">
        <v>321</v>
      </c>
      <c r="Q29" s="157" t="n">
        <v>0.021</v>
      </c>
      <c r="S29" s="156" t="s">
        <v>321</v>
      </c>
      <c r="T29" s="160" t="n">
        <v>0.088</v>
      </c>
      <c r="V29" s="156" t="s">
        <v>321</v>
      </c>
      <c r="W29" s="157" t="s">
        <v>389</v>
      </c>
      <c r="Y29" s="153" t="s">
        <v>4</v>
      </c>
      <c r="Z29" s="153" t="s">
        <v>4</v>
      </c>
      <c r="AE29" s="167"/>
      <c r="AF29" s="168" t="n">
        <f aca="false">SUM(AF26:AF28)</f>
        <v>0.144508302507193</v>
      </c>
      <c r="AH29" s="167"/>
      <c r="AI29" s="168" t="n">
        <f aca="false">SUM(AI26:AI28)</f>
        <v>0.495924096385542</v>
      </c>
      <c r="AK29" s="87"/>
      <c r="AL29" s="163"/>
      <c r="AN29" s="87"/>
      <c r="AO29" s="163"/>
      <c r="AQ29" s="167"/>
      <c r="AR29" s="168" t="n">
        <f aca="false">SUM(AR26:AR28)</f>
        <v>0.0934632653061227</v>
      </c>
    </row>
    <row r="30" customFormat="false" ht="12.75" hidden="false" customHeight="false" outlineLevel="0" collapsed="false">
      <c r="A30" s="156" t="s">
        <v>20</v>
      </c>
      <c r="B30" s="157" t="n">
        <f aca="false">0.0022+0.0072+0.0131</f>
        <v>0.0225</v>
      </c>
      <c r="C30" s="175"/>
      <c r="D30" s="156" t="s">
        <v>20</v>
      </c>
      <c r="E30" s="158" t="n">
        <f aca="false">0.0072+0.0131+0.0022</f>
        <v>0.0225</v>
      </c>
      <c r="F30" s="161"/>
      <c r="G30" s="167" t="s">
        <v>20</v>
      </c>
      <c r="H30" s="157" t="n">
        <f aca="false">0.0022</f>
        <v>0.0022</v>
      </c>
      <c r="I30" s="153"/>
      <c r="J30" s="159" t="s">
        <v>20</v>
      </c>
      <c r="K30" s="157" t="n">
        <f aca="false">0.0022+0.0072</f>
        <v>0.0094</v>
      </c>
      <c r="L30" s="153"/>
      <c r="M30" s="159" t="s">
        <v>20</v>
      </c>
      <c r="N30" s="157" t="n">
        <f aca="false">0.0022+0.0072</f>
        <v>0.0094</v>
      </c>
      <c r="O30" s="153"/>
      <c r="P30" s="156" t="s">
        <v>20</v>
      </c>
      <c r="Q30" s="157" t="n">
        <f aca="false">0.0022+0.0072</f>
        <v>0.0094</v>
      </c>
      <c r="R30" s="175"/>
      <c r="S30" s="156" t="s">
        <v>20</v>
      </c>
      <c r="T30" s="160" t="n">
        <v>0.0022</v>
      </c>
      <c r="U30" s="175"/>
      <c r="V30" s="156" t="s">
        <v>20</v>
      </c>
      <c r="W30" s="157" t="n">
        <v>0</v>
      </c>
      <c r="X30" s="175"/>
      <c r="Y30" s="153" t="s">
        <v>4</v>
      </c>
      <c r="Z30" s="153" t="s">
        <v>4</v>
      </c>
      <c r="AB30" s="150" t="s">
        <v>311</v>
      </c>
      <c r="AC30" s="154" t="s">
        <v>312</v>
      </c>
      <c r="AL30" s="179"/>
      <c r="AN30" s="87"/>
      <c r="AO30" s="179"/>
    </row>
    <row r="31" customFormat="false" ht="12.75" hidden="false" customHeight="false" outlineLevel="0" collapsed="false">
      <c r="A31" s="156" t="s">
        <v>390</v>
      </c>
      <c r="B31" s="162" t="n">
        <f aca="false">B6/(1-0.0316)-B6</f>
        <v>0.122366790582404</v>
      </c>
      <c r="C31" s="161"/>
      <c r="D31" s="156" t="s">
        <v>390</v>
      </c>
      <c r="E31" s="162" t="n">
        <f aca="false">+E6/(1-0.0316)-E6</f>
        <v>0.122366790582404</v>
      </c>
      <c r="F31" s="163"/>
      <c r="G31" s="167" t="s">
        <v>391</v>
      </c>
      <c r="H31" s="164" t="n">
        <f aca="false">(H3)/(1-0.0504)-H3</f>
        <v>0.203277169334457</v>
      </c>
      <c r="I31" s="161"/>
      <c r="J31" s="159" t="s">
        <v>392</v>
      </c>
      <c r="K31" s="162" t="n">
        <f aca="false">(K5)/(1-0.0564)-K5</f>
        <v>0.223245019075879</v>
      </c>
      <c r="L31" s="161"/>
      <c r="M31" s="159" t="s">
        <v>393</v>
      </c>
      <c r="N31" s="162" t="n">
        <f aca="false">(N4)/(1-0.0733)-N4</f>
        <v>0.297408006906227</v>
      </c>
      <c r="O31" s="161"/>
      <c r="P31" s="156" t="s">
        <v>394</v>
      </c>
      <c r="Q31" s="162" t="n">
        <f aca="false">+Q$3/(1-0.026)-Q$3</f>
        <v>0.102638603696099</v>
      </c>
      <c r="R31" s="161"/>
      <c r="S31" s="156" t="s">
        <v>329</v>
      </c>
      <c r="T31" s="162" t="n">
        <f aca="false">(+T3-0.108)/(1-0.00489)-(T3-0.108)</f>
        <v>0.0182408778928962</v>
      </c>
      <c r="U31" s="161"/>
      <c r="V31" s="156" t="s">
        <v>359</v>
      </c>
      <c r="W31" s="162" t="n">
        <f aca="false">+W3/(1-0.02184)-W3</f>
        <v>0.0875243313977263</v>
      </c>
      <c r="X31" s="161"/>
      <c r="Y31" s="161"/>
      <c r="Z31" s="161"/>
      <c r="AB31" s="156" t="s">
        <v>321</v>
      </c>
      <c r="AC31" s="157" t="n">
        <v>0.0112</v>
      </c>
      <c r="AE31" s="1" t="s">
        <v>395</v>
      </c>
      <c r="AH31" s="150" t="s">
        <v>223</v>
      </c>
      <c r="AI31" s="154" t="s">
        <v>396</v>
      </c>
      <c r="AL31" s="179"/>
      <c r="AO31" s="179"/>
      <c r="AQ31" s="150" t="s">
        <v>318</v>
      </c>
      <c r="AR31" s="154" t="s">
        <v>397</v>
      </c>
    </row>
    <row r="32" customFormat="false" ht="12.75" hidden="false" customHeight="false" outlineLevel="0" collapsed="false">
      <c r="A32" s="167"/>
      <c r="B32" s="168" t="n">
        <f aca="false">SUM(B29:B31)</f>
        <v>0.163466790582404</v>
      </c>
      <c r="C32" s="163"/>
      <c r="D32" s="156"/>
      <c r="E32" s="168" t="n">
        <f aca="false">SUM(E29:E31)</f>
        <v>0.395966790582404</v>
      </c>
      <c r="F32" s="152"/>
      <c r="G32" s="167"/>
      <c r="H32" s="168" t="n">
        <f aca="false">SUM(H29:H31)</f>
        <v>0.303277169334457</v>
      </c>
      <c r="I32" s="163"/>
      <c r="J32" s="159"/>
      <c r="K32" s="168" t="n">
        <f aca="false">SUM(K29:K31)</f>
        <v>0.303445019075879</v>
      </c>
      <c r="L32" s="163"/>
      <c r="M32" s="159"/>
      <c r="N32" s="168" t="n">
        <f aca="false">SUM(N29:N31)</f>
        <v>0.827808006906227</v>
      </c>
      <c r="O32" s="163"/>
      <c r="P32" s="167"/>
      <c r="Q32" s="168" t="n">
        <f aca="false">SUM(Q29:Q31)</f>
        <v>0.133038603696099</v>
      </c>
      <c r="R32" s="163"/>
      <c r="S32" s="167"/>
      <c r="T32" s="168" t="n">
        <f aca="false">SUM(T29:T31)</f>
        <v>0.108440877892896</v>
      </c>
      <c r="U32" s="163"/>
      <c r="V32" s="167"/>
      <c r="W32" s="168" t="n">
        <f aca="false">SUM(W29:W31)</f>
        <v>0.0875243313977263</v>
      </c>
      <c r="X32" s="163"/>
      <c r="Y32" s="163"/>
      <c r="Z32" s="163"/>
      <c r="AB32" s="156" t="s">
        <v>20</v>
      </c>
      <c r="AC32" s="157" t="n">
        <f aca="false">0.0022+0.0072</f>
        <v>0.0094</v>
      </c>
      <c r="AE32" s="156" t="s">
        <v>321</v>
      </c>
      <c r="AF32" s="157" t="n">
        <f aca="false">0.0152+0.002</f>
        <v>0.0172</v>
      </c>
      <c r="AH32" s="156" t="s">
        <v>321</v>
      </c>
      <c r="AI32" s="157" t="n">
        <v>0.115</v>
      </c>
      <c r="AK32" s="180"/>
      <c r="AN32" s="180"/>
      <c r="AQ32" s="156" t="s">
        <v>321</v>
      </c>
      <c r="AR32" s="157" t="n">
        <v>0.0003</v>
      </c>
    </row>
    <row r="33" customFormat="false" ht="12.75" hidden="false" customHeight="false" outlineLevel="0" collapsed="false">
      <c r="A33" s="150" t="s">
        <v>109</v>
      </c>
      <c r="B33" s="151" t="s">
        <v>398</v>
      </c>
      <c r="C33" s="152"/>
      <c r="D33" s="1" t="s">
        <v>109</v>
      </c>
      <c r="E33" s="1" t="s">
        <v>399</v>
      </c>
      <c r="F33" s="153"/>
      <c r="G33" s="169" t="s">
        <v>301</v>
      </c>
      <c r="H33" s="178" t="s">
        <v>400</v>
      </c>
      <c r="I33" s="152"/>
      <c r="J33" s="155" t="s">
        <v>101</v>
      </c>
      <c r="K33" s="151" t="s">
        <v>304</v>
      </c>
      <c r="L33" s="152"/>
      <c r="M33" s="155" t="s">
        <v>101</v>
      </c>
      <c r="N33" s="151" t="s">
        <v>401</v>
      </c>
      <c r="O33" s="152"/>
      <c r="P33" s="171"/>
      <c r="Q33" s="152"/>
      <c r="R33" s="152"/>
      <c r="S33" s="169" t="s">
        <v>307</v>
      </c>
      <c r="T33" s="170" t="s">
        <v>402</v>
      </c>
      <c r="U33" s="152"/>
      <c r="V33" s="169" t="s">
        <v>170</v>
      </c>
      <c r="W33" s="170" t="s">
        <v>403</v>
      </c>
      <c r="X33" s="152"/>
      <c r="Y33" s="152"/>
      <c r="Z33" s="152"/>
      <c r="AB33" s="165" t="n">
        <v>0.0058</v>
      </c>
      <c r="AC33" s="162" t="n">
        <f aca="false">+AC3/(1-0.0058)-AC3</f>
        <v>0.024152082076041</v>
      </c>
      <c r="AE33" s="156" t="s">
        <v>20</v>
      </c>
      <c r="AF33" s="157" t="n">
        <f aca="false">0.002+0.0072+0.0022</f>
        <v>0.0114</v>
      </c>
      <c r="AH33" s="156" t="s">
        <v>20</v>
      </c>
      <c r="AI33" s="157" t="n">
        <f aca="false">0.0022+0.0012</f>
        <v>0.0034</v>
      </c>
      <c r="AK33" s="181"/>
      <c r="AL33" s="179"/>
      <c r="AN33" s="181"/>
      <c r="AO33" s="179"/>
      <c r="AQ33" s="156" t="s">
        <v>20</v>
      </c>
      <c r="AR33" s="157" t="n">
        <f aca="false">0.0072+0.0022</f>
        <v>0.0094</v>
      </c>
    </row>
    <row r="34" customFormat="false" ht="12.75" hidden="false" customHeight="false" outlineLevel="0" collapsed="false">
      <c r="A34" s="156" t="s">
        <v>321</v>
      </c>
      <c r="B34" s="157" t="n">
        <v>0.0274</v>
      </c>
      <c r="C34" s="153"/>
      <c r="D34" s="156" t="s">
        <v>321</v>
      </c>
      <c r="E34" s="158" t="n">
        <v>0.0694</v>
      </c>
      <c r="F34" s="153"/>
      <c r="G34" s="167" t="s">
        <v>321</v>
      </c>
      <c r="H34" s="157" t="n">
        <v>0.1118</v>
      </c>
      <c r="I34" s="153"/>
      <c r="J34" s="159" t="s">
        <v>321</v>
      </c>
      <c r="K34" s="157" t="n">
        <v>0.0922</v>
      </c>
      <c r="L34" s="153"/>
      <c r="M34" s="159" t="s">
        <v>321</v>
      </c>
      <c r="N34" s="157" t="n">
        <v>0.3983</v>
      </c>
      <c r="O34" s="153"/>
      <c r="P34" s="173"/>
      <c r="Q34" s="153"/>
      <c r="R34" s="153"/>
      <c r="S34" s="156" t="s">
        <v>321</v>
      </c>
      <c r="T34" s="160" t="n">
        <v>0.0366</v>
      </c>
      <c r="U34" s="153"/>
      <c r="V34" s="156" t="s">
        <v>321</v>
      </c>
      <c r="W34" s="157" t="n">
        <v>0.05</v>
      </c>
      <c r="X34" s="153"/>
      <c r="Y34" s="153"/>
      <c r="Z34" s="153"/>
      <c r="AB34" s="167"/>
      <c r="AC34" s="168" t="n">
        <f aca="false">SUM(AC31:AC33)</f>
        <v>0.044752082076041</v>
      </c>
      <c r="AE34" s="156" t="s">
        <v>404</v>
      </c>
      <c r="AF34" s="162" t="n">
        <f aca="false">+AF3/(1-0.0169)-AF3</f>
        <v>0.0659256433730038</v>
      </c>
      <c r="AH34" s="156" t="s">
        <v>388</v>
      </c>
      <c r="AI34" s="162" t="n">
        <f aca="false">+AI3/(1-0.004)-AI3</f>
        <v>0.016024096385542</v>
      </c>
      <c r="AL34" s="179"/>
      <c r="AO34" s="179"/>
      <c r="AQ34" s="156" t="s">
        <v>334</v>
      </c>
      <c r="AR34" s="162" t="n">
        <f aca="false">+AR3/(1-0.02)-AR3</f>
        <v>0.0831632653061227</v>
      </c>
    </row>
    <row r="35" customFormat="false" ht="12.75" hidden="false" customHeight="false" outlineLevel="0" collapsed="false">
      <c r="A35" s="156" t="s">
        <v>20</v>
      </c>
      <c r="B35" s="157" t="n">
        <f aca="false">0.0022+0.0072+0.0131</f>
        <v>0.0225</v>
      </c>
      <c r="C35" s="153"/>
      <c r="D35" s="156" t="s">
        <v>20</v>
      </c>
      <c r="E35" s="158" t="n">
        <v>0</v>
      </c>
      <c r="F35" s="161"/>
      <c r="G35" s="167" t="s">
        <v>20</v>
      </c>
      <c r="H35" s="157" t="n">
        <f aca="false">0.0022+0.0072</f>
        <v>0.0094</v>
      </c>
      <c r="I35" s="153"/>
      <c r="J35" s="159" t="s">
        <v>20</v>
      </c>
      <c r="K35" s="157" t="n">
        <f aca="false">0.0022+0.0072</f>
        <v>0.0094</v>
      </c>
      <c r="L35" s="153"/>
      <c r="M35" s="159" t="s">
        <v>20</v>
      </c>
      <c r="N35" s="157" t="n">
        <f aca="false">0.0022+0.0072</f>
        <v>0.0094</v>
      </c>
      <c r="O35" s="153"/>
      <c r="P35" s="173"/>
      <c r="Q35" s="153"/>
      <c r="R35" s="153"/>
      <c r="S35" s="156" t="s">
        <v>20</v>
      </c>
      <c r="T35" s="160" t="n">
        <v>0.0022</v>
      </c>
      <c r="U35" s="153"/>
      <c r="V35" s="156" t="s">
        <v>20</v>
      </c>
      <c r="W35" s="157" t="n">
        <f aca="false">0.0022</f>
        <v>0.0022</v>
      </c>
      <c r="X35" s="153"/>
      <c r="Y35" s="153"/>
      <c r="Z35" s="153"/>
      <c r="AE35" s="167"/>
      <c r="AF35" s="168" t="n">
        <f aca="false">SUM(AF32:AF34)</f>
        <v>0.0945256433730038</v>
      </c>
      <c r="AH35" s="167"/>
      <c r="AI35" s="168" t="n">
        <f aca="false">SUM(AI32:AI34)</f>
        <v>0.134424096385542</v>
      </c>
      <c r="AL35" s="179"/>
      <c r="AO35" s="179"/>
      <c r="AQ35" s="167"/>
      <c r="AR35" s="168" t="n">
        <f aca="false">SUM(AR32:AR34)</f>
        <v>0.0928632653061227</v>
      </c>
    </row>
    <row r="36" customFormat="false" ht="12.75" hidden="false" customHeight="false" outlineLevel="0" collapsed="false">
      <c r="A36" s="156" t="s">
        <v>405</v>
      </c>
      <c r="B36" s="162" t="n">
        <f aca="false">B6/(1-0.0469)-B6</f>
        <v>0.184529430280138</v>
      </c>
      <c r="C36" s="161"/>
      <c r="D36" s="156" t="s">
        <v>406</v>
      </c>
      <c r="E36" s="162" t="n">
        <f aca="false">+E5/(1-0.0046)-E5</f>
        <v>0.0180229053646777</v>
      </c>
      <c r="F36" s="163"/>
      <c r="G36" s="167" t="s">
        <v>407</v>
      </c>
      <c r="H36" s="164" t="n">
        <f aca="false">(H3)/(1-0.058)-H3</f>
        <v>0.235817409766455</v>
      </c>
      <c r="I36" s="161"/>
      <c r="J36" s="159" t="s">
        <v>327</v>
      </c>
      <c r="K36" s="162" t="n">
        <f aca="false">(K5)/(1-0.0704)-K5</f>
        <v>0.282857142857143</v>
      </c>
      <c r="L36" s="161"/>
      <c r="M36" s="159" t="s">
        <v>408</v>
      </c>
      <c r="N36" s="162" t="n">
        <f aca="false">(N3)/(1-0.0612)-N3</f>
        <v>0.24609075415424</v>
      </c>
      <c r="O36" s="161"/>
      <c r="P36" s="173"/>
      <c r="Q36" s="161"/>
      <c r="R36" s="161"/>
      <c r="S36" s="156" t="s">
        <v>358</v>
      </c>
      <c r="T36" s="162" t="n">
        <f aca="false">T3/(1-0.00603)-T3</f>
        <v>0.0231743412779055</v>
      </c>
      <c r="U36" s="161"/>
      <c r="V36" s="156" t="s">
        <v>359</v>
      </c>
      <c r="W36" s="162" t="n">
        <f aca="false">+W3/(1-0.02184)-W3</f>
        <v>0.0875243313977263</v>
      </c>
      <c r="X36" s="161"/>
      <c r="Y36" s="161"/>
      <c r="Z36" s="161"/>
      <c r="AB36" s="150" t="s">
        <v>311</v>
      </c>
      <c r="AC36" s="154" t="s">
        <v>347</v>
      </c>
      <c r="AI36" s="182" t="n">
        <f aca="false">SUM(AI35,AI3)</f>
        <v>4.12442409638554</v>
      </c>
      <c r="AR36" s="182"/>
    </row>
    <row r="37" customFormat="false" ht="12.75" hidden="false" customHeight="false" outlineLevel="0" collapsed="false">
      <c r="A37" s="167"/>
      <c r="B37" s="168" t="n">
        <f aca="false">SUM(B34:B36)</f>
        <v>0.234429430280138</v>
      </c>
      <c r="C37" s="163"/>
      <c r="D37" s="156"/>
      <c r="E37" s="168" t="n">
        <f aca="false">SUM(E34:E36)</f>
        <v>0.0874229053646777</v>
      </c>
      <c r="F37" s="152"/>
      <c r="G37" s="167"/>
      <c r="H37" s="168" t="n">
        <f aca="false">SUM(H34:H36)</f>
        <v>0.357017409766454</v>
      </c>
      <c r="I37" s="163"/>
      <c r="J37" s="159"/>
      <c r="K37" s="168" t="n">
        <f aca="false">SUM(K34:K36)</f>
        <v>0.384457142857143</v>
      </c>
      <c r="L37" s="163"/>
      <c r="M37" s="159"/>
      <c r="N37" s="168" t="n">
        <f aca="false">SUM(N34:N36)</f>
        <v>0.65379075415424</v>
      </c>
      <c r="O37" s="163"/>
      <c r="P37" s="87"/>
      <c r="Q37" s="183"/>
      <c r="R37" s="163"/>
      <c r="S37" s="167"/>
      <c r="T37" s="184" t="n">
        <f aca="false">SUM(T34:T36)</f>
        <v>0.0619743412779055</v>
      </c>
      <c r="U37" s="163"/>
      <c r="V37" s="167"/>
      <c r="W37" s="168" t="n">
        <f aca="false">SUM(W34:W36)</f>
        <v>0.139724331397726</v>
      </c>
      <c r="X37" s="163"/>
      <c r="Y37" s="163"/>
      <c r="Z37" s="163"/>
      <c r="AB37" s="156" t="s">
        <v>321</v>
      </c>
      <c r="AC37" s="157" t="n">
        <v>0</v>
      </c>
      <c r="AE37" s="1" t="s">
        <v>409</v>
      </c>
      <c r="AH37" s="150" t="s">
        <v>223</v>
      </c>
      <c r="AI37" s="154" t="s">
        <v>410</v>
      </c>
      <c r="AK37" s="180"/>
      <c r="AN37" s="180"/>
      <c r="AQ37" s="171"/>
      <c r="AR37" s="152"/>
    </row>
    <row r="38" customFormat="false" ht="12.75" hidden="false" customHeight="false" outlineLevel="0" collapsed="false">
      <c r="A38" s="169" t="s">
        <v>109</v>
      </c>
      <c r="B38" s="151" t="s">
        <v>411</v>
      </c>
      <c r="C38" s="152"/>
      <c r="D38" s="155" t="s">
        <v>109</v>
      </c>
      <c r="E38" s="168" t="s">
        <v>412</v>
      </c>
      <c r="F38" s="153"/>
      <c r="G38" s="169" t="s">
        <v>301</v>
      </c>
      <c r="H38" s="178" t="s">
        <v>413</v>
      </c>
      <c r="I38" s="152"/>
      <c r="J38" s="155" t="s">
        <v>101</v>
      </c>
      <c r="K38" s="151" t="s">
        <v>341</v>
      </c>
      <c r="L38" s="152"/>
      <c r="M38" s="155" t="s">
        <v>101</v>
      </c>
      <c r="N38" s="151" t="s">
        <v>414</v>
      </c>
      <c r="O38" s="152"/>
      <c r="P38" s="171"/>
      <c r="Q38" s="152"/>
      <c r="R38" s="152"/>
      <c r="S38" s="169" t="s">
        <v>307</v>
      </c>
      <c r="T38" s="170" t="s">
        <v>415</v>
      </c>
      <c r="U38" s="152"/>
      <c r="V38" s="169"/>
      <c r="W38" s="170"/>
      <c r="X38" s="152"/>
      <c r="Y38" s="152"/>
      <c r="Z38" s="152"/>
      <c r="AB38" s="156" t="s">
        <v>20</v>
      </c>
      <c r="AC38" s="157" t="n">
        <f aca="false">0.0022+0.0072</f>
        <v>0.0094</v>
      </c>
      <c r="AE38" s="156" t="s">
        <v>321</v>
      </c>
      <c r="AF38" s="157" t="n">
        <f aca="false">0.0152+0.002</f>
        <v>0.0172</v>
      </c>
      <c r="AH38" s="156" t="s">
        <v>321</v>
      </c>
      <c r="AI38" s="157" t="n">
        <v>0.13</v>
      </c>
      <c r="AK38" s="181"/>
      <c r="AL38" s="179"/>
      <c r="AN38" s="181"/>
      <c r="AO38" s="179"/>
      <c r="AQ38" s="173"/>
      <c r="AR38" s="153"/>
    </row>
    <row r="39" customFormat="false" ht="12.75" hidden="false" customHeight="false" outlineLevel="0" collapsed="false">
      <c r="A39" s="156" t="s">
        <v>321</v>
      </c>
      <c r="B39" s="157" t="n">
        <v>0.032</v>
      </c>
      <c r="C39" s="153"/>
      <c r="D39" s="156" t="s">
        <v>321</v>
      </c>
      <c r="E39" s="158" t="n">
        <v>0.1038</v>
      </c>
      <c r="F39" s="153"/>
      <c r="G39" s="167" t="s">
        <v>321</v>
      </c>
      <c r="H39" s="157" t="n">
        <v>0.1231</v>
      </c>
      <c r="I39" s="153"/>
      <c r="J39" s="159" t="s">
        <v>321</v>
      </c>
      <c r="K39" s="157" t="n">
        <v>0.1071</v>
      </c>
      <c r="L39" s="153"/>
      <c r="M39" s="159" t="s">
        <v>321</v>
      </c>
      <c r="N39" s="157" t="n">
        <v>0.5029</v>
      </c>
      <c r="O39" s="153"/>
      <c r="P39" s="173"/>
      <c r="Q39" s="153"/>
      <c r="R39" s="153"/>
      <c r="S39" s="156" t="s">
        <v>321</v>
      </c>
      <c r="T39" s="160" t="n">
        <v>0.1204</v>
      </c>
      <c r="U39" s="153"/>
      <c r="V39" s="156"/>
      <c r="W39" s="157"/>
      <c r="X39" s="153"/>
      <c r="Y39" s="153"/>
      <c r="Z39" s="153"/>
      <c r="AB39" s="165" t="n">
        <v>0.0058</v>
      </c>
      <c r="AC39" s="162" t="n">
        <f aca="false">+AC3/(1-0.0058)-AC3</f>
        <v>0.024152082076041</v>
      </c>
      <c r="AE39" s="156" t="s">
        <v>20</v>
      </c>
      <c r="AF39" s="157" t="n">
        <f aca="false">0.0072+0.0022</f>
        <v>0.0094</v>
      </c>
      <c r="AH39" s="156" t="s">
        <v>20</v>
      </c>
      <c r="AI39" s="157" t="n">
        <f aca="false">0.0022+0.0007</f>
        <v>0.0029</v>
      </c>
      <c r="AL39" s="179"/>
      <c r="AO39" s="179"/>
      <c r="AQ39" s="173"/>
      <c r="AR39" s="153"/>
    </row>
    <row r="40" customFormat="false" ht="12.75" hidden="false" customHeight="false" outlineLevel="0" collapsed="false">
      <c r="A40" s="156" t="s">
        <v>20</v>
      </c>
      <c r="B40" s="157" t="n">
        <f aca="false">0.0022+0.0072+0.0131</f>
        <v>0.0225</v>
      </c>
      <c r="C40" s="153"/>
      <c r="D40" s="156" t="s">
        <v>20</v>
      </c>
      <c r="E40" s="158" t="n">
        <f aca="false">0.0072+0.0022+0.0131</f>
        <v>0.0225</v>
      </c>
      <c r="F40" s="161"/>
      <c r="G40" s="167" t="s">
        <v>20</v>
      </c>
      <c r="H40" s="157" t="n">
        <f aca="false">0.0022+0.0072</f>
        <v>0.0094</v>
      </c>
      <c r="I40" s="153"/>
      <c r="J40" s="159" t="s">
        <v>20</v>
      </c>
      <c r="K40" s="157" t="n">
        <f aca="false">0.0022+0.0072</f>
        <v>0.0094</v>
      </c>
      <c r="L40" s="153"/>
      <c r="M40" s="159" t="s">
        <v>20</v>
      </c>
      <c r="N40" s="157" t="n">
        <f aca="false">0.0022+0.0072</f>
        <v>0.0094</v>
      </c>
      <c r="O40" s="153"/>
      <c r="P40" s="173"/>
      <c r="Q40" s="153"/>
      <c r="R40" s="153"/>
      <c r="S40" s="156" t="s">
        <v>20</v>
      </c>
      <c r="T40" s="160" t="n">
        <v>0.0022</v>
      </c>
      <c r="U40" s="153"/>
      <c r="V40" s="156"/>
      <c r="W40" s="157"/>
      <c r="X40" s="153"/>
      <c r="Y40" s="153"/>
      <c r="Z40" s="153"/>
      <c r="AB40" s="167"/>
      <c r="AC40" s="168" t="n">
        <f aca="false">SUM(AC37:AC39)</f>
        <v>0.033552082076041</v>
      </c>
      <c r="AE40" s="156" t="s">
        <v>333</v>
      </c>
      <c r="AF40" s="162" t="n">
        <v>0</v>
      </c>
      <c r="AH40" s="156" t="s">
        <v>416</v>
      </c>
      <c r="AI40" s="162" t="n">
        <f aca="false">+AI3/(1-0.002)-AI3</f>
        <v>0.00799599198396805</v>
      </c>
      <c r="AL40" s="179"/>
      <c r="AO40" s="179"/>
      <c r="AQ40" s="173"/>
      <c r="AR40" s="161"/>
    </row>
    <row r="41" customFormat="false" ht="12.75" hidden="false" customHeight="false" outlineLevel="0" collapsed="false">
      <c r="A41" s="156" t="s">
        <v>417</v>
      </c>
      <c r="B41" s="162" t="n">
        <f aca="false">B6/(1-0.0553)-B6</f>
        <v>0.219514131470308</v>
      </c>
      <c r="C41" s="161"/>
      <c r="D41" s="156" t="s">
        <v>418</v>
      </c>
      <c r="E41" s="162" t="n">
        <f aca="false">E5/(1-0.0091)-E5</f>
        <v>0.0358159249167422</v>
      </c>
      <c r="F41" s="163"/>
      <c r="G41" s="167" t="s">
        <v>419</v>
      </c>
      <c r="H41" s="164" t="n">
        <f aca="false">(H3)/(1-0.0672)-H3</f>
        <v>0.275917667238423</v>
      </c>
      <c r="I41" s="161"/>
      <c r="J41" s="159" t="s">
        <v>357</v>
      </c>
      <c r="K41" s="162" t="n">
        <f aca="false">(K5)/(1-0.0797)-K5</f>
        <v>0.32345919808758</v>
      </c>
      <c r="L41" s="161"/>
      <c r="M41" s="159" t="s">
        <v>420</v>
      </c>
      <c r="N41" s="162" t="n">
        <f aca="false">(N3)/(1-0.0705)-N3</f>
        <v>0.286323292092523</v>
      </c>
      <c r="O41" s="161"/>
      <c r="P41" s="173"/>
      <c r="Q41" s="161"/>
      <c r="R41" s="161"/>
      <c r="S41" s="156" t="s">
        <v>378</v>
      </c>
      <c r="T41" s="162" t="n">
        <f aca="false">T4/(1-0.0282)-T4</f>
        <v>0.113026342868903</v>
      </c>
      <c r="U41" s="161"/>
      <c r="V41" s="156"/>
      <c r="W41" s="162"/>
      <c r="X41" s="161"/>
      <c r="Y41" s="161"/>
      <c r="Z41" s="161"/>
      <c r="AE41" s="167"/>
      <c r="AF41" s="168" t="n">
        <f aca="false">SUM(AF38:AF40)</f>
        <v>0.0266</v>
      </c>
      <c r="AH41" s="167"/>
      <c r="AI41" s="168" t="n">
        <f aca="false">SUM(AI38:AI40)</f>
        <v>0.140895991983968</v>
      </c>
      <c r="AQ41" s="87"/>
      <c r="AR41" s="163"/>
    </row>
    <row r="42" customFormat="false" ht="12.75" hidden="false" customHeight="false" outlineLevel="0" collapsed="false">
      <c r="A42" s="167"/>
      <c r="B42" s="168" t="n">
        <f aca="false">SUM(B39:B41)</f>
        <v>0.274014131470308</v>
      </c>
      <c r="C42" s="163"/>
      <c r="D42" s="156"/>
      <c r="E42" s="168" t="n">
        <f aca="false">SUM(E39:E41)</f>
        <v>0.162115924916742</v>
      </c>
      <c r="F42" s="152"/>
      <c r="G42" s="167"/>
      <c r="H42" s="168" t="n">
        <f aca="false">SUM(H39:H41)</f>
        <v>0.408417667238423</v>
      </c>
      <c r="I42" s="163"/>
      <c r="J42" s="159"/>
      <c r="K42" s="168" t="n">
        <f aca="false">SUM(K39:K41)</f>
        <v>0.43995919808758</v>
      </c>
      <c r="L42" s="163"/>
      <c r="M42" s="159"/>
      <c r="N42" s="168" t="n">
        <f aca="false">SUM(N39:N41)</f>
        <v>0.798623292092523</v>
      </c>
      <c r="O42" s="163"/>
      <c r="P42" s="87"/>
      <c r="Q42" s="163"/>
      <c r="R42" s="163"/>
      <c r="S42" s="167"/>
      <c r="T42" s="168" t="n">
        <f aca="false">SUM(T39:T41)</f>
        <v>0.235626342868903</v>
      </c>
      <c r="U42" s="163"/>
      <c r="V42" s="167"/>
      <c r="W42" s="168"/>
      <c r="X42" s="163"/>
      <c r="Y42" s="163"/>
      <c r="Z42" s="163"/>
      <c r="AI42" s="185" t="n">
        <f aca="false">+AI41+AI3</f>
        <v>4.13089599198397</v>
      </c>
      <c r="AK42" s="180"/>
      <c r="AN42" s="180"/>
      <c r="AQ42" s="87"/>
      <c r="AR42" s="186"/>
    </row>
    <row r="43" customFormat="false" ht="12.75" hidden="false" customHeight="false" outlineLevel="0" collapsed="false">
      <c r="A43" s="169" t="s">
        <v>109</v>
      </c>
      <c r="B43" s="151" t="s">
        <v>421</v>
      </c>
      <c r="C43" s="152"/>
      <c r="D43" s="1" t="s">
        <v>109</v>
      </c>
      <c r="E43" s="1" t="s">
        <v>422</v>
      </c>
      <c r="F43" s="153"/>
      <c r="G43" s="169" t="s">
        <v>301</v>
      </c>
      <c r="H43" s="178" t="s">
        <v>423</v>
      </c>
      <c r="I43" s="152"/>
      <c r="J43" s="155" t="s">
        <v>101</v>
      </c>
      <c r="K43" s="151" t="s">
        <v>424</v>
      </c>
      <c r="L43" s="152"/>
      <c r="M43" s="155" t="s">
        <v>101</v>
      </c>
      <c r="N43" s="151" t="s">
        <v>425</v>
      </c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87"/>
      <c r="Z43" s="187"/>
      <c r="AH43" s="1" t="s">
        <v>426</v>
      </c>
      <c r="AK43" s="181"/>
      <c r="AL43" s="179"/>
      <c r="AN43" s="181"/>
      <c r="AO43" s="179"/>
    </row>
    <row r="44" customFormat="false" ht="12.75" hidden="false" customHeight="false" outlineLevel="0" collapsed="false">
      <c r="A44" s="156" t="s">
        <v>321</v>
      </c>
      <c r="B44" s="157" t="n">
        <v>0.003</v>
      </c>
      <c r="C44" s="153"/>
      <c r="D44" s="156" t="s">
        <v>321</v>
      </c>
      <c r="E44" s="158" t="n">
        <v>0.2306</v>
      </c>
      <c r="F44" s="153"/>
      <c r="G44" s="167" t="s">
        <v>321</v>
      </c>
      <c r="H44" s="157" t="n">
        <v>0.1608</v>
      </c>
      <c r="I44" s="153"/>
      <c r="J44" s="159" t="s">
        <v>321</v>
      </c>
      <c r="K44" s="157" t="n">
        <v>0.0147</v>
      </c>
      <c r="L44" s="153"/>
      <c r="M44" s="159" t="s">
        <v>321</v>
      </c>
      <c r="N44" s="157" t="n">
        <v>0.3138</v>
      </c>
      <c r="O44" s="153"/>
      <c r="P44" s="171"/>
      <c r="Q44" s="152"/>
      <c r="R44" s="153"/>
      <c r="S44" s="169" t="s">
        <v>307</v>
      </c>
      <c r="T44" s="170" t="s">
        <v>427</v>
      </c>
      <c r="U44" s="153"/>
      <c r="V44" s="169"/>
      <c r="W44" s="170"/>
      <c r="X44" s="153"/>
      <c r="Y44" s="153"/>
      <c r="Z44" s="153"/>
      <c r="AL44" s="179"/>
      <c r="AO44" s="179"/>
    </row>
    <row r="45" customFormat="false" ht="12.75" hidden="false" customHeight="false" outlineLevel="0" collapsed="false">
      <c r="A45" s="156" t="s">
        <v>20</v>
      </c>
      <c r="B45" s="157" t="n">
        <f aca="false">0.0022+0.0072+0.0131</f>
        <v>0.0225</v>
      </c>
      <c r="C45" s="153"/>
      <c r="D45" s="156" t="s">
        <v>20</v>
      </c>
      <c r="E45" s="158" t="n">
        <f aca="false">0.0072+0.0022+0.0131</f>
        <v>0.0225</v>
      </c>
      <c r="F45" s="161"/>
      <c r="G45" s="167" t="s">
        <v>20</v>
      </c>
      <c r="H45" s="157" t="n">
        <f aca="false">0.0022+0.0072</f>
        <v>0.0094</v>
      </c>
      <c r="I45" s="153"/>
      <c r="J45" s="159" t="s">
        <v>20</v>
      </c>
      <c r="K45" s="157" t="n">
        <f aca="false">0.0022</f>
        <v>0.0022</v>
      </c>
      <c r="L45" s="153"/>
      <c r="M45" s="159" t="s">
        <v>20</v>
      </c>
      <c r="N45" s="157" t="n">
        <f aca="false">0.0022+0.0072</f>
        <v>0.0094</v>
      </c>
      <c r="O45" s="153"/>
      <c r="P45" s="173"/>
      <c r="Q45" s="153"/>
      <c r="R45" s="153"/>
      <c r="S45" s="156" t="s">
        <v>321</v>
      </c>
      <c r="T45" s="157" t="n">
        <v>0.03</v>
      </c>
      <c r="U45" s="153"/>
      <c r="V45" s="156"/>
      <c r="W45" s="157"/>
      <c r="X45" s="153"/>
      <c r="Y45" s="153"/>
      <c r="Z45" s="153"/>
      <c r="AH45" s="180" t="n">
        <v>36708</v>
      </c>
      <c r="AL45" s="179"/>
      <c r="AO45" s="179"/>
      <c r="AQ45" s="180"/>
    </row>
    <row r="46" customFormat="false" ht="12.75" hidden="false" customHeight="false" outlineLevel="0" collapsed="false">
      <c r="A46" s="156" t="s">
        <v>406</v>
      </c>
      <c r="B46" s="162" t="n">
        <f aca="false">B4/(1-0.0046)-B4</f>
        <v>0.0178380550532453</v>
      </c>
      <c r="C46" s="161"/>
      <c r="D46" s="156" t="s">
        <v>428</v>
      </c>
      <c r="E46" s="162" t="n">
        <f aca="false">(E5)/(1-0.0281)-E5</f>
        <v>0.112758514250438</v>
      </c>
      <c r="F46" s="163"/>
      <c r="G46" s="167" t="s">
        <v>429</v>
      </c>
      <c r="H46" s="164" t="n">
        <f aca="false">(H3)/(1-0.0742)-H3</f>
        <v>0.306962626917261</v>
      </c>
      <c r="I46" s="161"/>
      <c r="J46" s="159" t="s">
        <v>430</v>
      </c>
      <c r="K46" s="162" t="n">
        <f aca="false">(K4)/(1-0.0191)-K4</f>
        <v>0.0732143949434194</v>
      </c>
      <c r="L46" s="161"/>
      <c r="M46" s="159" t="s">
        <v>431</v>
      </c>
      <c r="N46" s="162" t="n">
        <f aca="false">(N6)/(1-0.0372)-(N6)</f>
        <v>0.14971956792688</v>
      </c>
      <c r="O46" s="161"/>
      <c r="P46" s="173"/>
      <c r="Q46" s="153"/>
      <c r="R46" s="161"/>
      <c r="S46" s="156" t="s">
        <v>20</v>
      </c>
      <c r="T46" s="157" t="n">
        <v>0.0022</v>
      </c>
      <c r="U46" s="161"/>
      <c r="V46" s="156"/>
      <c r="W46" s="157"/>
      <c r="X46" s="161"/>
      <c r="Y46" s="161"/>
      <c r="Z46" s="161"/>
      <c r="AH46" s="181" t="s">
        <v>432</v>
      </c>
      <c r="AI46" s="179" t="n">
        <v>0.002</v>
      </c>
      <c r="AQ46" s="181"/>
      <c r="AR46" s="179"/>
    </row>
    <row r="47" customFormat="false" ht="12.75" hidden="false" customHeight="false" outlineLevel="0" collapsed="false">
      <c r="A47" s="167"/>
      <c r="B47" s="168" t="n">
        <f aca="false">SUM(B44:B46)</f>
        <v>0.0433380550532453</v>
      </c>
      <c r="C47" s="163"/>
      <c r="D47" s="156"/>
      <c r="E47" s="168" t="n">
        <f aca="false">SUM(E44:E46)</f>
        <v>0.365858514250438</v>
      </c>
      <c r="F47" s="187"/>
      <c r="G47" s="167"/>
      <c r="H47" s="168" t="n">
        <f aca="false">SUM(H44:H46)</f>
        <v>0.477162626917261</v>
      </c>
      <c r="I47" s="163"/>
      <c r="J47" s="159"/>
      <c r="K47" s="168" t="n">
        <f aca="false">SUM(K44:K46)</f>
        <v>0.0901143949434194</v>
      </c>
      <c r="L47" s="163"/>
      <c r="M47" s="159"/>
      <c r="N47" s="168" t="n">
        <f aca="false">SUM(N44:N46)</f>
        <v>0.47291956792688</v>
      </c>
      <c r="O47" s="163"/>
      <c r="P47" s="173"/>
      <c r="Q47" s="161"/>
      <c r="R47" s="163"/>
      <c r="S47" s="156" t="s">
        <v>358</v>
      </c>
      <c r="T47" s="162" t="n">
        <f aca="false">T3/(1-0.00603)-T3</f>
        <v>0.0231743412779055</v>
      </c>
      <c r="U47" s="163"/>
      <c r="V47" s="156"/>
      <c r="W47" s="162"/>
      <c r="X47" s="163"/>
      <c r="Y47" s="163"/>
      <c r="Z47" s="163"/>
      <c r="AH47" s="1" t="s">
        <v>433</v>
      </c>
      <c r="AI47" s="179" t="n">
        <v>0.004</v>
      </c>
      <c r="AK47" s="180"/>
      <c r="AN47" s="180"/>
      <c r="AR47" s="179"/>
    </row>
    <row r="48" customFormat="false" ht="12.75" hidden="false" customHeight="false" outlineLevel="0" collapsed="false">
      <c r="A48" s="152" t="s">
        <v>109</v>
      </c>
      <c r="B48" s="151" t="s">
        <v>434</v>
      </c>
      <c r="C48" s="152"/>
      <c r="D48" s="155" t="s">
        <v>109</v>
      </c>
      <c r="E48" s="168" t="s">
        <v>435</v>
      </c>
      <c r="F48" s="153"/>
      <c r="G48" s="169" t="s">
        <v>301</v>
      </c>
      <c r="H48" s="170" t="s">
        <v>436</v>
      </c>
      <c r="I48" s="187"/>
      <c r="J48" s="155" t="s">
        <v>101</v>
      </c>
      <c r="K48" s="151" t="s">
        <v>437</v>
      </c>
      <c r="L48" s="187"/>
      <c r="M48" s="155" t="s">
        <v>101</v>
      </c>
      <c r="N48" s="151" t="s">
        <v>438</v>
      </c>
      <c r="O48" s="187"/>
      <c r="P48" s="87"/>
      <c r="Q48" s="163"/>
      <c r="R48" s="152"/>
      <c r="S48" s="167"/>
      <c r="T48" s="168" t="n">
        <f aca="false">SUM(T45:T47)</f>
        <v>0.0553743412779055</v>
      </c>
      <c r="U48" s="152"/>
      <c r="V48" s="167"/>
      <c r="W48" s="168"/>
      <c r="X48" s="152"/>
      <c r="Y48" s="187"/>
      <c r="Z48" s="187"/>
      <c r="AH48" s="1" t="s">
        <v>439</v>
      </c>
      <c r="AI48" s="179" t="n">
        <v>0.002</v>
      </c>
      <c r="AK48" s="181"/>
      <c r="AL48" s="179"/>
      <c r="AN48" s="181"/>
      <c r="AO48" s="179"/>
      <c r="AR48" s="179"/>
    </row>
    <row r="49" customFormat="false" ht="12.75" hidden="false" customHeight="false" outlineLevel="0" collapsed="false">
      <c r="A49" s="169" t="s">
        <v>321</v>
      </c>
      <c r="B49" s="157" t="n">
        <v>0.0055</v>
      </c>
      <c r="C49" s="153"/>
      <c r="D49" s="156" t="s">
        <v>321</v>
      </c>
      <c r="E49" s="158" t="n">
        <v>0.0792</v>
      </c>
      <c r="F49" s="153"/>
      <c r="G49" s="156" t="s">
        <v>321</v>
      </c>
      <c r="H49" s="157" t="n">
        <v>0.0286</v>
      </c>
      <c r="I49" s="153"/>
      <c r="J49" s="159" t="s">
        <v>321</v>
      </c>
      <c r="K49" s="157" t="n">
        <v>0.0195</v>
      </c>
      <c r="L49" s="153"/>
      <c r="M49" s="159" t="s">
        <v>321</v>
      </c>
      <c r="N49" s="157" t="n">
        <v>0.4184</v>
      </c>
      <c r="O49" s="153"/>
      <c r="P49" s="87"/>
      <c r="Q49" s="163"/>
      <c r="R49" s="153"/>
      <c r="S49" s="167"/>
      <c r="T49" s="168"/>
      <c r="U49" s="153"/>
      <c r="V49" s="167"/>
      <c r="W49" s="168"/>
      <c r="X49" s="153"/>
      <c r="Y49" s="153"/>
      <c r="Z49" s="153"/>
      <c r="AL49" s="179"/>
      <c r="AO49" s="179"/>
      <c r="AR49" s="179"/>
    </row>
    <row r="50" customFormat="false" ht="12.75" hidden="false" customHeight="false" outlineLevel="0" collapsed="false">
      <c r="A50" s="156" t="s">
        <v>20</v>
      </c>
      <c r="B50" s="157" t="n">
        <v>0.0022</v>
      </c>
      <c r="C50" s="153"/>
      <c r="D50" s="156" t="s">
        <v>20</v>
      </c>
      <c r="E50" s="158" t="n">
        <f aca="false">0.0072+0.0022+0.0131</f>
        <v>0.0225</v>
      </c>
      <c r="F50" s="161"/>
      <c r="G50" s="156" t="s">
        <v>20</v>
      </c>
      <c r="H50" s="157" t="n">
        <f aca="false">0.0022+0.0072+0.0225</f>
        <v>0.0319</v>
      </c>
      <c r="I50" s="153"/>
      <c r="J50" s="159" t="s">
        <v>20</v>
      </c>
      <c r="K50" s="157" t="n">
        <f aca="false">0.0022+0.0072</f>
        <v>0.0094</v>
      </c>
      <c r="L50" s="153"/>
      <c r="M50" s="159" t="s">
        <v>20</v>
      </c>
      <c r="N50" s="157" t="n">
        <f aca="false">0.0022+0.0072</f>
        <v>0.0094</v>
      </c>
      <c r="O50" s="153"/>
      <c r="P50" s="171"/>
      <c r="Q50" s="152"/>
      <c r="R50" s="153"/>
      <c r="S50" s="169" t="s">
        <v>307</v>
      </c>
      <c r="T50" s="170" t="s">
        <v>440</v>
      </c>
      <c r="U50" s="153"/>
      <c r="V50" s="169"/>
      <c r="W50" s="170"/>
      <c r="X50" s="153"/>
      <c r="Y50" s="153"/>
      <c r="Z50" s="153"/>
      <c r="AH50" s="180" t="n">
        <v>36678</v>
      </c>
      <c r="AL50" s="179"/>
      <c r="AO50" s="179"/>
      <c r="AQ50" s="180"/>
    </row>
    <row r="51" customFormat="false" ht="12.75" hidden="false" customHeight="false" outlineLevel="0" collapsed="false">
      <c r="A51" s="156" t="s">
        <v>441</v>
      </c>
      <c r="B51" s="162" t="n">
        <f aca="false">B5/(1-0.0091)-B5</f>
        <v>0.0351730749823394</v>
      </c>
      <c r="C51" s="161"/>
      <c r="D51" s="156" t="s">
        <v>442</v>
      </c>
      <c r="E51" s="162" t="n">
        <f aca="false">(E4)/(1-0.0045)-E4</f>
        <v>0.0174485183324959</v>
      </c>
      <c r="F51" s="163"/>
      <c r="G51" s="156" t="s">
        <v>443</v>
      </c>
      <c r="H51" s="188" t="n">
        <f aca="false">(H4)/(1-0.0095)-H4</f>
        <v>0.0363023725391214</v>
      </c>
      <c r="I51" s="161"/>
      <c r="J51" s="159" t="s">
        <v>360</v>
      </c>
      <c r="K51" s="162" t="n">
        <f aca="false">(K4)/(1-0.0268)-K4</f>
        <v>0.103542951089191</v>
      </c>
      <c r="L51" s="161"/>
      <c r="M51" s="159" t="s">
        <v>444</v>
      </c>
      <c r="N51" s="162" t="n">
        <f aca="false">(N6)/(1-0.0465)-(N6)</f>
        <v>0.188974829575249</v>
      </c>
      <c r="O51" s="161"/>
      <c r="P51" s="173"/>
      <c r="Q51" s="153"/>
      <c r="R51" s="161"/>
      <c r="S51" s="156" t="s">
        <v>321</v>
      </c>
      <c r="T51" s="157" t="n">
        <v>0.03</v>
      </c>
      <c r="U51" s="161"/>
      <c r="V51" s="156"/>
      <c r="W51" s="157"/>
      <c r="X51" s="161"/>
      <c r="Y51" s="161"/>
      <c r="Z51" s="161"/>
      <c r="AH51" s="181" t="s">
        <v>432</v>
      </c>
      <c r="AI51" s="179" t="n">
        <v>0.0001</v>
      </c>
      <c r="AQ51" s="181"/>
      <c r="AR51" s="179"/>
    </row>
    <row r="52" customFormat="false" ht="12.75" hidden="false" customHeight="false" outlineLevel="0" collapsed="false">
      <c r="A52" s="156"/>
      <c r="B52" s="168" t="n">
        <f aca="false">SUM(B49:B51)</f>
        <v>0.0428730749823393</v>
      </c>
      <c r="C52" s="163"/>
      <c r="D52" s="156"/>
      <c r="E52" s="168" t="n">
        <f aca="false">SUM(E49:E51)</f>
        <v>0.119148518332496</v>
      </c>
      <c r="F52" s="187"/>
      <c r="G52" s="167"/>
      <c r="H52" s="168" t="n">
        <f aca="false">SUM(H49:H51)</f>
        <v>0.0968023725391214</v>
      </c>
      <c r="I52" s="163"/>
      <c r="J52" s="159"/>
      <c r="K52" s="168" t="n">
        <f aca="false">SUM(K49:K51)</f>
        <v>0.132442951089191</v>
      </c>
      <c r="L52" s="163"/>
      <c r="M52" s="159"/>
      <c r="N52" s="168" t="n">
        <f aca="false">SUM(N49:N51)</f>
        <v>0.616774829575249</v>
      </c>
      <c r="O52" s="163"/>
      <c r="P52" s="173"/>
      <c r="Q52" s="153"/>
      <c r="R52" s="163"/>
      <c r="S52" s="156" t="s">
        <v>20</v>
      </c>
      <c r="T52" s="157" t="n">
        <v>0.0022</v>
      </c>
      <c r="U52" s="163"/>
      <c r="V52" s="156"/>
      <c r="W52" s="157"/>
      <c r="X52" s="163"/>
      <c r="Y52" s="163"/>
      <c r="Z52" s="163"/>
      <c r="AH52" s="1" t="s">
        <v>433</v>
      </c>
      <c r="AI52" s="179" t="n">
        <v>0.0002</v>
      </c>
      <c r="AR52" s="179"/>
    </row>
    <row r="53" customFormat="false" ht="12.75" hidden="false" customHeight="false" outlineLevel="0" collapsed="false">
      <c r="A53" s="167" t="s">
        <v>109</v>
      </c>
      <c r="B53" s="151" t="s">
        <v>445</v>
      </c>
      <c r="C53" s="187"/>
      <c r="D53" s="1" t="s">
        <v>109</v>
      </c>
      <c r="E53" s="1" t="s">
        <v>446</v>
      </c>
      <c r="F53" s="153"/>
      <c r="G53" s="169" t="s">
        <v>301</v>
      </c>
      <c r="H53" s="170" t="s">
        <v>447</v>
      </c>
      <c r="I53" s="187"/>
      <c r="J53" s="155" t="s">
        <v>101</v>
      </c>
      <c r="K53" s="151" t="s">
        <v>448</v>
      </c>
      <c r="L53" s="187"/>
      <c r="M53" s="155" t="s">
        <v>101</v>
      </c>
      <c r="N53" s="168" t="s">
        <v>449</v>
      </c>
      <c r="O53" s="187"/>
      <c r="P53" s="173"/>
      <c r="Q53" s="161"/>
      <c r="R53" s="187"/>
      <c r="S53" s="156" t="s">
        <v>378</v>
      </c>
      <c r="T53" s="162" t="n">
        <f aca="false">T4/(1-0.0282)-T4</f>
        <v>0.113026342868903</v>
      </c>
      <c r="U53" s="187"/>
      <c r="V53" s="156"/>
      <c r="W53" s="162"/>
      <c r="X53" s="187"/>
      <c r="Y53" s="152"/>
      <c r="Z53" s="152"/>
      <c r="AH53" s="1" t="s">
        <v>439</v>
      </c>
      <c r="AI53" s="179" t="n">
        <v>0.0001</v>
      </c>
      <c r="AR53" s="179"/>
    </row>
    <row r="54" customFormat="false" ht="12.75" hidden="false" customHeight="false" outlineLevel="0" collapsed="false">
      <c r="A54" s="167" t="s">
        <v>321</v>
      </c>
      <c r="B54" s="157" t="n">
        <v>0.0166</v>
      </c>
      <c r="C54" s="153"/>
      <c r="D54" s="156" t="s">
        <v>321</v>
      </c>
      <c r="E54" s="158" t="n">
        <v>0.206</v>
      </c>
      <c r="F54" s="153"/>
      <c r="G54" s="156" t="s">
        <v>321</v>
      </c>
      <c r="H54" s="157" t="n">
        <v>0.0572</v>
      </c>
      <c r="I54" s="153"/>
      <c r="J54" s="159" t="s">
        <v>321</v>
      </c>
      <c r="K54" s="157" t="n">
        <v>0.0667</v>
      </c>
      <c r="L54" s="153"/>
      <c r="M54" s="159" t="s">
        <v>321</v>
      </c>
      <c r="N54" s="158" t="n">
        <v>0.3439</v>
      </c>
      <c r="O54" s="153"/>
      <c r="P54" s="87"/>
      <c r="Q54" s="163"/>
      <c r="R54" s="153"/>
      <c r="S54" s="167"/>
      <c r="T54" s="168" t="n">
        <f aca="false">SUM(T51:T53)</f>
        <v>0.145226342868903</v>
      </c>
      <c r="U54" s="153"/>
      <c r="V54" s="167"/>
      <c r="W54" s="168"/>
      <c r="X54" s="153"/>
      <c r="Y54" s="153"/>
      <c r="Z54" s="153"/>
      <c r="AR54" s="179"/>
    </row>
    <row r="55" customFormat="false" ht="12.75" hidden="false" customHeight="false" outlineLevel="0" collapsed="false">
      <c r="A55" s="169" t="s">
        <v>20</v>
      </c>
      <c r="B55" s="157" t="n">
        <f aca="false">0.0022+0.0072+0.0131</f>
        <v>0.0225</v>
      </c>
      <c r="C55" s="153"/>
      <c r="D55" s="156" t="s">
        <v>20</v>
      </c>
      <c r="E55" s="158" t="n">
        <f aca="false">0.0072+0.0022+0.0131</f>
        <v>0.0225</v>
      </c>
      <c r="F55" s="161"/>
      <c r="G55" s="156" t="s">
        <v>20</v>
      </c>
      <c r="H55" s="157" t="n">
        <f aca="false">0.0022+0.0072+0.0225</f>
        <v>0.0319</v>
      </c>
      <c r="I55" s="153"/>
      <c r="J55" s="159" t="s">
        <v>20</v>
      </c>
      <c r="K55" s="157" t="n">
        <f aca="false">0.0022+0.0072</f>
        <v>0.0094</v>
      </c>
      <c r="L55" s="153"/>
      <c r="M55" s="159" t="s">
        <v>20</v>
      </c>
      <c r="N55" s="157" t="n">
        <f aca="false">0.0022+0.0072</f>
        <v>0.0094</v>
      </c>
      <c r="O55" s="153"/>
      <c r="P55" s="152"/>
      <c r="Q55" s="163"/>
      <c r="R55" s="153"/>
      <c r="S55" s="152"/>
      <c r="T55" s="163" t="n">
        <f aca="false">+T54+T48</f>
        <v>0.200600684146809</v>
      </c>
      <c r="U55" s="153"/>
      <c r="V55" s="152"/>
      <c r="W55" s="163"/>
      <c r="X55" s="153"/>
      <c r="Y55" s="153"/>
      <c r="Z55" s="153"/>
      <c r="AH55" s="180" t="n">
        <v>36647</v>
      </c>
      <c r="AQ55" s="180"/>
    </row>
    <row r="56" customFormat="false" ht="12.75" hidden="false" customHeight="false" outlineLevel="0" collapsed="false">
      <c r="A56" s="156" t="s">
        <v>428</v>
      </c>
      <c r="B56" s="162" t="n">
        <f aca="false">B$5/(1-0.0281)-B$5</f>
        <v>0.11073464348184</v>
      </c>
      <c r="C56" s="161"/>
      <c r="D56" s="156" t="s">
        <v>450</v>
      </c>
      <c r="E56" s="162" t="n">
        <f aca="false">(E4)/(1-0.0235)-E4</f>
        <v>0.0928929851510496</v>
      </c>
      <c r="F56" s="163"/>
      <c r="G56" s="156" t="s">
        <v>451</v>
      </c>
      <c r="H56" s="188" t="n">
        <f aca="false">(H4)/(1-0.017)-H4</f>
        <v>0.0654577822990845</v>
      </c>
      <c r="I56" s="161"/>
      <c r="J56" s="159" t="s">
        <v>452</v>
      </c>
      <c r="K56" s="162" t="n">
        <f aca="false">(K4)/(1-0.05)-K4</f>
        <v>0.197894736842105</v>
      </c>
      <c r="L56" s="161"/>
      <c r="M56" s="159" t="s">
        <v>453</v>
      </c>
      <c r="N56" s="162" t="n">
        <f aca="false">(N6)/(1-0.0399)-N6</f>
        <v>0.161037912717426</v>
      </c>
      <c r="O56" s="161"/>
      <c r="P56" s="171"/>
      <c r="Q56" s="152"/>
      <c r="R56" s="161"/>
      <c r="S56" s="150" t="s">
        <v>4</v>
      </c>
      <c r="T56" s="154" t="s">
        <v>4</v>
      </c>
      <c r="U56" s="161"/>
      <c r="V56" s="150"/>
      <c r="W56" s="154"/>
      <c r="X56" s="161"/>
      <c r="Y56" s="161"/>
      <c r="Z56" s="161"/>
      <c r="AH56" s="181" t="s">
        <v>432</v>
      </c>
      <c r="AI56" s="179" t="n">
        <v>0</v>
      </c>
      <c r="AQ56" s="181"/>
      <c r="AR56" s="179"/>
    </row>
    <row r="57" customFormat="false" ht="12.75" hidden="false" customHeight="false" outlineLevel="0" collapsed="false">
      <c r="A57" s="156"/>
      <c r="B57" s="168" t="n">
        <f aca="false">SUM(B54:B56)</f>
        <v>0.14983464348184</v>
      </c>
      <c r="C57" s="163"/>
      <c r="D57" s="156"/>
      <c r="E57" s="168" t="n">
        <f aca="false">SUM(E54:E56)</f>
        <v>0.32139298515105</v>
      </c>
      <c r="F57" s="152"/>
      <c r="G57" s="167"/>
      <c r="H57" s="168" t="n">
        <f aca="false">SUM(H54:H56)</f>
        <v>0.154557782299085</v>
      </c>
      <c r="I57" s="163"/>
      <c r="J57" s="159"/>
      <c r="K57" s="168" t="n">
        <f aca="false">SUM(K54:K56)</f>
        <v>0.273994736842105</v>
      </c>
      <c r="L57" s="163"/>
      <c r="M57" s="159"/>
      <c r="N57" s="168" t="n">
        <f aca="false">SUM(N54:N56)</f>
        <v>0.514337912717426</v>
      </c>
      <c r="O57" s="163"/>
      <c r="P57" s="173"/>
      <c r="Q57" s="153"/>
      <c r="R57" s="163"/>
      <c r="S57" s="156"/>
      <c r="T57" s="157" t="s">
        <v>4</v>
      </c>
      <c r="U57" s="163"/>
      <c r="V57" s="156"/>
      <c r="W57" s="157"/>
      <c r="X57" s="163"/>
      <c r="Y57" s="163"/>
      <c r="Z57" s="163"/>
      <c r="AH57" s="1" t="s">
        <v>433</v>
      </c>
      <c r="AI57" s="179" t="n">
        <v>0</v>
      </c>
      <c r="AR57" s="179"/>
    </row>
    <row r="58" customFormat="false" ht="12.75" hidden="false" customHeight="false" outlineLevel="0" collapsed="false">
      <c r="A58" s="167" t="s">
        <v>109</v>
      </c>
      <c r="B58" s="151" t="s">
        <v>454</v>
      </c>
      <c r="C58" s="187"/>
      <c r="D58" s="1" t="s">
        <v>109</v>
      </c>
      <c r="E58" s="1" t="s">
        <v>455</v>
      </c>
      <c r="F58" s="153"/>
      <c r="G58" s="169" t="s">
        <v>301</v>
      </c>
      <c r="H58" s="170" t="s">
        <v>456</v>
      </c>
      <c r="I58" s="152"/>
      <c r="J58" s="155" t="s">
        <v>101</v>
      </c>
      <c r="K58" s="151" t="s">
        <v>365</v>
      </c>
      <c r="L58" s="152"/>
      <c r="M58" s="155" t="s">
        <v>101</v>
      </c>
      <c r="N58" s="168" t="s">
        <v>457</v>
      </c>
      <c r="O58" s="152"/>
      <c r="P58" s="173"/>
      <c r="Q58" s="153"/>
      <c r="R58" s="187"/>
      <c r="S58" s="156"/>
      <c r="T58" s="157"/>
      <c r="U58" s="187"/>
      <c r="V58" s="156"/>
      <c r="W58" s="157"/>
      <c r="X58" s="187"/>
      <c r="Y58" s="152"/>
      <c r="Z58" s="152"/>
      <c r="AH58" s="1" t="s">
        <v>439</v>
      </c>
      <c r="AI58" s="179" t="n">
        <v>0</v>
      </c>
      <c r="AR58" s="179"/>
    </row>
    <row r="59" customFormat="false" ht="12.75" hidden="false" customHeight="false" outlineLevel="0" collapsed="false">
      <c r="A59" s="167" t="s">
        <v>321</v>
      </c>
      <c r="B59" s="157" t="n">
        <v>0.0254</v>
      </c>
      <c r="C59" s="153"/>
      <c r="D59" s="156" t="s">
        <v>321</v>
      </c>
      <c r="E59" s="158" t="n">
        <v>0.3528</v>
      </c>
      <c r="F59" s="153"/>
      <c r="G59" s="156" t="s">
        <v>321</v>
      </c>
      <c r="H59" s="157" t="n">
        <v>0.0776</v>
      </c>
      <c r="I59" s="153"/>
      <c r="J59" s="159" t="s">
        <v>321</v>
      </c>
      <c r="K59" s="157" t="n">
        <v>0.0881</v>
      </c>
      <c r="L59" s="153"/>
      <c r="M59" s="159" t="s">
        <v>321</v>
      </c>
      <c r="N59" s="158" t="n">
        <v>0.1908</v>
      </c>
      <c r="O59" s="153"/>
      <c r="P59" s="173"/>
      <c r="Q59" s="161"/>
      <c r="R59" s="153"/>
      <c r="S59" s="156"/>
      <c r="T59" s="162"/>
      <c r="U59" s="153"/>
      <c r="V59" s="156"/>
      <c r="W59" s="162"/>
      <c r="X59" s="153"/>
      <c r="Y59" s="153"/>
      <c r="Z59" s="153"/>
      <c r="AR59" s="179"/>
    </row>
    <row r="60" customFormat="false" ht="12.75" hidden="false" customHeight="false" outlineLevel="0" collapsed="false">
      <c r="A60" s="169" t="s">
        <v>20</v>
      </c>
      <c r="B60" s="157" t="n">
        <f aca="false">0.0022+0.0072+0.0131</f>
        <v>0.0225</v>
      </c>
      <c r="C60" s="153"/>
      <c r="D60" s="156" t="s">
        <v>20</v>
      </c>
      <c r="E60" s="158" t="n">
        <f aca="false">0.0131+0.0072+0.0022</f>
        <v>0.0225</v>
      </c>
      <c r="F60" s="161"/>
      <c r="G60" s="156" t="s">
        <v>20</v>
      </c>
      <c r="H60" s="157" t="n">
        <f aca="false">0.0022+0.0072</f>
        <v>0.0094</v>
      </c>
      <c r="I60" s="153"/>
      <c r="J60" s="159" t="s">
        <v>20</v>
      </c>
      <c r="K60" s="157" t="n">
        <f aca="false">0.0022+0.0072</f>
        <v>0.0094</v>
      </c>
      <c r="L60" s="153"/>
      <c r="M60" s="159" t="s">
        <v>20</v>
      </c>
      <c r="N60" s="157" t="n">
        <f aca="false">0.0022+0.0072</f>
        <v>0.0094</v>
      </c>
      <c r="O60" s="153"/>
      <c r="P60" s="87"/>
      <c r="Q60" s="163"/>
      <c r="R60" s="153"/>
      <c r="S60" s="167" t="s">
        <v>4</v>
      </c>
      <c r="T60" s="168" t="s">
        <v>4</v>
      </c>
      <c r="U60" s="153"/>
      <c r="V60" s="167"/>
      <c r="W60" s="168"/>
      <c r="X60" s="153"/>
      <c r="Y60" s="153"/>
      <c r="Z60" s="153"/>
      <c r="AH60" s="180" t="n">
        <v>36617</v>
      </c>
      <c r="AQ60" s="180"/>
    </row>
    <row r="61" customFormat="false" ht="12.75" hidden="false" customHeight="false" outlineLevel="0" collapsed="false">
      <c r="A61" s="156" t="s">
        <v>458</v>
      </c>
      <c r="B61" s="162" t="n">
        <f aca="false">B5/(1-0.0434)-B5</f>
        <v>0.173763328454944</v>
      </c>
      <c r="C61" s="161"/>
      <c r="D61" s="156" t="s">
        <v>459</v>
      </c>
      <c r="E61" s="162" t="n">
        <f aca="false">(E4)/(1-0.0472)-E4</f>
        <v>0.191217464315701</v>
      </c>
      <c r="F61" s="163"/>
      <c r="G61" s="156" t="s">
        <v>460</v>
      </c>
      <c r="H61" s="164" t="n">
        <f aca="false">(H4)/(1-0.0369)-H4</f>
        <v>0.145017651334233</v>
      </c>
      <c r="I61" s="161"/>
      <c r="J61" s="159" t="s">
        <v>376</v>
      </c>
      <c r="K61" s="162" t="n">
        <f aca="false">(K4)/(1-0.064)-K4</f>
        <v>0.257094017094017</v>
      </c>
      <c r="L61" s="161"/>
      <c r="M61" s="159" t="s">
        <v>394</v>
      </c>
      <c r="N61" s="162" t="n">
        <f aca="false">(N7)/(1-0.026)-N7</f>
        <v>0.110513347022588</v>
      </c>
      <c r="O61" s="161"/>
      <c r="P61" s="171"/>
      <c r="Q61" s="152"/>
      <c r="R61" s="161"/>
      <c r="S61" s="169" t="s">
        <v>4</v>
      </c>
      <c r="T61" s="170" t="s">
        <v>4</v>
      </c>
      <c r="U61" s="161"/>
      <c r="V61" s="169"/>
      <c r="W61" s="170"/>
      <c r="X61" s="161"/>
      <c r="Y61" s="161"/>
      <c r="Z61" s="161"/>
      <c r="AH61" s="181" t="s">
        <v>432</v>
      </c>
      <c r="AI61" s="179" t="n">
        <v>0.004</v>
      </c>
      <c r="AQ61" s="181"/>
      <c r="AR61" s="179"/>
    </row>
    <row r="62" customFormat="false" ht="12.75" hidden="false" customHeight="false" outlineLevel="0" collapsed="false">
      <c r="A62" s="156"/>
      <c r="B62" s="168" t="n">
        <f aca="false">SUM(B59:B61)</f>
        <v>0.221663328454944</v>
      </c>
      <c r="C62" s="163"/>
      <c r="D62" s="156"/>
      <c r="E62" s="168" t="n">
        <f aca="false">SUM(E59:E61)</f>
        <v>0.566517464315701</v>
      </c>
      <c r="F62" s="152"/>
      <c r="G62" s="167"/>
      <c r="H62" s="168" t="n">
        <f aca="false">SUM(H59:H61)</f>
        <v>0.232017651334233</v>
      </c>
      <c r="I62" s="163"/>
      <c r="J62" s="159"/>
      <c r="K62" s="168" t="n">
        <f aca="false">SUM(K59:K61)</f>
        <v>0.354594017094017</v>
      </c>
      <c r="L62" s="163"/>
      <c r="M62" s="159"/>
      <c r="N62" s="168" t="n">
        <f aca="false">SUM(N59:N61)</f>
        <v>0.310713347022588</v>
      </c>
      <c r="O62" s="163"/>
      <c r="P62" s="173"/>
      <c r="Q62" s="153"/>
      <c r="R62" s="163"/>
      <c r="S62" s="156" t="s">
        <v>4</v>
      </c>
      <c r="T62" s="157" t="s">
        <v>4</v>
      </c>
      <c r="U62" s="163"/>
      <c r="V62" s="156"/>
      <c r="W62" s="157"/>
      <c r="X62" s="163"/>
      <c r="Y62" s="163"/>
      <c r="Z62" s="163"/>
      <c r="AH62" s="1" t="s">
        <v>433</v>
      </c>
      <c r="AI62" s="179" t="n">
        <v>0.008</v>
      </c>
      <c r="AR62" s="179"/>
    </row>
    <row r="63" customFormat="false" ht="12.75" hidden="false" customHeight="false" outlineLevel="0" collapsed="false">
      <c r="A63" s="156" t="s">
        <v>109</v>
      </c>
      <c r="B63" s="151" t="s">
        <v>461</v>
      </c>
      <c r="C63" s="152"/>
      <c r="D63" s="1" t="s">
        <v>109</v>
      </c>
      <c r="E63" s="1" t="s">
        <v>462</v>
      </c>
      <c r="F63" s="153"/>
      <c r="G63" s="169" t="s">
        <v>301</v>
      </c>
      <c r="H63" s="170" t="s">
        <v>463</v>
      </c>
      <c r="I63" s="152"/>
      <c r="J63" s="155" t="s">
        <v>101</v>
      </c>
      <c r="K63" s="151" t="s">
        <v>384</v>
      </c>
      <c r="L63" s="152"/>
      <c r="M63" s="189"/>
      <c r="N63" s="163"/>
      <c r="O63" s="152"/>
      <c r="P63" s="173"/>
      <c r="Q63" s="153"/>
      <c r="R63" s="152"/>
      <c r="S63" s="156" t="s">
        <v>4</v>
      </c>
      <c r="T63" s="157" t="s">
        <v>4</v>
      </c>
      <c r="U63" s="152"/>
      <c r="V63" s="156"/>
      <c r="W63" s="157"/>
      <c r="X63" s="152"/>
      <c r="Y63" s="147"/>
      <c r="Z63" s="147"/>
      <c r="AH63" s="1" t="s">
        <v>439</v>
      </c>
      <c r="AI63" s="179" t="n">
        <v>0.004</v>
      </c>
      <c r="AR63" s="179"/>
    </row>
    <row r="64" customFormat="false" ht="12.75" hidden="false" customHeight="false" outlineLevel="0" collapsed="false">
      <c r="A64" s="167" t="s">
        <v>321</v>
      </c>
      <c r="B64" s="157" t="n">
        <v>0.03</v>
      </c>
      <c r="C64" s="153"/>
      <c r="D64" s="156" t="s">
        <v>321</v>
      </c>
      <c r="E64" s="158" t="n">
        <v>0.1716</v>
      </c>
      <c r="F64" s="153"/>
      <c r="G64" s="156" t="s">
        <v>321</v>
      </c>
      <c r="H64" s="157" t="n">
        <v>0.0874</v>
      </c>
      <c r="I64" s="153"/>
      <c r="J64" s="159" t="s">
        <v>321</v>
      </c>
      <c r="K64" s="157" t="n">
        <v>0.103</v>
      </c>
      <c r="L64" s="153"/>
      <c r="M64" s="153"/>
      <c r="N64" s="175"/>
      <c r="O64" s="153"/>
      <c r="P64" s="173"/>
      <c r="Q64" s="161"/>
      <c r="R64" s="153"/>
      <c r="S64" s="156" t="s">
        <v>4</v>
      </c>
      <c r="T64" s="162" t="s">
        <v>4</v>
      </c>
      <c r="U64" s="153"/>
      <c r="V64" s="156"/>
      <c r="W64" s="162"/>
      <c r="X64" s="153"/>
      <c r="Y64" s="153"/>
      <c r="Z64" s="153"/>
      <c r="AI64" s="179"/>
      <c r="AR64" s="179"/>
    </row>
    <row r="65" customFormat="false" ht="12.75" hidden="false" customHeight="false" outlineLevel="0" collapsed="false">
      <c r="A65" s="52" t="s">
        <v>20</v>
      </c>
      <c r="B65" s="157" t="n">
        <f aca="false">0.0022+0.0072+0.0131</f>
        <v>0.0225</v>
      </c>
      <c r="C65" s="153"/>
      <c r="D65" s="156" t="s">
        <v>20</v>
      </c>
      <c r="E65" s="158" t="n">
        <v>0</v>
      </c>
      <c r="F65" s="161"/>
      <c r="G65" s="156" t="s">
        <v>20</v>
      </c>
      <c r="H65" s="157" t="n">
        <f aca="false">0.0022</f>
        <v>0.0022</v>
      </c>
      <c r="I65" s="153"/>
      <c r="J65" s="159" t="s">
        <v>20</v>
      </c>
      <c r="K65" s="157" t="n">
        <f aca="false">0.0022+0.0072</f>
        <v>0.0094</v>
      </c>
      <c r="L65" s="153"/>
      <c r="M65" s="153"/>
      <c r="N65" s="153"/>
      <c r="O65" s="153"/>
      <c r="P65" s="87"/>
      <c r="Q65" s="163"/>
      <c r="R65" s="153"/>
      <c r="S65" s="167"/>
      <c r="T65" s="168" t="s">
        <v>4</v>
      </c>
      <c r="U65" s="153"/>
      <c r="V65" s="167"/>
      <c r="W65" s="168"/>
      <c r="X65" s="153"/>
      <c r="Y65" s="153"/>
      <c r="Z65" s="153"/>
      <c r="AH65" s="180" t="n">
        <v>36586</v>
      </c>
      <c r="AQ65" s="180"/>
    </row>
    <row r="66" customFormat="false" ht="12.75" hidden="false" customHeight="false" outlineLevel="0" collapsed="false">
      <c r="A66" s="190" t="s">
        <v>464</v>
      </c>
      <c r="B66" s="162" t="n">
        <f aca="false">B5/(1-0.0518)-B5</f>
        <v>0.20923222948745</v>
      </c>
      <c r="C66" s="161"/>
      <c r="D66" s="156" t="s">
        <v>465</v>
      </c>
      <c r="E66" s="162" t="n">
        <f aca="false">(E3)/(1-0.019)-E3</f>
        <v>0.0750509683995921</v>
      </c>
      <c r="F66" s="163"/>
      <c r="G66" s="156" t="s">
        <v>466</v>
      </c>
      <c r="H66" s="162" t="n">
        <f aca="false">(H4)/(1-0.0429)-H4</f>
        <v>0.169654686030718</v>
      </c>
      <c r="I66" s="161"/>
      <c r="J66" s="159" t="s">
        <v>393</v>
      </c>
      <c r="K66" s="162" t="n">
        <f aca="false">(K4)/(1-0.0733)-K4</f>
        <v>0.297408006906227</v>
      </c>
      <c r="L66" s="161"/>
      <c r="M66" s="153"/>
      <c r="N66" s="161"/>
      <c r="O66" s="161"/>
      <c r="P66" s="171"/>
      <c r="Q66" s="152"/>
      <c r="R66" s="161"/>
      <c r="S66" s="169" t="s">
        <v>4</v>
      </c>
      <c r="T66" s="170" t="s">
        <v>4</v>
      </c>
      <c r="U66" s="161"/>
      <c r="V66" s="169"/>
      <c r="W66" s="170"/>
      <c r="X66" s="161"/>
      <c r="Y66" s="161"/>
      <c r="Z66" s="161"/>
      <c r="AH66" s="181" t="s">
        <v>432</v>
      </c>
      <c r="AI66" s="179" t="n">
        <v>0.005</v>
      </c>
      <c r="AQ66" s="181"/>
      <c r="AR66" s="179"/>
    </row>
    <row r="67" customFormat="false" ht="12.75" hidden="false" customHeight="false" outlineLevel="0" collapsed="false">
      <c r="A67" s="156"/>
      <c r="B67" s="168" t="n">
        <f aca="false">SUM(B64:B66)</f>
        <v>0.26173222948745</v>
      </c>
      <c r="C67" s="163"/>
      <c r="D67" s="156"/>
      <c r="E67" s="168" t="n">
        <f aca="false">SUM(E64:E66)</f>
        <v>0.246650968399592</v>
      </c>
      <c r="F67" s="147"/>
      <c r="G67" s="167"/>
      <c r="H67" s="168" t="n">
        <f aca="false">SUM(H64:H66)</f>
        <v>0.259254686030718</v>
      </c>
      <c r="I67" s="163"/>
      <c r="J67" s="159"/>
      <c r="K67" s="168" t="n">
        <f aca="false">SUM(K64:K66)</f>
        <v>0.409808006906227</v>
      </c>
      <c r="L67" s="163"/>
      <c r="M67" s="153"/>
      <c r="N67" s="163"/>
      <c r="O67" s="163"/>
      <c r="P67" s="173"/>
      <c r="Q67" s="153"/>
      <c r="R67" s="163"/>
      <c r="S67" s="156"/>
      <c r="T67" s="157"/>
      <c r="U67" s="163"/>
      <c r="V67" s="156"/>
      <c r="W67" s="157"/>
      <c r="X67" s="163"/>
      <c r="Y67" s="163"/>
      <c r="Z67" s="163"/>
      <c r="AH67" s="1" t="s">
        <v>433</v>
      </c>
      <c r="AI67" s="179" t="n">
        <v>0.01</v>
      </c>
      <c r="AR67" s="179"/>
    </row>
    <row r="68" customFormat="false" ht="12.75" hidden="false" customHeight="false" outlineLevel="0" collapsed="false">
      <c r="A68" s="156" t="s">
        <v>109</v>
      </c>
      <c r="B68" s="151" t="s">
        <v>467</v>
      </c>
      <c r="C68" s="152"/>
      <c r="D68" s="1" t="s">
        <v>468</v>
      </c>
      <c r="E68" s="1" t="s">
        <v>469</v>
      </c>
      <c r="F68" s="153"/>
      <c r="G68" s="169" t="s">
        <v>301</v>
      </c>
      <c r="H68" s="170" t="s">
        <v>470</v>
      </c>
      <c r="I68" s="147"/>
      <c r="J68" s="155" t="s">
        <v>101</v>
      </c>
      <c r="K68" s="151" t="s">
        <v>471</v>
      </c>
      <c r="L68" s="147"/>
      <c r="M68" s="153"/>
      <c r="N68" s="153"/>
      <c r="O68" s="147"/>
      <c r="P68" s="173"/>
      <c r="Q68" s="153"/>
      <c r="R68" s="152"/>
      <c r="S68" s="156"/>
      <c r="T68" s="157"/>
      <c r="U68" s="152"/>
      <c r="V68" s="156"/>
      <c r="W68" s="157"/>
      <c r="X68" s="152"/>
      <c r="Y68" s="147"/>
      <c r="Z68" s="147"/>
      <c r="AH68" s="1" t="s">
        <v>439</v>
      </c>
      <c r="AI68" s="179" t="n">
        <v>0.005</v>
      </c>
      <c r="AR68" s="179"/>
    </row>
    <row r="69" customFormat="false" ht="12.75" hidden="false" customHeight="false" outlineLevel="0" collapsed="false">
      <c r="A69" s="156" t="s">
        <v>321</v>
      </c>
      <c r="B69" s="157" t="n">
        <v>0.0029</v>
      </c>
      <c r="C69" s="153"/>
      <c r="D69" s="156" t="s">
        <v>321</v>
      </c>
      <c r="E69" s="158" t="n">
        <v>0.076</v>
      </c>
      <c r="F69" s="153"/>
      <c r="G69" s="156" t="s">
        <v>321</v>
      </c>
      <c r="H69" s="157" t="n">
        <v>0.1014</v>
      </c>
      <c r="I69" s="153"/>
      <c r="J69" s="159" t="s">
        <v>321</v>
      </c>
      <c r="K69" s="157" t="n">
        <v>0.0236</v>
      </c>
      <c r="L69" s="153"/>
      <c r="M69" s="153"/>
      <c r="N69" s="153"/>
      <c r="O69" s="153"/>
      <c r="P69" s="173"/>
      <c r="Q69" s="161"/>
      <c r="R69" s="153"/>
      <c r="S69" s="156"/>
      <c r="T69" s="162"/>
      <c r="U69" s="153"/>
      <c r="V69" s="156"/>
      <c r="W69" s="162"/>
      <c r="X69" s="153"/>
      <c r="Y69" s="153"/>
      <c r="Z69" s="153"/>
      <c r="AI69" s="179"/>
      <c r="AR69" s="179"/>
    </row>
    <row r="70" customFormat="false" ht="12.75" hidden="false" customHeight="false" outlineLevel="0" collapsed="false">
      <c r="A70" s="167" t="s">
        <v>20</v>
      </c>
      <c r="B70" s="157" t="n">
        <f aca="false">0.0022+0.0072+0.0131</f>
        <v>0.0225</v>
      </c>
      <c r="C70" s="153"/>
      <c r="D70" s="156" t="s">
        <v>20</v>
      </c>
      <c r="E70" s="158" t="n">
        <v>0</v>
      </c>
      <c r="F70" s="161"/>
      <c r="G70" s="156" t="s">
        <v>20</v>
      </c>
      <c r="H70" s="157" t="n">
        <f aca="false">0.0022+0.0072</f>
        <v>0.0094</v>
      </c>
      <c r="I70" s="153"/>
      <c r="J70" s="159" t="s">
        <v>20</v>
      </c>
      <c r="K70" s="157" t="n">
        <f aca="false">0.0022+0.0072</f>
        <v>0.0094</v>
      </c>
      <c r="L70" s="153"/>
      <c r="M70" s="161"/>
      <c r="N70" s="161"/>
      <c r="O70" s="153"/>
      <c r="P70" s="167"/>
      <c r="Q70" s="168"/>
      <c r="R70" s="153"/>
      <c r="S70" s="167"/>
      <c r="T70" s="168"/>
      <c r="U70" s="153"/>
      <c r="V70" s="167"/>
      <c r="W70" s="168"/>
      <c r="X70" s="153"/>
      <c r="Y70" s="153"/>
      <c r="Z70" s="153"/>
      <c r="AH70" s="180" t="n">
        <v>36465</v>
      </c>
      <c r="AQ70" s="180"/>
    </row>
    <row r="71" customFormat="false" ht="12.75" hidden="false" customHeight="false" outlineLevel="0" collapsed="false">
      <c r="A71" s="169" t="s">
        <v>472</v>
      </c>
      <c r="B71" s="162" t="n">
        <f aca="false">(B4)/(1-0.0045)-B4</f>
        <v>0.0174485183324959</v>
      </c>
      <c r="C71" s="161"/>
      <c r="D71" s="156" t="s">
        <v>473</v>
      </c>
      <c r="E71" s="162" t="n">
        <f aca="false">(+E3)/(1-0.0059)-E3</f>
        <v>0.0229981893169704</v>
      </c>
      <c r="F71" s="163"/>
      <c r="G71" s="156" t="s">
        <v>474</v>
      </c>
      <c r="H71" s="188" t="n">
        <f aca="false">(H4)/(1-0.0506)-H4</f>
        <v>0.201728460080051</v>
      </c>
      <c r="I71" s="161"/>
      <c r="J71" s="159" t="s">
        <v>326</v>
      </c>
      <c r="K71" s="162" t="n">
        <f aca="false">(K3)/(1-0.0242)-K3</f>
        <v>0.093620618979299</v>
      </c>
      <c r="L71" s="161"/>
      <c r="M71" s="163"/>
      <c r="N71" s="163"/>
      <c r="O71" s="161"/>
      <c r="P71" s="152"/>
      <c r="Q71" s="152"/>
      <c r="R71" s="161"/>
      <c r="S71" s="152"/>
      <c r="T71" s="152"/>
      <c r="U71" s="161"/>
      <c r="V71" s="152"/>
      <c r="W71" s="152"/>
      <c r="X71" s="161"/>
      <c r="Y71" s="161"/>
      <c r="Z71" s="161"/>
      <c r="AH71" s="181" t="s">
        <v>432</v>
      </c>
      <c r="AI71" s="179" t="n">
        <v>0</v>
      </c>
      <c r="AQ71" s="181"/>
      <c r="AR71" s="179"/>
    </row>
    <row r="72" customFormat="false" ht="12.75" hidden="false" customHeight="false" outlineLevel="0" collapsed="false">
      <c r="A72" s="156"/>
      <c r="B72" s="168" t="n">
        <f aca="false">SUM(B69:B71)</f>
        <v>0.0428485183324959</v>
      </c>
      <c r="C72" s="163"/>
      <c r="D72" s="156"/>
      <c r="E72" s="168" t="n">
        <f aca="false">SUM(E69:E71)</f>
        <v>0.0989981893169704</v>
      </c>
      <c r="F72" s="147"/>
      <c r="G72" s="167"/>
      <c r="H72" s="168" t="n">
        <f aca="false">SUM(H69:H71)</f>
        <v>0.312528460080051</v>
      </c>
      <c r="I72" s="163"/>
      <c r="J72" s="159"/>
      <c r="K72" s="168" t="n">
        <f aca="false">SUM(K69:K71)</f>
        <v>0.126620618979299</v>
      </c>
      <c r="L72" s="163"/>
      <c r="M72" s="147"/>
      <c r="N72" s="147"/>
      <c r="O72" s="163"/>
      <c r="P72" s="153"/>
      <c r="Q72" s="153"/>
      <c r="R72" s="163"/>
      <c r="S72" s="153"/>
      <c r="T72" s="153"/>
      <c r="U72" s="163"/>
      <c r="V72" s="153"/>
      <c r="W72" s="153"/>
      <c r="X72" s="163"/>
      <c r="Y72" s="163"/>
      <c r="Z72" s="163"/>
      <c r="AH72" s="1" t="s">
        <v>433</v>
      </c>
      <c r="AI72" s="179" t="n">
        <v>0.007</v>
      </c>
      <c r="AR72" s="179"/>
    </row>
    <row r="73" customFormat="false" ht="12.75" hidden="false" customHeight="false" outlineLevel="0" collapsed="false">
      <c r="A73" s="156" t="s">
        <v>109</v>
      </c>
      <c r="B73" s="168" t="s">
        <v>475</v>
      </c>
      <c r="C73" s="147"/>
      <c r="F73" s="153"/>
      <c r="G73" s="169" t="s">
        <v>301</v>
      </c>
      <c r="H73" s="170" t="s">
        <v>476</v>
      </c>
      <c r="I73" s="147"/>
      <c r="J73" s="155" t="s">
        <v>101</v>
      </c>
      <c r="K73" s="151" t="s">
        <v>477</v>
      </c>
      <c r="L73" s="147"/>
      <c r="M73" s="153"/>
      <c r="N73" s="153"/>
      <c r="O73" s="147"/>
      <c r="P73" s="161"/>
      <c r="Q73" s="161"/>
      <c r="R73" s="147"/>
      <c r="S73" s="161"/>
      <c r="T73" s="161"/>
      <c r="U73" s="147"/>
      <c r="V73" s="161"/>
      <c r="W73" s="161"/>
      <c r="X73" s="147"/>
      <c r="Y73" s="147"/>
      <c r="Z73" s="147"/>
      <c r="AH73" s="1" t="s">
        <v>439</v>
      </c>
      <c r="AI73" s="179" t="n">
        <v>0</v>
      </c>
      <c r="AR73" s="179"/>
    </row>
    <row r="74" customFormat="false" ht="12.75" hidden="false" customHeight="false" outlineLevel="0" collapsed="false">
      <c r="A74" s="156" t="s">
        <v>321</v>
      </c>
      <c r="B74" s="158" t="n">
        <v>0.014</v>
      </c>
      <c r="C74" s="153"/>
      <c r="D74" s="155" t="s">
        <v>478</v>
      </c>
      <c r="E74" s="168" t="s">
        <v>479</v>
      </c>
      <c r="F74" s="153"/>
      <c r="G74" s="156" t="s">
        <v>321</v>
      </c>
      <c r="H74" s="157" t="n">
        <v>0.1126</v>
      </c>
      <c r="I74" s="153"/>
      <c r="J74" s="159" t="s">
        <v>321</v>
      </c>
      <c r="K74" s="157" t="n">
        <v>0.0195</v>
      </c>
      <c r="L74" s="153"/>
      <c r="M74" s="153"/>
      <c r="N74" s="153"/>
      <c r="O74" s="153"/>
      <c r="P74" s="163"/>
      <c r="Q74" s="163"/>
      <c r="R74" s="153"/>
      <c r="S74" s="163"/>
      <c r="T74" s="163"/>
      <c r="U74" s="153"/>
      <c r="V74" s="163"/>
      <c r="W74" s="163"/>
      <c r="X74" s="153"/>
      <c r="Y74" s="153"/>
      <c r="Z74" s="153"/>
      <c r="AI74" s="179"/>
      <c r="AR74" s="179"/>
    </row>
    <row r="75" customFormat="false" ht="12.75" hidden="false" customHeight="false" outlineLevel="0" collapsed="false">
      <c r="A75" s="167" t="s">
        <v>20</v>
      </c>
      <c r="B75" s="158" t="n">
        <f aca="false">0.0022+0.0072+0.0131</f>
        <v>0.0225</v>
      </c>
      <c r="C75" s="153"/>
      <c r="D75" s="156" t="s">
        <v>321</v>
      </c>
      <c r="E75" s="158" t="n">
        <v>0.0972</v>
      </c>
      <c r="F75" s="161"/>
      <c r="G75" s="156" t="s">
        <v>20</v>
      </c>
      <c r="H75" s="157" t="n">
        <f aca="false">0.0022+0.0072</f>
        <v>0.0094</v>
      </c>
      <c r="I75" s="153"/>
      <c r="J75" s="159" t="s">
        <v>20</v>
      </c>
      <c r="K75" s="157" t="n">
        <f aca="false">0.0022</f>
        <v>0.0022</v>
      </c>
      <c r="L75" s="153"/>
      <c r="M75" s="161"/>
      <c r="N75" s="161"/>
      <c r="O75" s="153"/>
      <c r="P75" s="152"/>
      <c r="Q75" s="152"/>
      <c r="R75" s="153"/>
      <c r="S75" s="152"/>
      <c r="T75" s="152"/>
      <c r="U75" s="153"/>
      <c r="V75" s="152"/>
      <c r="W75" s="152"/>
      <c r="X75" s="153"/>
      <c r="Y75" s="153"/>
      <c r="Z75" s="153"/>
      <c r="AH75" s="180" t="n">
        <v>36434</v>
      </c>
      <c r="AQ75" s="180"/>
    </row>
    <row r="76" customFormat="false" ht="12.75" hidden="false" customHeight="false" outlineLevel="0" collapsed="false">
      <c r="A76" s="169" t="s">
        <v>450</v>
      </c>
      <c r="B76" s="162" t="n">
        <f aca="false">(+B4)/(1-0.0235)-B4</f>
        <v>0.0928929851510496</v>
      </c>
      <c r="C76" s="161"/>
      <c r="D76" s="156" t="s">
        <v>20</v>
      </c>
      <c r="E76" s="158" t="n">
        <f aca="false">0.0072+0.0022+0.0131</f>
        <v>0.0225</v>
      </c>
      <c r="F76" s="163"/>
      <c r="G76" s="156" t="s">
        <v>480</v>
      </c>
      <c r="H76" s="188" t="n">
        <f aca="false">(H4)/(1-0.0597)-H4</f>
        <v>0.240311070934808</v>
      </c>
      <c r="I76" s="161"/>
      <c r="J76" s="159" t="s">
        <v>481</v>
      </c>
      <c r="K76" s="162" t="n">
        <f aca="false">(K3)/(1-0.024)-K3</f>
        <v>0.0928278688524591</v>
      </c>
      <c r="L76" s="161"/>
      <c r="M76" s="163"/>
      <c r="N76" s="163"/>
      <c r="O76" s="161"/>
      <c r="P76" s="153"/>
      <c r="Q76" s="153"/>
      <c r="R76" s="161"/>
      <c r="S76" s="153"/>
      <c r="T76" s="153"/>
      <c r="U76" s="161"/>
      <c r="V76" s="153"/>
      <c r="W76" s="153"/>
      <c r="X76" s="161"/>
      <c r="Y76" s="161"/>
      <c r="Z76" s="161"/>
      <c r="AH76" s="181" t="s">
        <v>432</v>
      </c>
      <c r="AI76" s="179" t="n">
        <v>0</v>
      </c>
      <c r="AQ76" s="181"/>
      <c r="AR76" s="179"/>
    </row>
    <row r="77" customFormat="false" ht="12.75" hidden="false" customHeight="false" outlineLevel="0" collapsed="false">
      <c r="A77" s="156"/>
      <c r="B77" s="168" t="n">
        <f aca="false">SUM(B74:B76)</f>
        <v>0.12939298515105</v>
      </c>
      <c r="C77" s="163"/>
      <c r="D77" s="156" t="s">
        <v>325</v>
      </c>
      <c r="E77" s="162" t="n">
        <f aca="false">(2.25)/(1-0.0084)-2.25</f>
        <v>0.0190601048810004</v>
      </c>
      <c r="F77" s="147"/>
      <c r="G77" s="167"/>
      <c r="H77" s="168" t="n">
        <f aca="false">SUM(H74:H76)</f>
        <v>0.362311070934808</v>
      </c>
      <c r="I77" s="163"/>
      <c r="J77" s="159"/>
      <c r="K77" s="168" t="n">
        <f aca="false">SUM(K74:K76)</f>
        <v>0.114527868852459</v>
      </c>
      <c r="L77" s="163"/>
      <c r="M77" s="163"/>
      <c r="N77" s="163"/>
      <c r="O77" s="163"/>
      <c r="P77" s="153"/>
      <c r="Q77" s="153"/>
      <c r="R77" s="163"/>
      <c r="S77" s="153"/>
      <c r="T77" s="153"/>
      <c r="U77" s="163"/>
      <c r="V77" s="153"/>
      <c r="W77" s="153"/>
      <c r="X77" s="163"/>
      <c r="Y77" s="163"/>
      <c r="Z77" s="163"/>
      <c r="AH77" s="1" t="s">
        <v>433</v>
      </c>
      <c r="AI77" s="179" t="n">
        <v>0.007</v>
      </c>
      <c r="AR77" s="179"/>
    </row>
    <row r="78" customFormat="false" ht="12.75" hidden="false" customHeight="false" outlineLevel="0" collapsed="false">
      <c r="A78" s="156" t="s">
        <v>109</v>
      </c>
      <c r="B78" s="151" t="s">
        <v>482</v>
      </c>
      <c r="C78" s="147"/>
      <c r="D78" s="156"/>
      <c r="E78" s="168" t="n">
        <f aca="false">SUM(E75:E77)</f>
        <v>0.138760104881</v>
      </c>
      <c r="F78" s="153"/>
      <c r="G78" s="169" t="s">
        <v>301</v>
      </c>
      <c r="H78" s="170" t="s">
        <v>483</v>
      </c>
      <c r="I78" s="147"/>
      <c r="J78" s="155" t="s">
        <v>101</v>
      </c>
      <c r="K78" s="151" t="s">
        <v>484</v>
      </c>
      <c r="L78" s="147"/>
      <c r="M78" s="175"/>
      <c r="N78" s="175"/>
      <c r="O78" s="147"/>
      <c r="P78" s="161"/>
      <c r="Q78" s="161"/>
      <c r="R78" s="147"/>
      <c r="S78" s="161"/>
      <c r="T78" s="161"/>
      <c r="U78" s="147"/>
      <c r="V78" s="161"/>
      <c r="W78" s="161"/>
      <c r="X78" s="147"/>
      <c r="Y78" s="147"/>
      <c r="Z78" s="147"/>
      <c r="AH78" s="1" t="s">
        <v>439</v>
      </c>
      <c r="AI78" s="179" t="n">
        <v>0</v>
      </c>
      <c r="AR78" s="179"/>
    </row>
    <row r="79" customFormat="false" ht="12.75" hidden="false" customHeight="false" outlineLevel="0" collapsed="false">
      <c r="A79" s="156" t="s">
        <v>321</v>
      </c>
      <c r="B79" s="157" t="n">
        <v>0.0228</v>
      </c>
      <c r="C79" s="153"/>
      <c r="F79" s="153"/>
      <c r="G79" s="156" t="s">
        <v>321</v>
      </c>
      <c r="H79" s="157" t="n">
        <v>0.1503</v>
      </c>
      <c r="I79" s="153"/>
      <c r="J79" s="159" t="s">
        <v>321</v>
      </c>
      <c r="K79" s="157" t="n">
        <v>0.0177</v>
      </c>
      <c r="L79" s="153"/>
      <c r="M79" s="175"/>
      <c r="N79" s="175"/>
      <c r="O79" s="153"/>
      <c r="P79" s="163"/>
      <c r="Q79" s="163"/>
      <c r="R79" s="153"/>
      <c r="S79" s="163"/>
      <c r="T79" s="163"/>
      <c r="U79" s="153"/>
      <c r="V79" s="163"/>
      <c r="W79" s="163"/>
      <c r="X79" s="153"/>
      <c r="Y79" s="153"/>
      <c r="Z79" s="153"/>
      <c r="AI79" s="179"/>
      <c r="AR79" s="179"/>
    </row>
    <row r="80" customFormat="false" ht="12.75" hidden="false" customHeight="false" outlineLevel="0" collapsed="false">
      <c r="A80" s="167" t="s">
        <v>20</v>
      </c>
      <c r="B80" s="158" t="n">
        <f aca="false">0.0022+0.0072+0.0131</f>
        <v>0.0225</v>
      </c>
      <c r="C80" s="153"/>
      <c r="D80" s="155" t="s">
        <v>485</v>
      </c>
      <c r="E80" s="168"/>
      <c r="F80" s="161"/>
      <c r="G80" s="156" t="s">
        <v>20</v>
      </c>
      <c r="H80" s="157" t="n">
        <f aca="false">0.0022+0.0072</f>
        <v>0.0094</v>
      </c>
      <c r="I80" s="153"/>
      <c r="J80" s="159" t="s">
        <v>20</v>
      </c>
      <c r="K80" s="157" t="n">
        <f aca="false">0.0022+0.0072</f>
        <v>0.0094</v>
      </c>
      <c r="L80" s="153"/>
      <c r="M80" s="175"/>
      <c r="N80" s="175"/>
      <c r="O80" s="153"/>
      <c r="P80" s="147"/>
      <c r="Q80" s="147"/>
      <c r="R80" s="153"/>
      <c r="S80" s="147"/>
      <c r="T80" s="147"/>
      <c r="U80" s="153"/>
      <c r="V80" s="147"/>
      <c r="W80" s="147"/>
      <c r="X80" s="153"/>
      <c r="Y80" s="153"/>
      <c r="Z80" s="153"/>
      <c r="AH80" s="180" t="n">
        <v>36404</v>
      </c>
      <c r="AQ80" s="180"/>
    </row>
    <row r="81" customFormat="false" ht="12.75" hidden="false" customHeight="false" outlineLevel="0" collapsed="false">
      <c r="A81" s="152" t="s">
        <v>486</v>
      </c>
      <c r="B81" s="162" t="n">
        <f aca="false">B4/(1-0.0388)-B4</f>
        <v>0.155813566375364</v>
      </c>
      <c r="C81" s="161"/>
      <c r="D81" s="156" t="s">
        <v>321</v>
      </c>
      <c r="E81" s="158" t="n">
        <v>0.0448</v>
      </c>
      <c r="F81" s="163"/>
      <c r="G81" s="156" t="s">
        <v>487</v>
      </c>
      <c r="H81" s="164" t="n">
        <f aca="false">(H4)/(1-0.0667)-H4</f>
        <v>0.27050198221365</v>
      </c>
      <c r="I81" s="161"/>
      <c r="J81" s="159" t="s">
        <v>481</v>
      </c>
      <c r="K81" s="162" t="n">
        <f aca="false">(K3)/(1-0.024)-K3</f>
        <v>0.0928278688524591</v>
      </c>
      <c r="L81" s="161"/>
      <c r="M81" s="161"/>
      <c r="N81" s="161"/>
      <c r="O81" s="161"/>
      <c r="P81" s="153"/>
      <c r="Q81" s="153"/>
      <c r="R81" s="161"/>
      <c r="S81" s="153"/>
      <c r="T81" s="153"/>
      <c r="U81" s="161"/>
      <c r="V81" s="153"/>
      <c r="W81" s="153"/>
      <c r="X81" s="161"/>
      <c r="Y81" s="161"/>
      <c r="Z81" s="161"/>
      <c r="AH81" s="181" t="s">
        <v>432</v>
      </c>
      <c r="AI81" s="179" t="n">
        <v>0</v>
      </c>
      <c r="AQ81" s="181"/>
      <c r="AR81" s="179"/>
    </row>
    <row r="82" customFormat="false" ht="12.75" hidden="false" customHeight="false" outlineLevel="0" collapsed="false">
      <c r="A82" s="153"/>
      <c r="B82" s="168" t="n">
        <f aca="false">SUM(B79:B81)</f>
        <v>0.201113566375364</v>
      </c>
      <c r="C82" s="163"/>
      <c r="D82" s="156" t="s">
        <v>20</v>
      </c>
      <c r="E82" s="158" t="n">
        <f aca="false">0.0072+0.0022+0.0131</f>
        <v>0.0225</v>
      </c>
      <c r="F82" s="147"/>
      <c r="G82" s="167"/>
      <c r="H82" s="168" t="n">
        <f aca="false">SUM(H79:H81)</f>
        <v>0.43020198221365</v>
      </c>
      <c r="I82" s="163"/>
      <c r="J82" s="159"/>
      <c r="K82" s="168" t="n">
        <f aca="false">SUM(K79:K81)</f>
        <v>0.119927868852459</v>
      </c>
      <c r="L82" s="163"/>
      <c r="M82" s="163"/>
      <c r="N82" s="163"/>
      <c r="O82" s="163"/>
      <c r="P82" s="153"/>
      <c r="Q82" s="153"/>
      <c r="R82" s="163"/>
      <c r="S82" s="153"/>
      <c r="T82" s="153"/>
      <c r="U82" s="163"/>
      <c r="V82" s="153"/>
      <c r="W82" s="153"/>
      <c r="X82" s="163"/>
      <c r="Y82" s="163"/>
      <c r="Z82" s="163"/>
      <c r="AH82" s="1" t="s">
        <v>433</v>
      </c>
      <c r="AI82" s="179" t="n">
        <v>0.004</v>
      </c>
      <c r="AR82" s="179"/>
    </row>
    <row r="83" customFormat="false" ht="14.1" hidden="false" customHeight="true" outlineLevel="0" collapsed="false">
      <c r="A83" s="161" t="s">
        <v>109</v>
      </c>
      <c r="B83" s="151" t="s">
        <v>488</v>
      </c>
      <c r="C83" s="147"/>
      <c r="D83" s="156" t="s">
        <v>333</v>
      </c>
      <c r="E83" s="162" t="n">
        <v>0</v>
      </c>
      <c r="F83" s="153"/>
      <c r="G83" s="169" t="s">
        <v>301</v>
      </c>
      <c r="H83" s="170" t="s">
        <v>489</v>
      </c>
      <c r="I83" s="147"/>
      <c r="J83" s="155" t="s">
        <v>101</v>
      </c>
      <c r="K83" s="151" t="s">
        <v>490</v>
      </c>
      <c r="L83" s="147"/>
      <c r="M83" s="147"/>
      <c r="N83" s="147"/>
      <c r="O83" s="147"/>
      <c r="P83" s="161"/>
      <c r="Q83" s="161"/>
      <c r="R83" s="147"/>
      <c r="S83" s="161"/>
      <c r="T83" s="161"/>
      <c r="U83" s="147"/>
      <c r="V83" s="161"/>
      <c r="W83" s="161"/>
      <c r="X83" s="147"/>
      <c r="Y83" s="147"/>
      <c r="Z83" s="147"/>
      <c r="AH83" s="1" t="s">
        <v>439</v>
      </c>
      <c r="AI83" s="179" t="n">
        <v>0</v>
      </c>
      <c r="AR83" s="179"/>
    </row>
    <row r="84" customFormat="false" ht="12.75" hidden="false" customHeight="false" outlineLevel="0" collapsed="false">
      <c r="A84" s="163" t="s">
        <v>321</v>
      </c>
      <c r="B84" s="157" t="n">
        <v>0.0274</v>
      </c>
      <c r="C84" s="153"/>
      <c r="D84" s="156"/>
      <c r="E84" s="168" t="n">
        <f aca="false">SUM(E81:E83)</f>
        <v>0.0673</v>
      </c>
      <c r="F84" s="153"/>
      <c r="G84" s="156" t="s">
        <v>321</v>
      </c>
      <c r="H84" s="157" t="n">
        <v>0.0783</v>
      </c>
      <c r="I84" s="153"/>
      <c r="J84" s="159" t="s">
        <v>321</v>
      </c>
      <c r="K84" s="157" t="n">
        <v>0.0177</v>
      </c>
      <c r="L84" s="153"/>
      <c r="M84" s="153"/>
      <c r="N84" s="153"/>
      <c r="O84" s="153"/>
      <c r="P84" s="191"/>
      <c r="Q84" s="192"/>
      <c r="R84" s="153"/>
      <c r="S84" s="191"/>
      <c r="T84" s="192"/>
      <c r="U84" s="153"/>
      <c r="V84" s="191"/>
      <c r="W84" s="192"/>
      <c r="X84" s="153"/>
      <c r="Y84" s="153"/>
      <c r="Z84" s="153"/>
      <c r="AI84" s="179"/>
      <c r="AR84" s="179"/>
    </row>
    <row r="85" customFormat="false" ht="12.75" hidden="false" customHeight="false" outlineLevel="0" collapsed="false">
      <c r="A85" s="152" t="s">
        <v>20</v>
      </c>
      <c r="B85" s="158" t="n">
        <f aca="false">0.0022+0.0072+0.0131</f>
        <v>0.0225</v>
      </c>
      <c r="C85" s="153"/>
      <c r="F85" s="161"/>
      <c r="G85" s="156" t="s">
        <v>20</v>
      </c>
      <c r="H85" s="157" t="n">
        <f aca="false">0.0022+0.0072</f>
        <v>0.0094</v>
      </c>
      <c r="I85" s="153"/>
      <c r="J85" s="159" t="s">
        <v>20</v>
      </c>
      <c r="K85" s="157" t="n">
        <f aca="false">0.0022+0.0072</f>
        <v>0.0094</v>
      </c>
      <c r="L85" s="153"/>
      <c r="M85" s="153"/>
      <c r="N85" s="153"/>
      <c r="O85" s="153"/>
      <c r="P85" s="147"/>
      <c r="Q85" s="147"/>
      <c r="R85" s="153"/>
      <c r="S85" s="147"/>
      <c r="T85" s="147"/>
      <c r="U85" s="153"/>
      <c r="V85" s="147"/>
      <c r="W85" s="147"/>
      <c r="X85" s="153"/>
      <c r="Y85" s="153"/>
      <c r="Z85" s="153"/>
      <c r="AH85" s="180" t="n">
        <v>36312</v>
      </c>
      <c r="AQ85" s="180"/>
    </row>
    <row r="86" customFormat="false" ht="12.75" hidden="false" customHeight="false" outlineLevel="0" collapsed="false">
      <c r="A86" s="153" t="s">
        <v>459</v>
      </c>
      <c r="B86" s="162" t="n">
        <f aca="false">B4/(1-0.0472)-B4</f>
        <v>0.191217464315701</v>
      </c>
      <c r="C86" s="161"/>
      <c r="F86" s="163"/>
      <c r="G86" s="156" t="s">
        <v>491</v>
      </c>
      <c r="H86" s="164" t="n">
        <f aca="false">(H4)/(1-0.0358)-H4</f>
        <v>0.140534121551545</v>
      </c>
      <c r="I86" s="161"/>
      <c r="J86" s="159" t="s">
        <v>481</v>
      </c>
      <c r="K86" s="162" t="n">
        <f aca="false">(K4)/(1-0.024)-K4</f>
        <v>0.0924590163934429</v>
      </c>
      <c r="L86" s="161"/>
      <c r="M86" s="161"/>
      <c r="N86" s="161"/>
      <c r="O86" s="161"/>
      <c r="P86" s="153"/>
      <c r="Q86" s="153"/>
      <c r="R86" s="161"/>
      <c r="S86" s="153"/>
      <c r="T86" s="153"/>
      <c r="U86" s="161"/>
      <c r="V86" s="153"/>
      <c r="W86" s="153"/>
      <c r="X86" s="161"/>
      <c r="Y86" s="161"/>
      <c r="Z86" s="161"/>
      <c r="AH86" s="181" t="s">
        <v>432</v>
      </c>
      <c r="AI86" s="179" t="n">
        <v>0.002</v>
      </c>
      <c r="AQ86" s="181"/>
      <c r="AR86" s="179"/>
    </row>
    <row r="87" customFormat="false" ht="12.75" hidden="false" customHeight="false" outlineLevel="0" collapsed="false">
      <c r="A87" s="153"/>
      <c r="B87" s="168" t="n">
        <f aca="false">SUM(B84:B86)</f>
        <v>0.241117464315701</v>
      </c>
      <c r="C87" s="163"/>
      <c r="F87" s="147"/>
      <c r="G87" s="167"/>
      <c r="H87" s="168" t="n">
        <f aca="false">SUM(H84:H86)</f>
        <v>0.228234121551545</v>
      </c>
      <c r="I87" s="163"/>
      <c r="J87" s="159"/>
      <c r="K87" s="168" t="n">
        <f aca="false">SUM(K84:K86)</f>
        <v>0.119559016393443</v>
      </c>
      <c r="L87" s="163"/>
      <c r="M87" s="163"/>
      <c r="N87" s="163"/>
      <c r="O87" s="163"/>
      <c r="P87" s="153"/>
      <c r="Q87" s="153"/>
      <c r="R87" s="163"/>
      <c r="S87" s="153"/>
      <c r="T87" s="153"/>
      <c r="U87" s="163"/>
      <c r="V87" s="153"/>
      <c r="W87" s="153"/>
      <c r="X87" s="163"/>
      <c r="Y87" s="163"/>
      <c r="Z87" s="163"/>
      <c r="AH87" s="1" t="s">
        <v>433</v>
      </c>
      <c r="AI87" s="179" t="n">
        <v>0.005</v>
      </c>
      <c r="AR87" s="179"/>
    </row>
    <row r="88" customFormat="false" ht="12.75" hidden="false" customHeight="false" outlineLevel="0" collapsed="false">
      <c r="A88" s="161" t="s">
        <v>109</v>
      </c>
      <c r="B88" s="168" t="s">
        <v>492</v>
      </c>
      <c r="C88" s="147"/>
      <c r="F88" s="153"/>
      <c r="G88" s="169" t="s">
        <v>301</v>
      </c>
      <c r="H88" s="170" t="s">
        <v>493</v>
      </c>
      <c r="I88" s="147"/>
      <c r="J88" s="155" t="s">
        <v>101</v>
      </c>
      <c r="K88" s="151" t="s">
        <v>494</v>
      </c>
      <c r="L88" s="147"/>
      <c r="O88" s="147"/>
      <c r="P88" s="161"/>
      <c r="Q88" s="161"/>
      <c r="R88" s="147"/>
      <c r="S88" s="161"/>
      <c r="T88" s="161"/>
      <c r="U88" s="147"/>
      <c r="V88" s="161"/>
      <c r="W88" s="161"/>
      <c r="X88" s="147"/>
      <c r="Y88" s="163"/>
      <c r="Z88" s="163"/>
      <c r="AH88" s="1" t="s">
        <v>439</v>
      </c>
      <c r="AI88" s="179" t="n">
        <v>0.002</v>
      </c>
      <c r="AR88" s="179"/>
    </row>
    <row r="89" customFormat="false" ht="12.75" hidden="false" customHeight="false" outlineLevel="0" collapsed="false">
      <c r="A89" s="163" t="s">
        <v>321</v>
      </c>
      <c r="B89" s="158" t="n">
        <v>0.0115</v>
      </c>
      <c r="C89" s="153"/>
      <c r="F89" s="153"/>
      <c r="G89" s="156" t="s">
        <v>321</v>
      </c>
      <c r="H89" s="157" t="n">
        <f aca="false">0.0511-0.0022-0.0088</f>
        <v>0.0401</v>
      </c>
      <c r="I89" s="153"/>
      <c r="J89" s="159" t="s">
        <v>321</v>
      </c>
      <c r="K89" s="157" t="n">
        <v>0.0649</v>
      </c>
      <c r="L89" s="153"/>
      <c r="M89" s="147"/>
      <c r="N89" s="147"/>
      <c r="O89" s="153"/>
      <c r="P89" s="163"/>
      <c r="Q89" s="163"/>
      <c r="R89" s="153"/>
      <c r="S89" s="163"/>
      <c r="T89" s="163"/>
      <c r="U89" s="153"/>
      <c r="V89" s="163"/>
      <c r="W89" s="163"/>
      <c r="X89" s="153"/>
      <c r="Y89" s="175"/>
      <c r="Z89" s="175"/>
      <c r="AI89" s="179"/>
      <c r="AR89" s="179"/>
    </row>
    <row r="90" customFormat="false" ht="12.75" hidden="false" customHeight="false" outlineLevel="0" collapsed="false">
      <c r="A90" s="147" t="s">
        <v>20</v>
      </c>
      <c r="B90" s="158" t="n">
        <f aca="false">0.0022+0.0072+0.0131</f>
        <v>0.0225</v>
      </c>
      <c r="C90" s="153"/>
      <c r="F90" s="161"/>
      <c r="G90" s="156" t="s">
        <v>20</v>
      </c>
      <c r="H90" s="157" t="n">
        <f aca="false">0.0022+0.0072</f>
        <v>0.0094</v>
      </c>
      <c r="I90" s="153"/>
      <c r="J90" s="159" t="s">
        <v>20</v>
      </c>
      <c r="K90" s="157" t="n">
        <f aca="false">0.0022+0.0072</f>
        <v>0.0094</v>
      </c>
      <c r="L90" s="153"/>
      <c r="M90" s="153"/>
      <c r="N90" s="153"/>
      <c r="O90" s="153"/>
      <c r="P90" s="147"/>
      <c r="Q90" s="147"/>
      <c r="R90" s="153"/>
      <c r="S90" s="147"/>
      <c r="T90" s="147"/>
      <c r="U90" s="153"/>
      <c r="V90" s="147"/>
      <c r="W90" s="147"/>
      <c r="X90" s="153"/>
      <c r="Y90" s="175"/>
      <c r="Z90" s="175"/>
      <c r="AH90" s="180" t="n">
        <v>36281</v>
      </c>
      <c r="AQ90" s="180"/>
    </row>
    <row r="91" customFormat="false" ht="12.75" hidden="false" customHeight="false" outlineLevel="0" collapsed="false">
      <c r="A91" s="153" t="s">
        <v>465</v>
      </c>
      <c r="B91" s="162" t="n">
        <f aca="false">(B3)/(1-0.019)-B3</f>
        <v>0.0750509683995921</v>
      </c>
      <c r="C91" s="161"/>
      <c r="F91" s="163"/>
      <c r="G91" s="156" t="s">
        <v>495</v>
      </c>
      <c r="H91" s="162" t="n">
        <f aca="false">(H5)/(1-0.0101)-H5</f>
        <v>0.0406081422365898</v>
      </c>
      <c r="I91" s="161"/>
      <c r="J91" s="159" t="s">
        <v>459</v>
      </c>
      <c r="K91" s="162" t="n">
        <f aca="false">(K2)/(1-0.0472)-K2</f>
        <v>0.1870067170445</v>
      </c>
      <c r="L91" s="161"/>
      <c r="M91" s="153"/>
      <c r="N91" s="153"/>
      <c r="O91" s="161"/>
      <c r="P91" s="153"/>
      <c r="Q91" s="153"/>
      <c r="R91" s="161"/>
      <c r="S91" s="153"/>
      <c r="T91" s="153"/>
      <c r="U91" s="161"/>
      <c r="V91" s="153"/>
      <c r="W91" s="153"/>
      <c r="X91" s="161"/>
      <c r="Y91" s="175"/>
      <c r="Z91" s="175"/>
      <c r="AH91" s="181" t="s">
        <v>432</v>
      </c>
      <c r="AI91" s="179" t="n">
        <v>0.002</v>
      </c>
      <c r="AQ91" s="181"/>
      <c r="AR91" s="179"/>
    </row>
    <row r="92" customFormat="false" ht="12.75" hidden="false" customHeight="false" outlineLevel="0" collapsed="false">
      <c r="A92" s="153"/>
      <c r="B92" s="168" t="n">
        <f aca="false">SUM(B89:B91)</f>
        <v>0.109050968399592</v>
      </c>
      <c r="C92" s="163"/>
      <c r="F92" s="163"/>
      <c r="G92" s="167"/>
      <c r="H92" s="168" t="n">
        <f aca="false">SUM(H89:H91)</f>
        <v>0.0901081422365898</v>
      </c>
      <c r="I92" s="163"/>
      <c r="J92" s="159"/>
      <c r="K92" s="168" t="n">
        <f aca="false">SUM(K89:K91)</f>
        <v>0.261306717044501</v>
      </c>
      <c r="L92" s="163"/>
      <c r="M92" s="161"/>
      <c r="N92" s="161"/>
      <c r="O92" s="163"/>
      <c r="P92" s="153"/>
      <c r="Q92" s="153"/>
      <c r="R92" s="163"/>
      <c r="S92" s="153"/>
      <c r="T92" s="153"/>
      <c r="U92" s="163"/>
      <c r="V92" s="153"/>
      <c r="W92" s="153"/>
      <c r="X92" s="163"/>
      <c r="Y92" s="161"/>
      <c r="Z92" s="161"/>
      <c r="AH92" s="1" t="s">
        <v>433</v>
      </c>
      <c r="AI92" s="179" t="n">
        <v>0.005</v>
      </c>
      <c r="AR92" s="179"/>
    </row>
    <row r="93" customFormat="false" ht="12.75" hidden="false" customHeight="false" outlineLevel="0" collapsed="false">
      <c r="A93" s="161" t="s">
        <v>109</v>
      </c>
      <c r="B93" s="168" t="s">
        <v>496</v>
      </c>
      <c r="C93" s="147"/>
      <c r="F93" s="175"/>
      <c r="G93" s="169" t="s">
        <v>301</v>
      </c>
      <c r="H93" s="170" t="s">
        <v>497</v>
      </c>
      <c r="I93" s="163"/>
      <c r="J93" s="155" t="s">
        <v>101</v>
      </c>
      <c r="K93" s="151" t="s">
        <v>498</v>
      </c>
      <c r="L93" s="163"/>
      <c r="M93" s="163"/>
      <c r="N93" s="163"/>
      <c r="O93" s="163"/>
      <c r="P93" s="161"/>
      <c r="Q93" s="161"/>
      <c r="R93" s="147"/>
      <c r="S93" s="161"/>
      <c r="T93" s="161"/>
      <c r="U93" s="147"/>
      <c r="V93" s="161"/>
      <c r="W93" s="161"/>
      <c r="X93" s="147"/>
      <c r="Y93" s="163"/>
      <c r="Z93" s="163"/>
      <c r="AH93" s="1" t="s">
        <v>439</v>
      </c>
      <c r="AI93" s="179" t="n">
        <v>0.002</v>
      </c>
      <c r="AR93" s="179"/>
    </row>
    <row r="94" customFormat="false" ht="12.75" hidden="false" customHeight="false" outlineLevel="0" collapsed="false">
      <c r="A94" s="191" t="s">
        <v>321</v>
      </c>
      <c r="B94" s="158" t="n">
        <v>0.0203</v>
      </c>
      <c r="C94" s="153"/>
      <c r="F94" s="175"/>
      <c r="G94" s="156" t="s">
        <v>321</v>
      </c>
      <c r="H94" s="157" t="n">
        <f aca="false">0.0945-0.0022-0.0088</f>
        <v>0.0835</v>
      </c>
      <c r="I94" s="175"/>
      <c r="J94" s="159" t="s">
        <v>321</v>
      </c>
      <c r="K94" s="157" t="n">
        <v>0.0863</v>
      </c>
      <c r="L94" s="175"/>
      <c r="M94" s="147"/>
      <c r="N94" s="147"/>
      <c r="O94" s="175"/>
      <c r="P94" s="191"/>
      <c r="Q94" s="192"/>
      <c r="R94" s="153"/>
      <c r="S94" s="191"/>
      <c r="T94" s="192"/>
      <c r="U94" s="153"/>
      <c r="V94" s="191"/>
      <c r="W94" s="192"/>
      <c r="X94" s="153"/>
      <c r="Y94" s="147"/>
      <c r="Z94" s="147"/>
      <c r="AI94" s="179"/>
      <c r="AR94" s="179"/>
    </row>
    <row r="95" customFormat="false" ht="12.75" hidden="false" customHeight="false" outlineLevel="0" collapsed="false">
      <c r="A95" s="147" t="s">
        <v>20</v>
      </c>
      <c r="B95" s="158" t="n">
        <f aca="false">0.0022+0.0072+0.0131</f>
        <v>0.0225</v>
      </c>
      <c r="C95" s="153"/>
      <c r="F95" s="161"/>
      <c r="G95" s="156" t="s">
        <v>20</v>
      </c>
      <c r="H95" s="157" t="n">
        <f aca="false">0.0022+0.0072</f>
        <v>0.0094</v>
      </c>
      <c r="I95" s="175" t="s">
        <v>4</v>
      </c>
      <c r="J95" s="159" t="s">
        <v>20</v>
      </c>
      <c r="K95" s="157" t="n">
        <f aca="false">0.0022+0.0072</f>
        <v>0.0094</v>
      </c>
      <c r="L95" s="175"/>
      <c r="M95" s="153"/>
      <c r="N95" s="153"/>
      <c r="O95" s="175"/>
      <c r="P95" s="147"/>
      <c r="Q95" s="147"/>
      <c r="R95" s="153"/>
      <c r="S95" s="147"/>
      <c r="T95" s="147"/>
      <c r="U95" s="153"/>
      <c r="V95" s="147"/>
      <c r="W95" s="147"/>
      <c r="X95" s="153"/>
      <c r="Y95" s="153"/>
      <c r="Z95" s="153"/>
      <c r="AH95" s="180" t="n">
        <v>36251</v>
      </c>
      <c r="AQ95" s="180"/>
    </row>
    <row r="96" customFormat="false" ht="12.75" hidden="false" customHeight="false" outlineLevel="0" collapsed="false">
      <c r="A96" s="153" t="s">
        <v>499</v>
      </c>
      <c r="B96" s="162" t="n">
        <f aca="false">(B3)/(1-0.0343)-B3</f>
        <v>0.13763332297815</v>
      </c>
      <c r="C96" s="161"/>
      <c r="F96" s="163"/>
      <c r="G96" s="156" t="s">
        <v>500</v>
      </c>
      <c r="H96" s="162" t="n">
        <f aca="false">(H5)/(1-0.0192)-H5</f>
        <v>0.0779119086460036</v>
      </c>
      <c r="I96" s="161"/>
      <c r="J96" s="159" t="s">
        <v>408</v>
      </c>
      <c r="K96" s="162" t="n">
        <f aca="false">(K2)/(1-0.0612)-K2</f>
        <v>0.24609075415424</v>
      </c>
      <c r="L96" s="161"/>
      <c r="M96" s="153"/>
      <c r="N96" s="153"/>
      <c r="O96" s="161"/>
      <c r="P96" s="153"/>
      <c r="Q96" s="153"/>
      <c r="R96" s="161"/>
      <c r="S96" s="153"/>
      <c r="T96" s="153"/>
      <c r="U96" s="161"/>
      <c r="V96" s="153"/>
      <c r="W96" s="153"/>
      <c r="X96" s="161"/>
      <c r="Y96" s="153"/>
      <c r="Z96" s="153"/>
      <c r="AH96" s="181" t="s">
        <v>432</v>
      </c>
      <c r="AI96" s="179" t="n">
        <v>0.002</v>
      </c>
      <c r="AQ96" s="181"/>
      <c r="AR96" s="179"/>
    </row>
    <row r="97" customFormat="false" ht="12.75" hidden="false" customHeight="false" outlineLevel="0" collapsed="false">
      <c r="A97" s="153"/>
      <c r="B97" s="168" t="n">
        <f aca="false">SUM(B94:B96)</f>
        <v>0.18043332297815</v>
      </c>
      <c r="C97" s="163"/>
      <c r="F97" s="147"/>
      <c r="G97" s="167"/>
      <c r="H97" s="168" t="n">
        <f aca="false">SUM(H94:H96)</f>
        <v>0.170811908646004</v>
      </c>
      <c r="I97" s="163"/>
      <c r="J97" s="159"/>
      <c r="K97" s="168" t="n">
        <f aca="false">SUM(K94:K96)</f>
        <v>0.34179075415424</v>
      </c>
      <c r="L97" s="163"/>
      <c r="M97" s="161"/>
      <c r="N97" s="161"/>
      <c r="O97" s="163"/>
      <c r="P97" s="153"/>
      <c r="Q97" s="153"/>
      <c r="R97" s="163"/>
      <c r="S97" s="153"/>
      <c r="T97" s="153"/>
      <c r="U97" s="163"/>
      <c r="V97" s="153"/>
      <c r="W97" s="153"/>
      <c r="X97" s="163"/>
      <c r="Y97" s="161"/>
      <c r="Z97" s="161"/>
      <c r="AH97" s="1" t="s">
        <v>433</v>
      </c>
      <c r="AI97" s="179" t="n">
        <v>0.007</v>
      </c>
      <c r="AR97" s="179"/>
    </row>
    <row r="98" customFormat="false" ht="12.75" hidden="false" customHeight="false" outlineLevel="0" collapsed="false">
      <c r="A98" s="161" t="s">
        <v>109</v>
      </c>
      <c r="B98" s="168" t="s">
        <v>501</v>
      </c>
      <c r="C98" s="163"/>
      <c r="F98" s="153"/>
      <c r="G98" s="169" t="s">
        <v>301</v>
      </c>
      <c r="H98" s="178" t="s">
        <v>502</v>
      </c>
      <c r="I98" s="147"/>
      <c r="J98" s="155" t="s">
        <v>101</v>
      </c>
      <c r="K98" s="151" t="s">
        <v>503</v>
      </c>
      <c r="L98" s="147"/>
      <c r="M98" s="163"/>
      <c r="N98" s="163"/>
      <c r="O98" s="147"/>
      <c r="P98" s="161"/>
      <c r="Q98" s="161"/>
      <c r="R98" s="163"/>
      <c r="S98" s="161"/>
      <c r="T98" s="161"/>
      <c r="U98" s="163"/>
      <c r="V98" s="161"/>
      <c r="W98" s="161"/>
      <c r="X98" s="163"/>
      <c r="Y98" s="163"/>
      <c r="Z98" s="163"/>
      <c r="AH98" s="1" t="s">
        <v>439</v>
      </c>
      <c r="AI98" s="179" t="n">
        <v>0.002</v>
      </c>
      <c r="AR98" s="179"/>
    </row>
    <row r="99" customFormat="false" ht="12.75" hidden="false" customHeight="false" outlineLevel="0" collapsed="false">
      <c r="A99" s="191" t="s">
        <v>321</v>
      </c>
      <c r="B99" s="158" t="n">
        <v>0.0249</v>
      </c>
      <c r="C99" s="175"/>
      <c r="F99" s="153"/>
      <c r="G99" s="167" t="s">
        <v>321</v>
      </c>
      <c r="H99" s="157" t="n">
        <v>0.0427</v>
      </c>
      <c r="I99" s="153"/>
      <c r="J99" s="159" t="s">
        <v>321</v>
      </c>
      <c r="K99" s="157" t="n">
        <v>0.1012</v>
      </c>
      <c r="L99" s="153"/>
      <c r="O99" s="153"/>
      <c r="P99" s="163"/>
      <c r="Q99" s="163"/>
      <c r="R99" s="175"/>
      <c r="S99" s="163"/>
      <c r="T99" s="163"/>
      <c r="U99" s="175"/>
      <c r="V99" s="163"/>
      <c r="W99" s="163"/>
      <c r="X99" s="175"/>
      <c r="AI99" s="179"/>
      <c r="AR99" s="179"/>
    </row>
    <row r="100" customFormat="false" ht="12.75" hidden="false" customHeight="false" outlineLevel="0" collapsed="false">
      <c r="A100" s="147" t="s">
        <v>20</v>
      </c>
      <c r="B100" s="158" t="n">
        <f aca="false">0.0022+0.0072+0.0131</f>
        <v>0.0225</v>
      </c>
      <c r="C100" s="175"/>
      <c r="F100" s="153"/>
      <c r="G100" s="167" t="s">
        <v>20</v>
      </c>
      <c r="H100" s="157" t="n">
        <f aca="false">0.0022+0.0072</f>
        <v>0.0094</v>
      </c>
      <c r="I100" s="153"/>
      <c r="J100" s="159" t="s">
        <v>20</v>
      </c>
      <c r="K100" s="157" t="n">
        <f aca="false">0.0022+0.0072</f>
        <v>0.0094</v>
      </c>
      <c r="L100" s="153"/>
      <c r="O100" s="153"/>
      <c r="P100" s="147"/>
      <c r="Q100" s="147"/>
      <c r="R100" s="175"/>
      <c r="S100" s="147"/>
      <c r="T100" s="147"/>
      <c r="U100" s="175"/>
      <c r="V100" s="147"/>
      <c r="W100" s="147"/>
      <c r="X100" s="175"/>
      <c r="Y100" s="147"/>
      <c r="Z100" s="147"/>
      <c r="AH100" s="180" t="n">
        <v>36220</v>
      </c>
      <c r="AQ100" s="180"/>
    </row>
    <row r="101" customFormat="false" ht="12.75" hidden="false" customHeight="false" outlineLevel="0" collapsed="false">
      <c r="A101" s="153" t="s">
        <v>504</v>
      </c>
      <c r="B101" s="162" t="n">
        <f aca="false">(B3)/(1-0.0427)-B3</f>
        <v>0.17284289146558</v>
      </c>
      <c r="C101" s="175"/>
      <c r="F101" s="161"/>
      <c r="G101" s="167" t="s">
        <v>505</v>
      </c>
      <c r="H101" s="162" t="n">
        <f aca="false">(+H5)/(1-0.0117)-H5</f>
        <v>0.0471172720833759</v>
      </c>
      <c r="I101" s="153"/>
      <c r="J101" s="159" t="s">
        <v>420</v>
      </c>
      <c r="K101" s="162" t="n">
        <f aca="false">(K2)/(1-0.0705)-K2</f>
        <v>0.286323292092523</v>
      </c>
      <c r="L101" s="153"/>
      <c r="O101" s="153"/>
      <c r="P101" s="153"/>
      <c r="Q101" s="153"/>
      <c r="R101" s="175"/>
      <c r="S101" s="153"/>
      <c r="T101" s="153"/>
      <c r="U101" s="175"/>
      <c r="V101" s="153"/>
      <c r="W101" s="153"/>
      <c r="X101" s="175"/>
      <c r="Y101" s="153"/>
      <c r="Z101" s="153"/>
      <c r="AH101" s="181" t="s">
        <v>432</v>
      </c>
      <c r="AI101" s="179" t="n">
        <v>0.001</v>
      </c>
      <c r="AQ101" s="181"/>
      <c r="AR101" s="179"/>
    </row>
    <row r="102" customFormat="false" ht="12.75" hidden="false" customHeight="false" outlineLevel="0" collapsed="false">
      <c r="A102" s="153"/>
      <c r="B102" s="168" t="n">
        <f aca="false">SUM(B99:B101)</f>
        <v>0.22024289146558</v>
      </c>
      <c r="C102" s="161"/>
      <c r="F102" s="163"/>
      <c r="G102" s="167"/>
      <c r="H102" s="168" t="n">
        <f aca="false">SUM(H99:H101)</f>
        <v>0.0992172720833759</v>
      </c>
      <c r="I102" s="161"/>
      <c r="J102" s="159"/>
      <c r="K102" s="168" t="n">
        <f aca="false">SUM(K99:K101)</f>
        <v>0.396923292092523</v>
      </c>
      <c r="L102" s="161"/>
      <c r="O102" s="161"/>
      <c r="P102" s="153" t="e">
        <f aca="false">+#REF!+#REF!</f>
        <v>#REF!</v>
      </c>
      <c r="Q102" s="153" t="e">
        <f aca="false">+P102*0.6</f>
        <v>#REF!</v>
      </c>
      <c r="R102" s="161"/>
      <c r="S102" s="153" t="e">
        <f aca="false">+#REF!+#REF!</f>
        <v>#REF!</v>
      </c>
      <c r="T102" s="153" t="e">
        <f aca="false">+S102*0.6</f>
        <v>#REF!</v>
      </c>
      <c r="U102" s="161"/>
      <c r="V102" s="153"/>
      <c r="W102" s="153"/>
      <c r="X102" s="161"/>
      <c r="Y102" s="153"/>
      <c r="Z102" s="153"/>
      <c r="AH102" s="1" t="s">
        <v>433</v>
      </c>
      <c r="AI102" s="179" t="n">
        <v>0.003</v>
      </c>
      <c r="AR102" s="179"/>
    </row>
    <row r="103" customFormat="false" ht="12.75" hidden="false" customHeight="false" outlineLevel="0" collapsed="false">
      <c r="A103" s="161" t="s">
        <v>109</v>
      </c>
      <c r="B103" s="168" t="s">
        <v>506</v>
      </c>
      <c r="C103" s="163"/>
      <c r="G103" s="193" t="s">
        <v>507</v>
      </c>
      <c r="H103" s="178" t="s">
        <v>508</v>
      </c>
      <c r="I103" s="163"/>
      <c r="J103" s="155" t="s">
        <v>101</v>
      </c>
      <c r="K103" s="151" t="s">
        <v>509</v>
      </c>
      <c r="L103" s="163"/>
      <c r="O103" s="163"/>
      <c r="P103" s="161"/>
      <c r="Q103" s="161"/>
      <c r="R103" s="163"/>
      <c r="S103" s="161"/>
      <c r="T103" s="161"/>
      <c r="U103" s="163"/>
      <c r="V103" s="161"/>
      <c r="W103" s="161"/>
      <c r="X103" s="163"/>
      <c r="Y103" s="161"/>
      <c r="Z103" s="161"/>
      <c r="AH103" s="1" t="s">
        <v>439</v>
      </c>
      <c r="AI103" s="179" t="n">
        <v>0.001</v>
      </c>
      <c r="AR103" s="179"/>
    </row>
    <row r="104" customFormat="false" ht="12.75" hidden="false" customHeight="false" outlineLevel="0" collapsed="false">
      <c r="A104" s="163" t="s">
        <v>321</v>
      </c>
      <c r="B104" s="158" t="n">
        <v>0.0034</v>
      </c>
      <c r="C104" s="147"/>
      <c r="F104" s="147"/>
      <c r="G104" s="167" t="s">
        <v>321</v>
      </c>
      <c r="H104" s="157" t="n">
        <v>0.0427</v>
      </c>
      <c r="J104" s="159" t="s">
        <v>321</v>
      </c>
      <c r="K104" s="157" t="n">
        <v>0.0177</v>
      </c>
      <c r="P104" s="163"/>
      <c r="Q104" s="163"/>
      <c r="R104" s="147"/>
      <c r="S104" s="163"/>
      <c r="T104" s="163"/>
      <c r="U104" s="147"/>
      <c r="V104" s="163"/>
      <c r="W104" s="163"/>
      <c r="X104" s="147"/>
      <c r="Y104" s="163"/>
      <c r="Z104" s="163"/>
      <c r="AI104" s="179"/>
      <c r="AR104" s="179"/>
    </row>
    <row r="105" customFormat="false" ht="12.75" hidden="false" customHeight="false" outlineLevel="0" collapsed="false">
      <c r="A105" s="147" t="s">
        <v>20</v>
      </c>
      <c r="B105" s="158" t="n">
        <v>0</v>
      </c>
      <c r="C105" s="153"/>
      <c r="F105" s="153"/>
      <c r="G105" s="167" t="s">
        <v>20</v>
      </c>
      <c r="H105" s="157" t="n">
        <f aca="false">0.0022+0.0072</f>
        <v>0.0094</v>
      </c>
      <c r="I105" s="147"/>
      <c r="J105" s="159" t="s">
        <v>20</v>
      </c>
      <c r="K105" s="157" t="n">
        <f aca="false">0.0022+0.0072</f>
        <v>0.0094</v>
      </c>
      <c r="L105" s="147"/>
      <c r="O105" s="147"/>
      <c r="P105" s="163"/>
      <c r="Q105" s="163"/>
      <c r="R105" s="153"/>
      <c r="S105" s="163"/>
      <c r="T105" s="163"/>
      <c r="U105" s="153"/>
      <c r="V105" s="163"/>
      <c r="W105" s="163"/>
      <c r="X105" s="153"/>
      <c r="Y105" s="147"/>
      <c r="Z105" s="147"/>
      <c r="AH105" s="180" t="n">
        <v>36192</v>
      </c>
      <c r="AQ105" s="180"/>
    </row>
    <row r="106" customFormat="false" ht="12.75" hidden="false" customHeight="false" outlineLevel="0" collapsed="false">
      <c r="A106" s="153" t="s">
        <v>473</v>
      </c>
      <c r="B106" s="162" t="n">
        <f aca="false">(B3-0.09)/(1-0.0059)-(B3-0.09)</f>
        <v>0.0224640378231569</v>
      </c>
      <c r="C106" s="153"/>
      <c r="F106" s="153"/>
      <c r="G106" s="167" t="s">
        <v>510</v>
      </c>
      <c r="H106" s="162" t="n">
        <f aca="false">(+H5)/(1-0.005)-H5</f>
        <v>0.02</v>
      </c>
      <c r="I106" s="153"/>
      <c r="J106" s="159" t="s">
        <v>481</v>
      </c>
      <c r="K106" s="162" t="n">
        <f aca="false">(K3)/(1-0.024)-K3</f>
        <v>0.0928278688524591</v>
      </c>
      <c r="L106" s="153"/>
      <c r="O106" s="153"/>
      <c r="P106" s="175"/>
      <c r="Q106" s="175"/>
      <c r="R106" s="153"/>
      <c r="S106" s="175"/>
      <c r="T106" s="175"/>
      <c r="U106" s="153"/>
      <c r="V106" s="175"/>
      <c r="W106" s="175"/>
      <c r="X106" s="153"/>
      <c r="Y106" s="153"/>
      <c r="Z106" s="153"/>
      <c r="AH106" s="181" t="s">
        <v>432</v>
      </c>
      <c r="AI106" s="179" t="n">
        <v>0.004</v>
      </c>
      <c r="AQ106" s="181"/>
      <c r="AR106" s="179"/>
    </row>
    <row r="107" customFormat="false" ht="12.75" hidden="false" customHeight="false" outlineLevel="0" collapsed="false">
      <c r="A107" s="153"/>
      <c r="B107" s="168" t="n">
        <f aca="false">SUM(B104:B106)</f>
        <v>0.0258640378231569</v>
      </c>
      <c r="C107" s="161"/>
      <c r="F107" s="161"/>
      <c r="G107" s="167"/>
      <c r="H107" s="168" t="n">
        <f aca="false">SUM(H104:H106)</f>
        <v>0.0721</v>
      </c>
      <c r="I107" s="153"/>
      <c r="J107" s="159"/>
      <c r="K107" s="168" t="n">
        <f aca="false">SUM(K104:K106)</f>
        <v>0.119927868852459</v>
      </c>
      <c r="L107" s="153"/>
      <c r="O107" s="153"/>
      <c r="P107" s="175" t="e">
        <f aca="false">+#REF!+#REF!</f>
        <v>#REF!</v>
      </c>
      <c r="Q107" s="175" t="e">
        <f aca="false">+P107*0.4</f>
        <v>#REF!</v>
      </c>
      <c r="R107" s="161"/>
      <c r="S107" s="175" t="e">
        <f aca="false">+#REF!+#REF!</f>
        <v>#REF!</v>
      </c>
      <c r="T107" s="175" t="e">
        <f aca="false">+S107*0.4</f>
        <v>#REF!</v>
      </c>
      <c r="U107" s="161"/>
      <c r="V107" s="175"/>
      <c r="W107" s="175"/>
      <c r="X107" s="161"/>
      <c r="Y107" s="153"/>
      <c r="Z107" s="153"/>
      <c r="AH107" s="1" t="s">
        <v>433</v>
      </c>
      <c r="AI107" s="179" t="n">
        <v>0.01</v>
      </c>
      <c r="AR107" s="179"/>
    </row>
    <row r="108" customFormat="false" ht="12.75" hidden="false" customHeight="false" outlineLevel="0" collapsed="false">
      <c r="A108" s="161" t="s">
        <v>109</v>
      </c>
      <c r="B108" s="168" t="s">
        <v>511</v>
      </c>
      <c r="C108" s="163"/>
      <c r="F108" s="163"/>
      <c r="G108" s="169" t="s">
        <v>301</v>
      </c>
      <c r="H108" s="178" t="s">
        <v>512</v>
      </c>
      <c r="I108" s="161"/>
      <c r="J108" s="155" t="s">
        <v>101</v>
      </c>
      <c r="K108" s="151" t="s">
        <v>513</v>
      </c>
      <c r="L108" s="161"/>
      <c r="O108" s="161"/>
      <c r="P108" s="175"/>
      <c r="Q108" s="175" t="e">
        <f aca="false">SUM(Q102:Q107)</f>
        <v>#REF!</v>
      </c>
      <c r="R108" s="163"/>
      <c r="S108" s="175"/>
      <c r="T108" s="175" t="e">
        <f aca="false">SUM(T102:T107)</f>
        <v>#REF!</v>
      </c>
      <c r="U108" s="163"/>
      <c r="V108" s="175"/>
      <c r="W108" s="175"/>
      <c r="X108" s="163"/>
      <c r="Y108" s="161"/>
      <c r="Z108" s="161"/>
      <c r="AH108" s="1" t="s">
        <v>439</v>
      </c>
      <c r="AI108" s="179" t="n">
        <v>0.004</v>
      </c>
      <c r="AR108" s="179"/>
    </row>
    <row r="109" customFormat="false" ht="12.75" hidden="false" customHeight="false" outlineLevel="0" collapsed="false">
      <c r="A109" s="191" t="s">
        <v>321</v>
      </c>
      <c r="B109" s="158" t="n">
        <v>0.0092</v>
      </c>
      <c r="F109" s="147"/>
      <c r="G109" s="167" t="s">
        <v>321</v>
      </c>
      <c r="H109" s="157" t="n">
        <v>0.0765</v>
      </c>
      <c r="I109" s="163"/>
      <c r="J109" s="159" t="s">
        <v>321</v>
      </c>
      <c r="K109" s="157" t="n">
        <v>0.0649</v>
      </c>
      <c r="L109" s="163"/>
      <c r="O109" s="163"/>
      <c r="P109" s="161"/>
      <c r="Q109" s="161"/>
      <c r="S109" s="161"/>
      <c r="T109" s="161"/>
      <c r="V109" s="161"/>
      <c r="W109" s="161"/>
      <c r="Y109" s="163"/>
      <c r="Z109" s="163"/>
      <c r="AI109" s="179"/>
      <c r="AR109" s="179"/>
    </row>
    <row r="110" customFormat="false" ht="12.75" hidden="false" customHeight="false" outlineLevel="0" collapsed="false">
      <c r="A110" s="147" t="s">
        <v>20</v>
      </c>
      <c r="B110" s="158" t="n">
        <f aca="false">0.0022+0.0072+0.0131</f>
        <v>0.0225</v>
      </c>
      <c r="C110" s="147"/>
      <c r="F110" s="153"/>
      <c r="G110" s="167" t="s">
        <v>20</v>
      </c>
      <c r="H110" s="157" t="n">
        <f aca="false">0.0022+0.0072</f>
        <v>0.0094</v>
      </c>
      <c r="I110" s="147"/>
      <c r="J110" s="159" t="s">
        <v>20</v>
      </c>
      <c r="K110" s="157" t="n">
        <f aca="false">0.0022+0.0072</f>
        <v>0.0094</v>
      </c>
      <c r="L110" s="147"/>
      <c r="O110" s="147"/>
      <c r="P110" s="163"/>
      <c r="Q110" s="163"/>
      <c r="R110" s="147"/>
      <c r="S110" s="163"/>
      <c r="T110" s="163"/>
      <c r="U110" s="147"/>
      <c r="V110" s="163"/>
      <c r="W110" s="163"/>
      <c r="X110" s="147"/>
      <c r="AH110" s="180" t="n">
        <v>36161</v>
      </c>
      <c r="AQ110" s="180"/>
    </row>
    <row r="111" customFormat="false" ht="12.75" hidden="false" customHeight="false" outlineLevel="0" collapsed="false">
      <c r="A111" s="153" t="s">
        <v>514</v>
      </c>
      <c r="B111" s="162" t="n">
        <f aca="false">4.7/(1-0.0153)-4.7</f>
        <v>0.0730273179648622</v>
      </c>
      <c r="C111" s="153"/>
      <c r="F111" s="153"/>
      <c r="G111" s="167" t="s">
        <v>515</v>
      </c>
      <c r="H111" s="162" t="n">
        <f aca="false">(+H5)/(1-0.0186)-H5</f>
        <v>0.0754310169146115</v>
      </c>
      <c r="I111" s="153"/>
      <c r="J111" s="159" t="s">
        <v>459</v>
      </c>
      <c r="K111" s="162" t="n">
        <f aca="false">(K3)/(1-0.0472)-K3</f>
        <v>0.1870067170445</v>
      </c>
      <c r="L111" s="153"/>
      <c r="O111" s="153"/>
      <c r="P111" s="147"/>
      <c r="Q111" s="147"/>
      <c r="R111" s="153"/>
      <c r="S111" s="147"/>
      <c r="T111" s="147"/>
      <c r="U111" s="153"/>
      <c r="V111" s="147"/>
      <c r="W111" s="147"/>
      <c r="X111" s="153"/>
      <c r="AH111" s="181" t="s">
        <v>432</v>
      </c>
      <c r="AI111" s="179" t="n">
        <v>0.003</v>
      </c>
      <c r="AQ111" s="181"/>
      <c r="AR111" s="179"/>
    </row>
    <row r="112" customFormat="false" ht="12.75" hidden="false" customHeight="false" outlineLevel="0" collapsed="false">
      <c r="A112" s="153"/>
      <c r="B112" s="168" t="n">
        <f aca="false">SUM(B109:B111)</f>
        <v>0.104727317964862</v>
      </c>
      <c r="C112" s="153"/>
      <c r="F112" s="161"/>
      <c r="G112" s="167"/>
      <c r="H112" s="168" t="n">
        <f aca="false">SUM(H109:H111)</f>
        <v>0.161331016914612</v>
      </c>
      <c r="I112" s="153"/>
      <c r="J112" s="159"/>
      <c r="K112" s="168" t="n">
        <f aca="false">SUM(K109:K111)</f>
        <v>0.261306717044501</v>
      </c>
      <c r="L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AH112" s="1" t="s">
        <v>433</v>
      </c>
      <c r="AI112" s="179" t="n">
        <v>0.008</v>
      </c>
      <c r="AR112" s="179"/>
    </row>
    <row r="113" customFormat="false" ht="12.75" hidden="false" customHeight="false" outlineLevel="0" collapsed="false">
      <c r="A113" s="161" t="s">
        <v>109</v>
      </c>
      <c r="B113" s="168" t="s">
        <v>516</v>
      </c>
      <c r="C113" s="161"/>
      <c r="F113" s="163"/>
      <c r="G113" s="169" t="s">
        <v>301</v>
      </c>
      <c r="H113" s="178" t="s">
        <v>517</v>
      </c>
      <c r="I113" s="161"/>
      <c r="J113" s="155" t="s">
        <v>101</v>
      </c>
      <c r="K113" s="151" t="s">
        <v>401</v>
      </c>
      <c r="L113" s="161"/>
      <c r="O113" s="161"/>
      <c r="P113" s="153"/>
      <c r="Q113" s="153"/>
      <c r="R113" s="161"/>
      <c r="S113" s="153"/>
      <c r="T113" s="153"/>
      <c r="U113" s="161"/>
      <c r="V113" s="153"/>
      <c r="W113" s="153"/>
      <c r="X113" s="161"/>
      <c r="AH113" s="1" t="s">
        <v>439</v>
      </c>
      <c r="AI113" s="179" t="n">
        <v>0.003</v>
      </c>
      <c r="AR113" s="179"/>
    </row>
    <row r="114" customFormat="false" ht="12.75" hidden="false" customHeight="false" outlineLevel="0" collapsed="false">
      <c r="A114" s="191" t="s">
        <v>321</v>
      </c>
      <c r="B114" s="158" t="n">
        <v>0.0138</v>
      </c>
      <c r="C114" s="163"/>
      <c r="G114" s="167" t="s">
        <v>321</v>
      </c>
      <c r="H114" s="157" t="n">
        <v>0.0765</v>
      </c>
      <c r="I114" s="163"/>
      <c r="J114" s="159" t="s">
        <v>321</v>
      </c>
      <c r="K114" s="157" t="n">
        <v>0.0863</v>
      </c>
      <c r="L114" s="163"/>
      <c r="O114" s="163"/>
      <c r="P114" s="161"/>
      <c r="Q114" s="161"/>
      <c r="R114" s="163"/>
      <c r="S114" s="161"/>
      <c r="T114" s="161"/>
      <c r="U114" s="163"/>
      <c r="V114" s="161"/>
      <c r="W114" s="161"/>
      <c r="X114" s="163"/>
      <c r="AI114" s="179"/>
    </row>
    <row r="115" customFormat="false" ht="12.75" hidden="false" customHeight="false" outlineLevel="0" collapsed="false">
      <c r="A115" s="147" t="s">
        <v>20</v>
      </c>
      <c r="B115" s="158" t="n">
        <f aca="false">0.0022+0.0072+0.0131</f>
        <v>0.0225</v>
      </c>
      <c r="C115" s="147"/>
      <c r="G115" s="167" t="s">
        <v>20</v>
      </c>
      <c r="H115" s="157" t="n">
        <f aca="false">0.0022+0.0072</f>
        <v>0.0094</v>
      </c>
      <c r="J115" s="159" t="s">
        <v>20</v>
      </c>
      <c r="K115" s="157" t="n">
        <f aca="false">0.0022+0.0072</f>
        <v>0.0094</v>
      </c>
      <c r="P115" s="163"/>
      <c r="Q115" s="163"/>
      <c r="R115" s="147"/>
      <c r="S115" s="163"/>
      <c r="T115" s="163"/>
      <c r="U115" s="147"/>
      <c r="V115" s="163"/>
      <c r="W115" s="163"/>
      <c r="X115" s="147"/>
      <c r="AH115" s="180" t="n">
        <v>36130</v>
      </c>
      <c r="AQ115" s="180"/>
    </row>
    <row r="116" customFormat="false" ht="12.75" hidden="false" customHeight="false" outlineLevel="0" collapsed="false">
      <c r="A116" s="153" t="s">
        <v>518</v>
      </c>
      <c r="B116" s="162" t="n">
        <f aca="false">2.3/(1-0.0237)-2.3</f>
        <v>0.0558332479770565</v>
      </c>
      <c r="C116" s="153"/>
      <c r="D116" s="194"/>
      <c r="G116" s="167" t="s">
        <v>519</v>
      </c>
      <c r="H116" s="162" t="n">
        <f aca="false">(+H$5)/(1-0.0127)-H$5</f>
        <v>0.0511961916337484</v>
      </c>
      <c r="J116" s="159" t="s">
        <v>408</v>
      </c>
      <c r="K116" s="162" t="n">
        <f aca="false">(K3)/(1-0.0612)-K3</f>
        <v>0.24609075415424</v>
      </c>
      <c r="R116" s="153"/>
      <c r="U116" s="153"/>
      <c r="X116" s="153"/>
      <c r="AH116" s="181" t="s">
        <v>432</v>
      </c>
      <c r="AI116" s="179" t="n">
        <v>0.002</v>
      </c>
      <c r="AQ116" s="181"/>
      <c r="AR116" s="179"/>
    </row>
    <row r="117" customFormat="false" ht="12.75" hidden="false" customHeight="false" outlineLevel="0" collapsed="false">
      <c r="A117" s="153"/>
      <c r="B117" s="168" t="n">
        <f aca="false">SUM(B114:B116)</f>
        <v>0.0921332479770565</v>
      </c>
      <c r="C117" s="153"/>
      <c r="D117" s="194"/>
      <c r="G117" s="167"/>
      <c r="H117" s="168" t="n">
        <f aca="false">SUM(H114:H116)</f>
        <v>0.137096191633748</v>
      </c>
      <c r="J117" s="159"/>
      <c r="K117" s="168" t="n">
        <f aca="false">SUM(K114:K116)</f>
        <v>0.34179075415424</v>
      </c>
      <c r="P117" s="147"/>
      <c r="Q117" s="147"/>
      <c r="R117" s="153"/>
      <c r="S117" s="147"/>
      <c r="T117" s="147"/>
      <c r="U117" s="153"/>
      <c r="V117" s="147"/>
      <c r="W117" s="147"/>
      <c r="X117" s="153"/>
      <c r="AH117" s="1" t="s">
        <v>433</v>
      </c>
      <c r="AI117" s="179" t="n">
        <v>0.008</v>
      </c>
      <c r="AR117" s="179"/>
    </row>
    <row r="118" customFormat="false" ht="12.75" hidden="false" customHeight="false" outlineLevel="0" collapsed="false">
      <c r="A118" s="161" t="s">
        <v>109</v>
      </c>
      <c r="B118" s="168" t="s">
        <v>520</v>
      </c>
      <c r="C118" s="161"/>
      <c r="G118" s="169" t="s">
        <v>301</v>
      </c>
      <c r="H118" s="178" t="s">
        <v>521</v>
      </c>
      <c r="J118" s="155" t="s">
        <v>101</v>
      </c>
      <c r="K118" s="151" t="s">
        <v>414</v>
      </c>
      <c r="P118" s="153"/>
      <c r="Q118" s="153"/>
      <c r="R118" s="161"/>
      <c r="S118" s="153"/>
      <c r="T118" s="153"/>
      <c r="U118" s="161"/>
      <c r="V118" s="153"/>
      <c r="W118" s="153"/>
      <c r="X118" s="161"/>
      <c r="AH118" s="1" t="s">
        <v>439</v>
      </c>
      <c r="AI118" s="179" t="n">
        <v>0.002</v>
      </c>
      <c r="AR118" s="179"/>
    </row>
    <row r="119" customFormat="false" ht="12.75" hidden="false" customHeight="false" outlineLevel="0" collapsed="false">
      <c r="A119" s="163" t="s">
        <v>321</v>
      </c>
      <c r="B119" s="158" t="n">
        <v>0.005</v>
      </c>
      <c r="C119" s="163"/>
      <c r="G119" s="167" t="s">
        <v>321</v>
      </c>
      <c r="H119" s="157" t="n">
        <v>0.0642</v>
      </c>
      <c r="J119" s="159" t="s">
        <v>321</v>
      </c>
      <c r="K119" s="157" t="n">
        <v>0.1012</v>
      </c>
      <c r="P119" s="153"/>
      <c r="Q119" s="153"/>
      <c r="R119" s="163"/>
      <c r="S119" s="153"/>
      <c r="T119" s="153"/>
      <c r="U119" s="163"/>
      <c r="V119" s="153"/>
      <c r="W119" s="153"/>
      <c r="X119" s="163"/>
      <c r="AI119" s="179"/>
    </row>
    <row r="120" customFormat="false" ht="12.75" hidden="false" customHeight="false" outlineLevel="0" collapsed="false">
      <c r="A120" s="147" t="s">
        <v>20</v>
      </c>
      <c r="B120" s="158" t="n">
        <f aca="false">0.0022+0.0072+0.0131</f>
        <v>0.0225</v>
      </c>
      <c r="G120" s="167" t="s">
        <v>20</v>
      </c>
      <c r="H120" s="157" t="n">
        <f aca="false">0.0022+0.0072</f>
        <v>0.0094</v>
      </c>
      <c r="J120" s="159" t="s">
        <v>20</v>
      </c>
      <c r="K120" s="157" t="n">
        <f aca="false">0.0022+0.0072</f>
        <v>0.0094</v>
      </c>
      <c r="P120" s="161"/>
      <c r="Q120" s="161"/>
      <c r="S120" s="161"/>
      <c r="T120" s="161"/>
      <c r="V120" s="161"/>
      <c r="W120" s="161"/>
      <c r="AH120" s="180" t="n">
        <v>36100</v>
      </c>
      <c r="AQ120" s="180"/>
    </row>
    <row r="121" customFormat="false" ht="12.75" hidden="false" customHeight="false" outlineLevel="0" collapsed="false">
      <c r="A121" s="153" t="s">
        <v>325</v>
      </c>
      <c r="B121" s="162" t="n">
        <f aca="false">B7/(1-0.0084)-B7</f>
        <v>0.0350282371924164</v>
      </c>
      <c r="G121" s="167" t="s">
        <v>522</v>
      </c>
      <c r="H121" s="162" t="n">
        <f aca="false">(+H4)/(1-0.0186)-H4</f>
        <v>0.0717352761361321</v>
      </c>
      <c r="J121" s="159" t="s">
        <v>420</v>
      </c>
      <c r="K121" s="162" t="n">
        <f aca="false">(K3)/(1-0.0705)-K3</f>
        <v>0.286323292092523</v>
      </c>
      <c r="P121" s="163"/>
      <c r="Q121" s="163"/>
      <c r="S121" s="163"/>
      <c r="T121" s="163"/>
      <c r="V121" s="163"/>
      <c r="W121" s="163"/>
      <c r="AH121" s="181" t="s">
        <v>432</v>
      </c>
      <c r="AI121" s="179" t="n">
        <v>0.003</v>
      </c>
      <c r="AQ121" s="181"/>
      <c r="AR121" s="179"/>
    </row>
    <row r="122" customFormat="false" ht="12.75" hidden="false" customHeight="false" outlineLevel="0" collapsed="false">
      <c r="A122" s="153" t="s">
        <v>353</v>
      </c>
      <c r="B122" s="168" t="n">
        <f aca="false">SUM(B119:B121)</f>
        <v>0.0625282371924164</v>
      </c>
      <c r="G122" s="167"/>
      <c r="H122" s="168" t="n">
        <f aca="false">SUM(H119:H121)</f>
        <v>0.145335276136132</v>
      </c>
      <c r="J122" s="159"/>
      <c r="K122" s="168" t="n">
        <f aca="false">SUM(K119:K121)</f>
        <v>0.396923292092523</v>
      </c>
      <c r="P122" s="147"/>
      <c r="Q122" s="147"/>
      <c r="S122" s="147"/>
      <c r="T122" s="147"/>
      <c r="V122" s="147"/>
      <c r="W122" s="147"/>
      <c r="AH122" s="1" t="s">
        <v>433</v>
      </c>
      <c r="AI122" s="179" t="n">
        <v>0.006</v>
      </c>
      <c r="AR122" s="179"/>
    </row>
    <row r="123" customFormat="false" ht="12.75" hidden="false" customHeight="false" outlineLevel="0" collapsed="false">
      <c r="A123" s="161" t="s">
        <v>523</v>
      </c>
      <c r="G123" s="169" t="s">
        <v>524</v>
      </c>
      <c r="H123" s="170"/>
      <c r="J123" s="155" t="s">
        <v>101</v>
      </c>
      <c r="K123" s="151" t="s">
        <v>525</v>
      </c>
      <c r="P123" s="153"/>
      <c r="Q123" s="153"/>
      <c r="S123" s="153"/>
      <c r="T123" s="153"/>
      <c r="V123" s="153"/>
      <c r="W123" s="153"/>
      <c r="AH123" s="1" t="s">
        <v>439</v>
      </c>
      <c r="AI123" s="179" t="n">
        <v>0.003</v>
      </c>
      <c r="AR123" s="179"/>
    </row>
    <row r="124" customFormat="false" ht="12.75" hidden="false" customHeight="false" outlineLevel="0" collapsed="false">
      <c r="A124" s="163" t="s">
        <v>109</v>
      </c>
      <c r="G124" s="156" t="s">
        <v>321</v>
      </c>
      <c r="H124" s="157" t="n">
        <v>0.0094</v>
      </c>
      <c r="J124" s="159" t="s">
        <v>321</v>
      </c>
      <c r="K124" s="157" t="n">
        <v>0.0472</v>
      </c>
      <c r="P124" s="153"/>
      <c r="Q124" s="153"/>
      <c r="S124" s="153"/>
      <c r="T124" s="153"/>
      <c r="V124" s="153"/>
      <c r="W124" s="153"/>
      <c r="AI124" s="179"/>
    </row>
    <row r="125" customFormat="false" ht="12.75" hidden="false" customHeight="false" outlineLevel="0" collapsed="false">
      <c r="A125" s="163" t="s">
        <v>526</v>
      </c>
      <c r="G125" s="156" t="s">
        <v>20</v>
      </c>
      <c r="H125" s="157" t="n">
        <v>0.0022</v>
      </c>
      <c r="J125" s="159" t="s">
        <v>20</v>
      </c>
      <c r="K125" s="157" t="n">
        <f aca="false">0.0022+0.0072</f>
        <v>0.0094</v>
      </c>
      <c r="P125" s="161"/>
      <c r="Q125" s="161"/>
      <c r="S125" s="161"/>
      <c r="T125" s="161"/>
      <c r="V125" s="161"/>
      <c r="W125" s="161"/>
      <c r="AH125" s="180" t="n">
        <v>36069</v>
      </c>
      <c r="AQ125" s="180"/>
    </row>
    <row r="126" customFormat="false" ht="12.75" hidden="false" customHeight="false" outlineLevel="0" collapsed="false">
      <c r="A126" s="175" t="s">
        <v>527</v>
      </c>
      <c r="G126" s="156" t="s">
        <v>528</v>
      </c>
      <c r="H126" s="162" t="n">
        <f aca="false">(+AI3+AI17)/(1-0.0131)-(+AI3+AI17)</f>
        <v>0.0532428386817205</v>
      </c>
      <c r="J126" s="159" t="s">
        <v>529</v>
      </c>
      <c r="K126" s="162" t="n">
        <f aca="false">(K6)/(1-0.0232)-(K6)</f>
        <v>0.092035217035217</v>
      </c>
      <c r="P126" s="163"/>
      <c r="Q126" s="163"/>
      <c r="S126" s="163"/>
      <c r="T126" s="163"/>
      <c r="V126" s="163"/>
      <c r="W126" s="163"/>
      <c r="AH126" s="181" t="s">
        <v>432</v>
      </c>
      <c r="AI126" s="179" t="n">
        <v>0</v>
      </c>
      <c r="AQ126" s="181"/>
      <c r="AR126" s="179"/>
    </row>
    <row r="127" customFormat="false" ht="12.75" hidden="false" customHeight="false" outlineLevel="0" collapsed="false">
      <c r="A127" s="175" t="s">
        <v>109</v>
      </c>
      <c r="B127" s="168" t="s">
        <v>530</v>
      </c>
      <c r="G127" s="167"/>
      <c r="H127" s="168" t="n">
        <f aca="false">SUM(H124:H126)</f>
        <v>0.0648428386817205</v>
      </c>
      <c r="J127" s="159"/>
      <c r="K127" s="168" t="n">
        <f aca="false">SUM(K124:K126)</f>
        <v>0.148635217035217</v>
      </c>
      <c r="AH127" s="1" t="s">
        <v>433</v>
      </c>
      <c r="AI127" s="179" t="n">
        <v>0</v>
      </c>
      <c r="AR127" s="179"/>
    </row>
    <row r="128" customFormat="false" ht="12.75" hidden="false" customHeight="false" outlineLevel="0" collapsed="false">
      <c r="A128" s="175" t="s">
        <v>321</v>
      </c>
      <c r="B128" s="158" t="n">
        <v>0.0016</v>
      </c>
      <c r="G128" s="169" t="s">
        <v>301</v>
      </c>
      <c r="H128" s="170" t="s">
        <v>531</v>
      </c>
      <c r="J128" s="155" t="s">
        <v>101</v>
      </c>
      <c r="K128" s="151" t="s">
        <v>425</v>
      </c>
      <c r="AH128" s="1" t="s">
        <v>439</v>
      </c>
      <c r="AI128" s="179" t="n">
        <v>0</v>
      </c>
      <c r="AR128" s="179"/>
    </row>
    <row r="129" customFormat="false" ht="12.75" hidden="false" customHeight="false" outlineLevel="0" collapsed="false">
      <c r="A129" s="161" t="s">
        <v>20</v>
      </c>
      <c r="B129" s="158" t="n">
        <f aca="false">0.0022+0.0072+0.0131</f>
        <v>0.0225</v>
      </c>
      <c r="G129" s="156" t="s">
        <v>321</v>
      </c>
      <c r="H129" s="157" t="n">
        <v>0.0459</v>
      </c>
      <c r="J129" s="159" t="s">
        <v>321</v>
      </c>
      <c r="K129" s="157" t="n">
        <v>0.0686</v>
      </c>
    </row>
    <row r="130" customFormat="false" ht="12.75" hidden="false" customHeight="false" outlineLevel="0" collapsed="false">
      <c r="A130" s="163" t="s">
        <v>465</v>
      </c>
      <c r="B130" s="162" t="n">
        <f aca="false">B3/(1-0.019)-B3</f>
        <v>0.0750509683995921</v>
      </c>
      <c r="G130" s="156" t="s">
        <v>20</v>
      </c>
      <c r="H130" s="157" t="n">
        <f aca="false">0.0022+0.0072</f>
        <v>0.0094</v>
      </c>
      <c r="J130" s="159" t="s">
        <v>20</v>
      </c>
      <c r="K130" s="157" t="n">
        <f aca="false">0.0022+0.0072</f>
        <v>0.0094</v>
      </c>
      <c r="AH130" s="180" t="n">
        <v>36039</v>
      </c>
    </row>
    <row r="131" customFormat="false" ht="12.75" hidden="false" customHeight="false" outlineLevel="0" collapsed="false">
      <c r="A131" s="147" t="s">
        <v>353</v>
      </c>
      <c r="B131" s="168" t="n">
        <f aca="false">SUM(B128:B130)</f>
        <v>0.0991509683995921</v>
      </c>
      <c r="G131" s="156" t="s">
        <v>532</v>
      </c>
      <c r="H131" s="162" t="n">
        <f aca="false">(+H5)/(1-0.0107)-H5</f>
        <v>0.0430465986050748</v>
      </c>
      <c r="J131" s="159" t="s">
        <v>431</v>
      </c>
      <c r="K131" s="162" t="n">
        <f aca="false">(K6)/(1-0.0372)-(K6)</f>
        <v>0.14971956792688</v>
      </c>
      <c r="AH131" s="181" t="s">
        <v>432</v>
      </c>
      <c r="AI131" s="179" t="n">
        <v>0</v>
      </c>
    </row>
    <row r="132" customFormat="false" ht="12.75" hidden="false" customHeight="false" outlineLevel="0" collapsed="false">
      <c r="A132" s="153"/>
      <c r="G132" s="167"/>
      <c r="H132" s="168" t="n">
        <f aca="false">SUM(H129:H131)</f>
        <v>0.0983465986050748</v>
      </c>
      <c r="J132" s="159"/>
      <c r="K132" s="168" t="n">
        <f aca="false">SUM(K129:K131)</f>
        <v>0.22771956792688</v>
      </c>
      <c r="AH132" s="1" t="s">
        <v>433</v>
      </c>
      <c r="AI132" s="179" t="n">
        <v>0</v>
      </c>
    </row>
    <row r="133" customFormat="false" ht="12.75" hidden="false" customHeight="false" outlineLevel="0" collapsed="false">
      <c r="A133" s="163" t="s">
        <v>109</v>
      </c>
      <c r="G133" s="169" t="s">
        <v>301</v>
      </c>
      <c r="H133" s="170" t="s">
        <v>533</v>
      </c>
      <c r="J133" s="155" t="s">
        <v>101</v>
      </c>
      <c r="K133" s="151" t="s">
        <v>438</v>
      </c>
      <c r="AH133" s="1" t="s">
        <v>439</v>
      </c>
      <c r="AI133" s="179" t="n">
        <v>0</v>
      </c>
    </row>
    <row r="134" customFormat="false" ht="12.75" hidden="false" customHeight="false" outlineLevel="0" collapsed="false">
      <c r="A134" s="163" t="s">
        <v>534</v>
      </c>
      <c r="G134" s="156" t="s">
        <v>321</v>
      </c>
      <c r="H134" s="160" t="n">
        <v>0.1577</v>
      </c>
      <c r="J134" s="159" t="s">
        <v>321</v>
      </c>
      <c r="K134" s="157" t="n">
        <v>0.0835</v>
      </c>
    </row>
    <row r="135" customFormat="false" ht="12.75" hidden="false" customHeight="false" outlineLevel="0" collapsed="false">
      <c r="A135" s="175" t="s">
        <v>535</v>
      </c>
      <c r="G135" s="156" t="s">
        <v>20</v>
      </c>
      <c r="H135" s="157" t="n">
        <f aca="false">0.0022+0+0.0225+0.0072</f>
        <v>0.0319</v>
      </c>
      <c r="J135" s="159" t="s">
        <v>20</v>
      </c>
      <c r="K135" s="157" t="n">
        <f aca="false">0.0022+0.0072</f>
        <v>0.0094</v>
      </c>
      <c r="AH135" s="180" t="n">
        <v>36008</v>
      </c>
    </row>
    <row r="136" customFormat="false" ht="12.75" hidden="false" customHeight="false" outlineLevel="0" collapsed="false">
      <c r="A136" s="175" t="s">
        <v>109</v>
      </c>
      <c r="B136" s="168" t="s">
        <v>520</v>
      </c>
      <c r="G136" s="156" t="s">
        <v>443</v>
      </c>
      <c r="H136" s="164" t="n">
        <f aca="false">(H4)/(1-0.095)-H4</f>
        <v>0.39732044198895</v>
      </c>
      <c r="J136" s="159" t="s">
        <v>444</v>
      </c>
      <c r="K136" s="162" t="n">
        <f aca="false">(K6)/(1-0.0465)-(K6)</f>
        <v>0.188974829575249</v>
      </c>
      <c r="AH136" s="181" t="s">
        <v>432</v>
      </c>
      <c r="AI136" s="179" t="n">
        <v>0</v>
      </c>
    </row>
    <row r="137" customFormat="false" ht="12.75" hidden="false" customHeight="false" outlineLevel="0" collapsed="false">
      <c r="A137" s="175" t="s">
        <v>321</v>
      </c>
      <c r="B137" s="158" t="n">
        <v>0.0057</v>
      </c>
      <c r="G137" s="167"/>
      <c r="H137" s="168" t="n">
        <f aca="false">SUM(H134:H136)</f>
        <v>0.58692044198895</v>
      </c>
      <c r="J137" s="159"/>
      <c r="K137" s="168" t="n">
        <f aca="false">SUM(K134:K136)</f>
        <v>0.281874829575249</v>
      </c>
      <c r="AH137" s="1" t="s">
        <v>433</v>
      </c>
      <c r="AI137" s="179" t="n">
        <v>0</v>
      </c>
    </row>
    <row r="138" customFormat="false" ht="12.75" hidden="false" customHeight="false" outlineLevel="0" collapsed="false">
      <c r="A138" s="161" t="s">
        <v>20</v>
      </c>
      <c r="B138" s="158" t="n">
        <f aca="false">0.0072+0.0022</f>
        <v>0.0094</v>
      </c>
      <c r="E138" s="87"/>
      <c r="F138" s="87"/>
      <c r="G138" s="169" t="s">
        <v>301</v>
      </c>
      <c r="H138" s="170" t="s">
        <v>536</v>
      </c>
      <c r="I138" s="87"/>
      <c r="J138" s="155" t="s">
        <v>101</v>
      </c>
      <c r="K138" s="168" t="s">
        <v>537</v>
      </c>
      <c r="L138" s="87"/>
      <c r="AH138" s="1" t="s">
        <v>439</v>
      </c>
      <c r="AI138" s="179" t="n">
        <v>0</v>
      </c>
    </row>
    <row r="139" customFormat="false" ht="12.75" hidden="false" customHeight="false" outlineLevel="0" collapsed="false">
      <c r="A139" s="163" t="s">
        <v>538</v>
      </c>
      <c r="B139" s="162" t="n">
        <f aca="false">B7/(1-0.0084)-B7</f>
        <v>0.0350282371924164</v>
      </c>
      <c r="E139" s="87"/>
      <c r="F139" s="87"/>
      <c r="G139" s="156" t="s">
        <v>321</v>
      </c>
      <c r="H139" s="160" t="n">
        <v>0.319</v>
      </c>
      <c r="I139" s="87"/>
      <c r="J139" s="159" t="s">
        <v>321</v>
      </c>
      <c r="K139" s="158" t="n">
        <v>0.0583</v>
      </c>
      <c r="L139" s="87"/>
    </row>
    <row r="140" customFormat="false" ht="12.75" hidden="false" customHeight="false" outlineLevel="0" collapsed="false">
      <c r="A140" s="147" t="s">
        <v>353</v>
      </c>
      <c r="B140" s="168" t="n">
        <f aca="false">SUM(B137:B139)</f>
        <v>0.0501282371924164</v>
      </c>
      <c r="E140" s="87"/>
      <c r="F140" s="87"/>
      <c r="G140" s="156" t="s">
        <v>20</v>
      </c>
      <c r="H140" s="157" t="n">
        <f aca="false">0.0022+0+0.0225+0.0072</f>
        <v>0.0319</v>
      </c>
      <c r="I140" s="87"/>
      <c r="J140" s="159" t="s">
        <v>20</v>
      </c>
      <c r="K140" s="157" t="n">
        <f aca="false">0.0022</f>
        <v>0.0022</v>
      </c>
      <c r="L140" s="87"/>
      <c r="AH140" s="180" t="n">
        <v>35977</v>
      </c>
    </row>
    <row r="141" customFormat="false" ht="12.75" hidden="false" customHeight="false" outlineLevel="0" collapsed="false">
      <c r="A141" s="163"/>
      <c r="E141" s="87"/>
      <c r="F141" s="87"/>
      <c r="G141" s="156" t="s">
        <v>355</v>
      </c>
      <c r="H141" s="164" t="n">
        <f aca="false">(H3)/(1-0.0244)-H3</f>
        <v>0.0957892578925788</v>
      </c>
      <c r="I141" s="87"/>
      <c r="J141" s="159" t="s">
        <v>539</v>
      </c>
      <c r="K141" s="162" t="n">
        <f aca="false">(K6)/(1-0.0304)-K6</f>
        <v>0.121493399339934</v>
      </c>
      <c r="L141" s="87"/>
      <c r="AH141" s="181" t="s">
        <v>432</v>
      </c>
      <c r="AI141" s="179" t="n">
        <v>0</v>
      </c>
    </row>
    <row r="142" customFormat="false" ht="12.75" hidden="false" customHeight="false" outlineLevel="0" collapsed="false">
      <c r="A142" s="147" t="s">
        <v>540</v>
      </c>
      <c r="E142" s="87"/>
      <c r="F142" s="87"/>
      <c r="G142" s="167"/>
      <c r="H142" s="168" t="n">
        <f aca="false">SUM(H139:H141)</f>
        <v>0.446689257892579</v>
      </c>
      <c r="I142" s="87"/>
      <c r="J142" s="159"/>
      <c r="K142" s="168" t="n">
        <f aca="false">SUM(K139:K141)</f>
        <v>0.181993399339934</v>
      </c>
      <c r="L142" s="87"/>
      <c r="AH142" s="1" t="s">
        <v>433</v>
      </c>
      <c r="AI142" s="179" t="n">
        <v>0</v>
      </c>
    </row>
    <row r="143" customFormat="false" ht="12.75" hidden="false" customHeight="false" outlineLevel="0" collapsed="false">
      <c r="A143" s="153" t="s">
        <v>541</v>
      </c>
      <c r="E143" s="87"/>
      <c r="F143" s="87"/>
      <c r="G143" s="169" t="s">
        <v>301</v>
      </c>
      <c r="H143" s="170" t="s">
        <v>542</v>
      </c>
      <c r="I143" s="87"/>
      <c r="J143" s="155" t="s">
        <v>101</v>
      </c>
      <c r="K143" s="168" t="s">
        <v>449</v>
      </c>
      <c r="L143" s="87"/>
      <c r="AH143" s="1" t="s">
        <v>439</v>
      </c>
      <c r="AI143" s="179" t="n">
        <v>0</v>
      </c>
    </row>
    <row r="144" customFormat="false" ht="12.75" hidden="false" customHeight="false" outlineLevel="0" collapsed="false">
      <c r="A144" s="153" t="s">
        <v>322</v>
      </c>
      <c r="B144" s="1" t="n">
        <v>0.045</v>
      </c>
      <c r="E144" s="87"/>
      <c r="F144" s="87"/>
      <c r="G144" s="156" t="s">
        <v>321</v>
      </c>
      <c r="H144" s="160" t="n">
        <v>0.3681</v>
      </c>
      <c r="I144" s="87"/>
      <c r="J144" s="159" t="s">
        <v>321</v>
      </c>
      <c r="K144" s="158" t="n">
        <v>0.0731</v>
      </c>
      <c r="L144" s="87"/>
    </row>
    <row r="145" customFormat="false" ht="12.75" hidden="false" customHeight="false" outlineLevel="0" collapsed="false">
      <c r="A145" s="161" t="s">
        <v>20</v>
      </c>
      <c r="B145" s="1" t="n">
        <f aca="false">0.0022+0.0072</f>
        <v>0.0094</v>
      </c>
      <c r="E145" s="87"/>
      <c r="F145" s="87"/>
      <c r="G145" s="156" t="s">
        <v>20</v>
      </c>
      <c r="H145" s="157" t="n">
        <f aca="false">0.0022+0+0.0225+0.0072</f>
        <v>0.0319</v>
      </c>
      <c r="I145" s="87"/>
      <c r="J145" s="159" t="s">
        <v>20</v>
      </c>
      <c r="K145" s="157" t="n">
        <f aca="false">0.0022+0.0072</f>
        <v>0.0094</v>
      </c>
      <c r="L145" s="87"/>
    </row>
    <row r="146" customFormat="false" ht="12.75" hidden="false" customHeight="false" outlineLevel="0" collapsed="false">
      <c r="A146" s="163" t="s">
        <v>543</v>
      </c>
      <c r="B146" s="1" t="n">
        <f aca="false">ROUND(+B4/(1-0.0706)-B4,4)</f>
        <v>0.2932</v>
      </c>
      <c r="G146" s="156" t="s">
        <v>460</v>
      </c>
      <c r="H146" s="164" t="n">
        <f aca="false">(H4)/(1-0.0369)-H4</f>
        <v>0.145017651334233</v>
      </c>
      <c r="J146" s="159" t="s">
        <v>453</v>
      </c>
      <c r="K146" s="162" t="n">
        <f aca="false">(K6)/(1-0.0399)-K6</f>
        <v>0.161037912717426</v>
      </c>
    </row>
    <row r="147" customFormat="false" ht="13.5" hidden="false" customHeight="false" outlineLevel="0" collapsed="false">
      <c r="B147" s="195" t="n">
        <f aca="false">SUM(B144:B146)</f>
        <v>0.3476</v>
      </c>
      <c r="G147" s="167"/>
      <c r="H147" s="168" t="n">
        <f aca="false">SUM(H144:H146)</f>
        <v>0.545017651334233</v>
      </c>
      <c r="J147" s="159"/>
      <c r="K147" s="168" t="n">
        <f aca="false">SUM(K144:K146)</f>
        <v>0.243537912717426</v>
      </c>
    </row>
    <row r="148" customFormat="false" ht="13.5" hidden="false" customHeight="false" outlineLevel="0" collapsed="false">
      <c r="G148" s="156" t="s">
        <v>4</v>
      </c>
      <c r="H148" s="157" t="s">
        <v>4</v>
      </c>
      <c r="J148" s="155" t="s">
        <v>101</v>
      </c>
      <c r="K148" s="168" t="s">
        <v>457</v>
      </c>
    </row>
    <row r="149" customFormat="false" ht="12.75" hidden="false" customHeight="false" outlineLevel="0" collapsed="false">
      <c r="A149" s="1" t="s">
        <v>544</v>
      </c>
      <c r="B149" s="194"/>
      <c r="G149" s="169" t="s">
        <v>301</v>
      </c>
      <c r="H149" s="178" t="s">
        <v>545</v>
      </c>
      <c r="J149" s="159" t="s">
        <v>321</v>
      </c>
      <c r="K149" s="158" t="n">
        <v>0.0515</v>
      </c>
    </row>
    <row r="150" customFormat="false" ht="12.75" hidden="false" customHeight="false" outlineLevel="0" collapsed="false">
      <c r="A150" s="175" t="s">
        <v>546</v>
      </c>
      <c r="G150" s="167" t="s">
        <v>321</v>
      </c>
      <c r="H150" s="160" t="n">
        <v>0.1764</v>
      </c>
      <c r="J150" s="159" t="s">
        <v>20</v>
      </c>
      <c r="K150" s="157" t="n">
        <f aca="false">0.0022+0.0072</f>
        <v>0.0094</v>
      </c>
    </row>
    <row r="151" customFormat="false" ht="12.75" hidden="false" customHeight="false" outlineLevel="0" collapsed="false">
      <c r="A151" s="175" t="s">
        <v>109</v>
      </c>
      <c r="B151" s="168" t="s">
        <v>520</v>
      </c>
      <c r="G151" s="167" t="s">
        <v>20</v>
      </c>
      <c r="H151" s="157" t="n">
        <f aca="false">0.0022+0.0072</f>
        <v>0.0094</v>
      </c>
      <c r="J151" s="159" t="s">
        <v>394</v>
      </c>
      <c r="K151" s="162" t="n">
        <f aca="false">(K$7)/(1-0.026)-K$7</f>
        <v>0.110513347022588</v>
      </c>
    </row>
    <row r="152" customFormat="false" ht="12.75" hidden="false" customHeight="false" outlineLevel="0" collapsed="false">
      <c r="A152" s="175" t="s">
        <v>321</v>
      </c>
      <c r="B152" s="158" t="n">
        <v>0.0055</v>
      </c>
      <c r="G152" s="167" t="s">
        <v>505</v>
      </c>
      <c r="H152" s="162" t="n">
        <f aca="false">(H5)/(1-0.0117)-H5</f>
        <v>0.0471172720833759</v>
      </c>
      <c r="J152" s="159"/>
      <c r="K152" s="168" t="n">
        <f aca="false">SUM(K149:K151)</f>
        <v>0.171413347022588</v>
      </c>
    </row>
    <row r="153" customFormat="false" ht="12.75" hidden="false" customHeight="false" outlineLevel="0" collapsed="false">
      <c r="A153" s="161" t="s">
        <v>20</v>
      </c>
      <c r="B153" s="158" t="n">
        <v>0.0167</v>
      </c>
      <c r="G153" s="167"/>
      <c r="H153" s="168" t="n">
        <f aca="false">SUM(H150:H152)</f>
        <v>0.232917272083376</v>
      </c>
      <c r="J153" s="153"/>
      <c r="K153" s="153"/>
    </row>
    <row r="154" customFormat="false" ht="12.75" hidden="false" customHeight="false" outlineLevel="0" collapsed="false">
      <c r="A154" s="163" t="s">
        <v>538</v>
      </c>
      <c r="B154" s="162" t="n">
        <f aca="false">B7/(1-0.0084)-B7</f>
        <v>0.0350282371924164</v>
      </c>
      <c r="J154" s="153"/>
      <c r="K154" s="175"/>
    </row>
    <row r="155" customFormat="false" ht="12.75" hidden="false" customHeight="false" outlineLevel="0" collapsed="false">
      <c r="A155" s="147" t="s">
        <v>353</v>
      </c>
      <c r="B155" s="168" t="n">
        <f aca="false">SUM(B152:B154)</f>
        <v>0.0572282371924164</v>
      </c>
      <c r="G155" s="156" t="s">
        <v>4</v>
      </c>
      <c r="H155" s="157" t="s">
        <v>4</v>
      </c>
      <c r="J155" s="153"/>
      <c r="K155" s="153"/>
    </row>
    <row r="156" customFormat="false" ht="12.75" hidden="false" customHeight="false" outlineLevel="0" collapsed="false">
      <c r="A156" s="163"/>
      <c r="G156" s="156" t="s">
        <v>4</v>
      </c>
      <c r="H156" s="157" t="s">
        <v>4</v>
      </c>
      <c r="J156" s="153"/>
      <c r="K156" s="161"/>
    </row>
    <row r="157" customFormat="false" ht="12.75" hidden="false" customHeight="false" outlineLevel="0" collapsed="false">
      <c r="J157" s="153"/>
      <c r="K157" s="163"/>
    </row>
    <row r="158" customFormat="false" ht="12.75" hidden="false" customHeight="false" outlineLevel="0" collapsed="false">
      <c r="G158" s="87"/>
      <c r="H158" s="87"/>
      <c r="J158" s="153"/>
      <c r="K158" s="153"/>
    </row>
    <row r="159" customFormat="false" ht="12.75" hidden="false" customHeight="false" outlineLevel="0" collapsed="false">
      <c r="G159" s="87"/>
      <c r="H159" s="87"/>
      <c r="J159" s="153"/>
      <c r="K159" s="153"/>
    </row>
    <row r="160" customFormat="false" ht="12.75" hidden="false" customHeight="false" outlineLevel="0" collapsed="false">
      <c r="G160" s="173" t="s">
        <v>4</v>
      </c>
      <c r="H160" s="153" t="s">
        <v>4</v>
      </c>
      <c r="J160" s="161"/>
      <c r="K160" s="161"/>
    </row>
    <row r="161" customFormat="false" ht="12.75" hidden="false" customHeight="false" outlineLevel="0" collapsed="false">
      <c r="G161" s="173" t="s">
        <v>4</v>
      </c>
      <c r="H161" s="153" t="s">
        <v>4</v>
      </c>
      <c r="J161" s="163"/>
      <c r="K161" s="163"/>
    </row>
    <row r="162" customFormat="false" ht="12.75" hidden="false" customHeight="false" outlineLevel="0" collapsed="false">
      <c r="G162" s="87"/>
      <c r="H162" s="87"/>
      <c r="J162" s="147"/>
      <c r="K162" s="147"/>
    </row>
    <row r="163" customFormat="false" ht="12.75" hidden="false" customHeight="false" outlineLevel="0" collapsed="false">
      <c r="G163" s="87"/>
      <c r="H163" s="87"/>
      <c r="J163" s="153"/>
      <c r="K163" s="153"/>
    </row>
    <row r="164" customFormat="false" ht="12.75" hidden="false" customHeight="false" outlineLevel="0" collapsed="false">
      <c r="G164" s="87"/>
      <c r="H164" s="87"/>
      <c r="J164" s="153"/>
      <c r="K164" s="153"/>
    </row>
    <row r="165" customFormat="false" ht="12.75" hidden="false" customHeight="false" outlineLevel="0" collapsed="false">
      <c r="G165" s="87"/>
      <c r="H165" s="87"/>
      <c r="J165" s="161"/>
      <c r="K165" s="161"/>
    </row>
    <row r="166" customFormat="false" ht="12.75" hidden="false" customHeight="false" outlineLevel="0" collapsed="false">
      <c r="J166" s="163"/>
      <c r="K166" s="163"/>
    </row>
    <row r="167" customFormat="false" ht="12.75" hidden="false" customHeight="false" outlineLevel="0" collapsed="false">
      <c r="J167" s="163"/>
      <c r="K167" s="163"/>
    </row>
    <row r="168" customFormat="false" ht="12.75" hidden="false" customHeight="false" outlineLevel="0" collapsed="false">
      <c r="J168" s="175"/>
      <c r="K168" s="175"/>
    </row>
    <row r="169" customFormat="false" ht="12.75" hidden="false" customHeight="false" outlineLevel="0" collapsed="false">
      <c r="J169" s="175"/>
      <c r="K169" s="175"/>
    </row>
    <row r="170" customFormat="false" ht="12.75" hidden="false" customHeight="false" outlineLevel="0" collapsed="false">
      <c r="J170" s="175"/>
      <c r="K170" s="175"/>
    </row>
    <row r="171" customFormat="false" ht="12.75" hidden="false" customHeight="false" outlineLevel="0" collapsed="false">
      <c r="J171" s="161"/>
      <c r="K171" s="161"/>
    </row>
    <row r="172" customFormat="false" ht="12.75" hidden="false" customHeight="false" outlineLevel="0" collapsed="false">
      <c r="J172" s="163"/>
      <c r="K172" s="163"/>
    </row>
    <row r="173" customFormat="false" ht="12.75" hidden="false" customHeight="false" outlineLevel="0" collapsed="false">
      <c r="J173" s="147"/>
      <c r="K173" s="147"/>
    </row>
    <row r="174" customFormat="false" ht="12.75" hidden="false" customHeight="false" outlineLevel="0" collapsed="false">
      <c r="J174" s="153"/>
      <c r="K174" s="153"/>
    </row>
    <row r="175" customFormat="false" ht="12.75" hidden="false" customHeight="false" outlineLevel="0" collapsed="false">
      <c r="J175" s="153"/>
      <c r="K175" s="153"/>
    </row>
    <row r="176" customFormat="false" ht="12.75" hidden="false" customHeight="false" outlineLevel="0" collapsed="false">
      <c r="J176" s="161"/>
      <c r="K176" s="161"/>
    </row>
    <row r="177" customFormat="false" ht="12.75" hidden="false" customHeight="false" outlineLevel="0" collapsed="false">
      <c r="J177" s="163"/>
      <c r="K177" s="163"/>
    </row>
    <row r="179" customFormat="false" ht="12.75" hidden="false" customHeight="false" outlineLevel="0" collapsed="false">
      <c r="J179" s="147"/>
      <c r="K179" s="147"/>
    </row>
    <row r="180" customFormat="false" ht="12.75" hidden="false" customHeight="false" outlineLevel="0" collapsed="false">
      <c r="J180" s="153"/>
      <c r="K180" s="153"/>
    </row>
    <row r="181" customFormat="false" ht="12.75" hidden="false" customHeight="false" outlineLevel="0" collapsed="false">
      <c r="J181" s="153"/>
      <c r="K181" s="153"/>
    </row>
    <row r="182" customFormat="false" ht="12.75" hidden="false" customHeight="false" outlineLevel="0" collapsed="false">
      <c r="J182" s="161"/>
      <c r="K182" s="161"/>
    </row>
    <row r="183" customFormat="false" ht="12.75" hidden="false" customHeight="false" outlineLevel="0" collapsed="false">
      <c r="J183" s="163"/>
      <c r="K183" s="163"/>
    </row>
    <row r="184" customFormat="false" ht="12.75" hidden="false" customHeight="false" outlineLevel="0" collapsed="false">
      <c r="J184" s="147"/>
      <c r="K184" s="147"/>
    </row>
    <row r="185" customFormat="false" ht="12.75" hidden="false" customHeight="false" outlineLevel="0" collapsed="false">
      <c r="J185" s="153"/>
      <c r="K185" s="153"/>
    </row>
    <row r="186" customFormat="false" ht="12.75" hidden="false" customHeight="false" outlineLevel="0" collapsed="false">
      <c r="J186" s="153"/>
      <c r="K186" s="153"/>
    </row>
    <row r="187" customFormat="false" ht="12.75" hidden="false" customHeight="false" outlineLevel="0" collapsed="false">
      <c r="J187" s="161"/>
      <c r="K187" s="161"/>
    </row>
    <row r="188" customFormat="false" ht="12.75" hidden="false" customHeight="false" outlineLevel="0" collapsed="false">
      <c r="J188" s="163"/>
      <c r="K188" s="163"/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Steve Gillespie</cp:lastModifiedBy>
  <cp:lastPrinted>2000-07-28T10:27:28Z</cp:lastPrinted>
  <cp:revision>0</cp:revision>
  <dc:subject/>
  <dc:title/>
</cp:coreProperties>
</file>