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UMMARY2000" sheetId="2" state="visible" r:id="rId4"/>
    <sheet name="JAN 00L" sheetId="3" state="visible" r:id="rId5"/>
    <sheet name="JAN 00S" sheetId="4" state="visible" r:id="rId6"/>
  </sheets>
  <definedNames>
    <definedName function="false" hidden="false" localSheetId="2" name="_xlnm.Print_Area" vbProcedure="false">'JAN 00L'!$E$1:$R$91</definedName>
    <definedName function="false" hidden="false" localSheetId="2" name="_xlnm.Print_Titles" vbProcedure="false">'JAN 00L'!$A:$D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<sst xmlns="http://schemas.openxmlformats.org/spreadsheetml/2006/main" count="203" uniqueCount="123">
  <si>
    <t xml:space="preserve">KN PROCESSING</t>
  </si>
  <si>
    <t xml:space="preserve">GPM AGENCY AGREEMENT</t>
  </si>
  <si>
    <t xml:space="preserve">BUSHTON PLANT</t>
  </si>
  <si>
    <t xml:space="preserve">SUMMARY</t>
  </si>
  <si>
    <t xml:space="preserve">TFDV</t>
  </si>
  <si>
    <t xml:space="preserve">NNG</t>
  </si>
  <si>
    <t xml:space="preserve">INVOICE</t>
  </si>
  <si>
    <t xml:space="preserve">PAID</t>
  </si>
  <si>
    <t xml:space="preserve">PER</t>
  </si>
  <si>
    <t xml:space="preserve">MMBTU</t>
  </si>
  <si>
    <t xml:space="preserve">AMOUNT</t>
  </si>
  <si>
    <t xml:space="preserve">KNPI</t>
  </si>
  <si>
    <t xml:space="preserve">DIFFERENCE</t>
  </si>
  <si>
    <t xml:space="preserve">T17900013795</t>
  </si>
  <si>
    <t xml:space="preserve">NNG #101021</t>
  </si>
  <si>
    <t xml:space="preserve">T17900013796</t>
  </si>
  <si>
    <t xml:space="preserve">NNG #101073</t>
  </si>
  <si>
    <t xml:space="preserve">TPPA00013420</t>
  </si>
  <si>
    <t xml:space="preserve">NNG #101073 12/99</t>
  </si>
  <si>
    <t xml:space="preserve">Change in POI 147 Volume</t>
  </si>
  <si>
    <t xml:space="preserve">TOTALS:</t>
  </si>
  <si>
    <t xml:space="preserve">TFDV VOLUME &amp; DOLLAR CALCULATION:</t>
  </si>
  <si>
    <t xml:space="preserve">ENRON GAS PROCESSING</t>
  </si>
  <si>
    <t xml:space="preserve">GPM CORP. TRANSPORTATION CHARGES</t>
  </si>
  <si>
    <t xml:space="preserve">FOR </t>
  </si>
  <si>
    <t xml:space="preserve">JANUARY 2000</t>
  </si>
  <si>
    <t xml:space="preserve">DELIVERY</t>
  </si>
  <si>
    <t xml:space="preserve">FUEL</t>
  </si>
  <si>
    <t xml:space="preserve">TOTAL</t>
  </si>
  <si>
    <t xml:space="preserve">MIN.</t>
  </si>
  <si>
    <t xml:space="preserve">GPM</t>
  </si>
  <si>
    <t xml:space="preserve">ACTUAL</t>
  </si>
  <si>
    <t xml:space="preserve">TRAN.</t>
  </si>
  <si>
    <t xml:space="preserve">GATH</t>
  </si>
  <si>
    <t xml:space="preserve">MID</t>
  </si>
  <si>
    <t xml:space="preserve">STATION NAME</t>
  </si>
  <si>
    <t xml:space="preserve">RATE</t>
  </si>
  <si>
    <t xml:space="preserve">@ 4.45%</t>
  </si>
  <si>
    <t xml:space="preserve">PYMNT</t>
  </si>
  <si>
    <t xml:space="preserve">BEAVER COUNTY #1</t>
  </si>
  <si>
    <t xml:space="preserve">BEAVER COUNTY #2</t>
  </si>
  <si>
    <t xml:space="preserve">BEAVER COUNTY #3</t>
  </si>
  <si>
    <t xml:space="preserve">BEAVER COUNTY #5</t>
  </si>
  <si>
    <t xml:space="preserve">BEAVER COUNTY #6</t>
  </si>
  <si>
    <t xml:space="preserve">BEAVER COUNTY #7</t>
  </si>
  <si>
    <t xml:space="preserve">BEAVER COUNTY #9</t>
  </si>
  <si>
    <t xml:space="preserve">BEAVER COUNTY #11</t>
  </si>
  <si>
    <t xml:space="preserve">BEAVER COUNTY #12</t>
  </si>
  <si>
    <t xml:space="preserve">BEAVER COUNTY #13</t>
  </si>
  <si>
    <t xml:space="preserve">CLARK COUNTY #1</t>
  </si>
  <si>
    <t xml:space="preserve">CLARK COUNTY #2</t>
  </si>
  <si>
    <t xml:space="preserve">ELLIS COUNTY #1</t>
  </si>
  <si>
    <t xml:space="preserve">ELLIS COUNTY #2</t>
  </si>
  <si>
    <t xml:space="preserve">ELLIS COUNTY #3</t>
  </si>
  <si>
    <t xml:space="preserve">ELLIS COUNTY #4</t>
  </si>
  <si>
    <t xml:space="preserve">HUTCHINSON COUNTY #1</t>
  </si>
  <si>
    <t xml:space="preserve">NORTHRUP-GATHERING</t>
  </si>
  <si>
    <t xml:space="preserve">WOODWARD COUNTY #1</t>
  </si>
  <si>
    <t xml:space="preserve">WOODWARD COUNTY #2</t>
  </si>
  <si>
    <t xml:space="preserve">WOODWARD COUNTY #3</t>
  </si>
  <si>
    <t xml:space="preserve">SPEARMAN COMPRESSOR</t>
  </si>
  <si>
    <t xml:space="preserve">PERRYTON-GATHERING</t>
  </si>
  <si>
    <t xml:space="preserve">BURNETT-GATHERING</t>
  </si>
  <si>
    <t xml:space="preserve">TURKEY GATHERING</t>
  </si>
  <si>
    <t xml:space="preserve">BOYD UNIT #1</t>
  </si>
  <si>
    <t xml:space="preserve">GREGORY 16-2</t>
  </si>
  <si>
    <t xml:space="preserve">GPM/NNG FARNSWORTH</t>
  </si>
  <si>
    <t xml:space="preserve">NNG WEBER #23-7</t>
  </si>
  <si>
    <t xml:space="preserve">NNG/CONTINENTAL JANZEN</t>
  </si>
  <si>
    <t xml:space="preserve">CNG/NNG DUDE WILSON</t>
  </si>
  <si>
    <t xml:space="preserve">GPM/NNG BEAVER COUNTY</t>
  </si>
  <si>
    <t xml:space="preserve">PAULSON #1 CDP</t>
  </si>
  <si>
    <t xml:space="preserve">SPEARMAN/CONTINENTAL</t>
  </si>
  <si>
    <t xml:space="preserve">NNG/GPM/HARVEY/THURMAN</t>
  </si>
  <si>
    <t xml:space="preserve">NNG/GPM DEWEY #1 PDC</t>
  </si>
  <si>
    <t xml:space="preserve">NNG/GPM BRIDGES B-17</t>
  </si>
  <si>
    <t xml:space="preserve">NNG\CNG PERRYTON BARLOW</t>
  </si>
  <si>
    <t xml:space="preserve">LOGSDON PDC</t>
  </si>
  <si>
    <t xml:space="preserve">NNG/GPM CATES PDC</t>
  </si>
  <si>
    <t xml:space="preserve">TOTAL DELIVERY AND FUEL VOLUES</t>
  </si>
  <si>
    <t xml:space="preserve">ADJUST TO NNG RECEIPT TOTAL</t>
  </si>
  <si>
    <t xml:space="preserve">CONT. 101021 TOTAL</t>
  </si>
  <si>
    <t xml:space="preserve">RECEIPTS</t>
  </si>
  <si>
    <t xml:space="preserve">GRAND TOTAL  FOR GPM</t>
  </si>
  <si>
    <t xml:space="preserve">NNG-Midco Avg.</t>
  </si>
  <si>
    <t xml:space="preserve">NNG-Demarc. Avg.</t>
  </si>
  <si>
    <t xml:space="preserve">TFDV $</t>
  </si>
  <si>
    <t xml:space="preserve">T.R. PER</t>
  </si>
  <si>
    <t xml:space="preserve">INDEX AVERAGE</t>
  </si>
  <si>
    <t xml:space="preserve">KN PROCESSING </t>
  </si>
  <si>
    <t xml:space="preserve">cc: Harry Woodson (713)646-8000-fax</t>
  </si>
  <si>
    <t xml:space="preserve">TFDV VOLUME &amp; DOLLAR CALCULATION</t>
  </si>
  <si>
    <t xml:space="preserve">      Patti Cox (806)275-3266-fax</t>
  </si>
  <si>
    <t xml:space="preserve">(SHORT METHOD)</t>
  </si>
  <si>
    <t xml:space="preserve">FOR</t>
  </si>
  <si>
    <t xml:space="preserve">INCLUDES PRIOR PERIODS</t>
  </si>
  <si>
    <t xml:space="preserve">CONT.  0101021</t>
  </si>
  <si>
    <t xml:space="preserve">TOTAL DELIVERIES</t>
  </si>
  <si>
    <t xml:space="preserve">FROM T&amp;E STMNT</t>
  </si>
  <si>
    <t xml:space="preserve">DELIVERED TO INLET</t>
  </si>
  <si>
    <t xml:space="preserve">DELIVERED TO PVR</t>
  </si>
  <si>
    <t xml:space="preserve">NON-FUEL DELIVERIES</t>
  </si>
  <si>
    <t xml:space="preserve">TOTAL INLET &amp; PVR</t>
  </si>
  <si>
    <t xml:space="preserve">FUEL RETENTION TOTAL</t>
  </si>
  <si>
    <t xml:space="preserve">TOTAL DEL. LESS NON FUEL</t>
  </si>
  <si>
    <t xml:space="preserve">TOTAL RECEIPTS</t>
  </si>
  <si>
    <t xml:space="preserve">GPM FUEL</t>
  </si>
  <si>
    <t xml:space="preserve">LESS FUEL RETENTION TOTAL</t>
  </si>
  <si>
    <t xml:space="preserve">TFDV FUEL</t>
  </si>
  <si>
    <t xml:space="preserve">CONT.  0101073</t>
  </si>
  <si>
    <t xml:space="preserve">TFDV VALUE</t>
  </si>
  <si>
    <t xml:space="preserve">TFDV FUEL TOTAL</t>
  </si>
  <si>
    <t xml:space="preserve">NNG-DEMARC</t>
  </si>
  <si>
    <t xml:space="preserve">NNG-MIDCON</t>
  </si>
  <si>
    <t xml:space="preserve">TFDV FUEL DOLLARS</t>
  </si>
  <si>
    <t xml:space="preserve">TRANSPORT RATE</t>
  </si>
  <si>
    <t xml:space="preserve">CONT. 0101021</t>
  </si>
  <si>
    <t xml:space="preserve">CONT. 0101073</t>
  </si>
  <si>
    <t xml:space="preserve">=TFDV $/DELIVERIES</t>
  </si>
  <si>
    <t xml:space="preserve">NNG TRANSPORT INVOICES</t>
  </si>
  <si>
    <t xml:space="preserve">TRANSPORT DOLLARS</t>
  </si>
  <si>
    <t xml:space="preserve">=DELIVERIES * RATE</t>
  </si>
  <si>
    <t xml:space="preserve">TOTAL PAYMENT TO NNG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</si>
</sst>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 * #,##0_ ;_ * \-#,##0_ ;_ * \-_ ;_ @_ 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[$-409]#,##0.00_);\(#,##0.00\)"/>
    <numFmt numFmtId="174" formatCode="mmmm\-yy"/>
    <numFmt numFmtId="175" formatCode="[$-409]mmm\-yy"/>
    <numFmt numFmtId="176" formatCode="0.000000"/>
    <numFmt numFmtId="177" formatCode="@"/>
    <numFmt numFmtId="178" formatCode="0%"/>
    <numFmt numFmtId="179" formatCode="#,##0.00000_);\(#,##0.00000\)"/>
    <numFmt numFmtId="180" formatCode="0.0000"/>
    <numFmt numFmtId="181" formatCode="#,##0.000000_);\(#,##0.0000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???"/>
      <family val="1"/>
      <charset val="129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4"/>
      <name val="Haettenschweiler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u val="single"/>
      <sz val="10"/>
      <color rgb="FF0000FF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FF"/>
        <bgColor rgb="FFFFFF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ashed"/>
      <right style="dashed"/>
      <top style="dashed"/>
      <bottom/>
      <diagonal/>
    </border>
    <border diagonalUp="false" diagonalDown="false">
      <left style="dashed"/>
      <right style="dashed"/>
      <top/>
      <bottom style="dashed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dashed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dashed"/>
      <right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2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_?.????" xfId="20"/>
    <cellStyle name="Actual Date" xfId="21"/>
    <cellStyle name="Date" xfId="22"/>
    <cellStyle name="Fixed" xfId="23"/>
    <cellStyle name="Grey" xfId="24"/>
    <cellStyle name="HEADER" xfId="25"/>
    <cellStyle name="Heading 1" xfId="26"/>
    <cellStyle name="Heading2" xfId="27"/>
    <cellStyle name="HIGHLIGHT" xfId="28"/>
    <cellStyle name="Input [yellow]" xfId="29"/>
    <cellStyle name="no dec" xfId="30"/>
    <cellStyle name="Normal - Style1" xfId="31"/>
    <cellStyle name="Percent [2]" xfId="32"/>
    <cellStyle name="Proposal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28"/>
    <col collapsed="false" customWidth="true" hidden="false" outlineLevel="0" max="3" min="3" style="0" width="13.85"/>
    <col collapsed="false" customWidth="true" hidden="false" outlineLevel="0" max="4" min="4" style="0" width="21.99"/>
    <col collapsed="false" customWidth="true" hidden="false" outlineLevel="0" max="5" min="5" style="2" width="12.85"/>
    <col collapsed="false" customWidth="true" hidden="false" outlineLevel="0" max="6" min="6" style="2" width="11.56"/>
    <col collapsed="false" customWidth="true" hidden="false" outlineLevel="0" max="7" min="7" style="2" width="12.28"/>
    <col collapsed="false" customWidth="true" hidden="false" outlineLevel="0" max="8" min="8" style="2" width="12.7"/>
    <col collapsed="false" customWidth="true" hidden="false" outlineLevel="0" max="9" min="9" style="0" width="38.56"/>
  </cols>
  <sheetData>
    <row r="1" customFormat="false" ht="12.75" hidden="false" customHeight="false" outlineLevel="0" collapsed="false">
      <c r="A1" s="0" t="s">
        <v>0</v>
      </c>
      <c r="D1" s="2" t="s">
        <v>1</v>
      </c>
    </row>
    <row r="2" customFormat="false" ht="12.75" hidden="false" customHeight="false" outlineLevel="0" collapsed="false">
      <c r="A2" s="0" t="s">
        <v>2</v>
      </c>
      <c r="D2" s="3" t="s">
        <v>3</v>
      </c>
      <c r="E2" s="3"/>
      <c r="F2" s="4"/>
    </row>
    <row r="4" customFormat="false" ht="12.75" hidden="false" customHeight="false" outlineLevel="0" collapsed="false">
      <c r="B4" s="1" t="s">
        <v>4</v>
      </c>
      <c r="C4" s="0" t="s">
        <v>5</v>
      </c>
      <c r="E4" s="2" t="s">
        <v>6</v>
      </c>
      <c r="F4" s="2" t="s">
        <v>7</v>
      </c>
      <c r="G4" s="2" t="s">
        <v>8</v>
      </c>
    </row>
    <row r="5" customFormat="false" ht="12.75" hidden="false" customHeight="false" outlineLevel="0" collapsed="false">
      <c r="B5" s="1" t="s">
        <v>9</v>
      </c>
      <c r="C5" s="0" t="s">
        <v>6</v>
      </c>
      <c r="E5" s="2" t="s">
        <v>10</v>
      </c>
      <c r="F5" s="2" t="s">
        <v>10</v>
      </c>
      <c r="G5" s="2" t="s">
        <v>11</v>
      </c>
      <c r="H5" s="2" t="s">
        <v>12</v>
      </c>
    </row>
    <row r="6" customFormat="false" ht="15.75" hidden="false" customHeight="false" outlineLevel="0" collapsed="false">
      <c r="D6" s="5" t="n">
        <v>36526</v>
      </c>
    </row>
    <row r="7" customFormat="false" ht="12.75" hidden="false" customHeight="false" outlineLevel="0" collapsed="false">
      <c r="A7" s="6" t="n">
        <f aca="false">+D6</f>
        <v>36526</v>
      </c>
      <c r="B7" s="1" t="n">
        <f aca="false">+'JAN 00S'!F39</f>
        <v>17109</v>
      </c>
      <c r="C7" s="0" t="s">
        <v>13</v>
      </c>
      <c r="D7" s="7" t="s">
        <v>14</v>
      </c>
      <c r="E7" s="8" t="n">
        <v>33598.11</v>
      </c>
      <c r="F7" s="8" t="n">
        <v>33598.11</v>
      </c>
      <c r="G7" s="8" t="n">
        <v>33598.11</v>
      </c>
      <c r="H7" s="2" t="n">
        <f aca="false">+E7-G7</f>
        <v>0</v>
      </c>
    </row>
    <row r="8" customFormat="false" ht="12.75" hidden="false" customHeight="false" outlineLevel="0" collapsed="false">
      <c r="A8" s="6"/>
      <c r="C8" s="0" t="s">
        <v>15</v>
      </c>
      <c r="D8" s="7" t="s">
        <v>16</v>
      </c>
      <c r="E8" s="8" t="n">
        <v>12685.98</v>
      </c>
      <c r="F8" s="8" t="n">
        <v>12685.98</v>
      </c>
      <c r="G8" s="8" t="n">
        <v>12685.98</v>
      </c>
      <c r="H8" s="2" t="n">
        <f aca="false">+E8-G8</f>
        <v>0</v>
      </c>
    </row>
    <row r="9" customFormat="false" ht="12.75" hidden="false" customHeight="false" outlineLevel="0" collapsed="false">
      <c r="C9" s="0" t="s">
        <v>17</v>
      </c>
      <c r="D9" s="7" t="s">
        <v>18</v>
      </c>
      <c r="E9" s="8" t="n">
        <v>-577.38</v>
      </c>
      <c r="F9" s="8" t="n">
        <v>-577.38</v>
      </c>
      <c r="G9" s="8" t="n">
        <v>-577.38</v>
      </c>
      <c r="H9" s="2" t="n">
        <f aca="false">+E9-G9</f>
        <v>0</v>
      </c>
      <c r="I9" s="0" t="s">
        <v>19</v>
      </c>
    </row>
    <row r="10" customFormat="false" ht="12.75" hidden="false" customHeight="false" outlineLevel="0" collapsed="false">
      <c r="D10" s="9" t="s">
        <v>20</v>
      </c>
      <c r="E10" s="10" t="n">
        <f aca="false">SUM(E7:E9)</f>
        <v>45706.71</v>
      </c>
      <c r="F10" s="2" t="n">
        <f aca="false">SUM(F7:F9)</f>
        <v>45706.71</v>
      </c>
      <c r="G10" s="2" t="n">
        <f aca="false">SUM(G7:G9)</f>
        <v>45706.71</v>
      </c>
      <c r="H10" s="10" t="n">
        <f aca="false">SUM(H7:H9)</f>
        <v>0</v>
      </c>
    </row>
    <row r="11" customFormat="false" ht="12.75" hidden="false" customHeight="false" outlineLevel="0" collapsed="false">
      <c r="D11" s="11" t="s">
        <v>21</v>
      </c>
      <c r="E11" s="12" t="n">
        <f aca="false">+'JAN 00S'!F59</f>
        <v>39592.3</v>
      </c>
      <c r="H11" s="13"/>
      <c r="I11" s="14"/>
    </row>
    <row r="12" customFormat="false" ht="12.75" hidden="false" customHeight="false" outlineLevel="0" collapsed="false">
      <c r="D12" s="9"/>
      <c r="E12" s="2" t="n">
        <f aca="false">+E7+E8+E9-E11</f>
        <v>6114.41</v>
      </c>
      <c r="F12" s="14" t="str">
        <f aca="false">IF(E12&gt;0,"Invoice Enron","")</f>
        <v>Invoice Enron</v>
      </c>
      <c r="H12" s="13"/>
      <c r="I12" s="14"/>
    </row>
    <row r="13" customFormat="false" ht="15.75" hidden="false" customHeight="false" outlineLevel="0" collapsed="false">
      <c r="D13" s="15"/>
    </row>
    <row r="14" customFormat="false" ht="15.75" hidden="false" customHeight="false" outlineLevel="0" collapsed="false">
      <c r="D14" s="5"/>
    </row>
    <row r="15" customFormat="false" ht="12.75" hidden="false" customHeight="false" outlineLevel="0" collapsed="false">
      <c r="A15" s="6"/>
      <c r="D15" s="7"/>
      <c r="E15" s="16"/>
      <c r="F15" s="16"/>
      <c r="G15" s="16"/>
    </row>
    <row r="16" customFormat="false" ht="12.75" hidden="false" customHeight="false" outlineLevel="0" collapsed="false">
      <c r="D16" s="7"/>
      <c r="E16" s="17"/>
      <c r="F16" s="17"/>
      <c r="G16" s="17"/>
      <c r="H16" s="12"/>
    </row>
    <row r="17" customFormat="false" ht="12.75" hidden="false" customHeight="false" outlineLevel="0" collapsed="false">
      <c r="D17" s="9"/>
      <c r="E17" s="10"/>
      <c r="H17" s="10"/>
    </row>
    <row r="18" customFormat="false" ht="12.75" hidden="false" customHeight="false" outlineLevel="0" collapsed="false">
      <c r="D18" s="11"/>
      <c r="E18" s="12"/>
      <c r="H18" s="13"/>
      <c r="I18" s="14"/>
    </row>
    <row r="19" customFormat="false" ht="12.75" hidden="false" customHeight="false" outlineLevel="0" collapsed="false">
      <c r="D19" s="9"/>
      <c r="F19" s="14"/>
      <c r="H19" s="13"/>
      <c r="I19" s="14"/>
    </row>
    <row r="20" customFormat="false" ht="12.75" hidden="false" customHeight="false" outlineLevel="0" collapsed="false">
      <c r="A20" s="6"/>
      <c r="D20" s="7"/>
      <c r="E20" s="16"/>
      <c r="F20" s="16"/>
      <c r="G20" s="16"/>
    </row>
    <row r="21" customFormat="false" ht="15.75" hidden="false" customHeight="false" outlineLevel="0" collapsed="false">
      <c r="D21" s="15"/>
    </row>
    <row r="22" customFormat="false" ht="12.75" hidden="false" customHeight="false" outlineLevel="0" collapsed="false">
      <c r="A22" s="6"/>
      <c r="D22" s="7"/>
      <c r="E22" s="8"/>
      <c r="F22" s="8"/>
      <c r="G22" s="8"/>
    </row>
    <row r="23" customFormat="false" ht="12.75" hidden="false" customHeight="false" outlineLevel="0" collapsed="false">
      <c r="D23" s="7"/>
      <c r="E23" s="8"/>
      <c r="F23" s="8"/>
      <c r="G23" s="8"/>
      <c r="H23" s="10"/>
    </row>
    <row r="24" customFormat="false" ht="12.75" hidden="false" customHeight="false" outlineLevel="0" collapsed="false">
      <c r="D24" s="7"/>
      <c r="E24" s="8"/>
      <c r="F24" s="8"/>
      <c r="G24" s="8"/>
      <c r="H24" s="10"/>
    </row>
    <row r="25" customFormat="false" ht="12.75" hidden="false" customHeight="false" outlineLevel="0" collapsed="false">
      <c r="D25" s="7"/>
      <c r="E25" s="18"/>
      <c r="F25" s="18"/>
      <c r="G25" s="18"/>
      <c r="H25" s="12"/>
    </row>
    <row r="26" customFormat="false" ht="12.75" hidden="false" customHeight="false" outlineLevel="0" collapsed="false">
      <c r="D26" s="9"/>
      <c r="E26" s="10"/>
      <c r="H26" s="10"/>
    </row>
    <row r="27" customFormat="false" ht="12.75" hidden="false" customHeight="false" outlineLevel="0" collapsed="false">
      <c r="D27" s="11"/>
      <c r="E27" s="12"/>
      <c r="H27" s="13"/>
      <c r="I27" s="14"/>
    </row>
    <row r="28" customFormat="false" ht="12.75" hidden="false" customHeight="false" outlineLevel="0" collapsed="false">
      <c r="D28" s="9"/>
      <c r="F28" s="14"/>
      <c r="H28" s="13"/>
      <c r="I28" s="14"/>
    </row>
    <row r="29" customFormat="false" ht="12.75" hidden="false" customHeight="false" outlineLevel="0" collapsed="false">
      <c r="A29" s="6"/>
      <c r="D29" s="7"/>
      <c r="E29" s="8"/>
      <c r="F29" s="8"/>
      <c r="G29" s="8"/>
    </row>
    <row r="30" customFormat="false" ht="15.75" hidden="false" customHeight="false" outlineLevel="0" collapsed="false">
      <c r="D30" s="5"/>
    </row>
    <row r="31" customFormat="false" ht="12.75" hidden="false" customHeight="false" outlineLevel="0" collapsed="false">
      <c r="A31" s="6"/>
      <c r="D31" s="7"/>
      <c r="E31" s="16"/>
      <c r="F31" s="16"/>
      <c r="G31" s="16"/>
    </row>
    <row r="32" customFormat="false" ht="12.75" hidden="false" customHeight="false" outlineLevel="0" collapsed="false">
      <c r="D32" s="7"/>
      <c r="E32" s="16"/>
      <c r="F32" s="16"/>
      <c r="G32" s="16"/>
      <c r="H32" s="10"/>
    </row>
    <row r="33" customFormat="false" ht="12.75" hidden="false" customHeight="false" outlineLevel="0" collapsed="false">
      <c r="D33" s="7"/>
      <c r="E33" s="16"/>
      <c r="F33" s="16"/>
      <c r="G33" s="16"/>
      <c r="H33" s="10"/>
    </row>
    <row r="34" customFormat="false" ht="12.75" hidden="false" customHeight="false" outlineLevel="0" collapsed="false">
      <c r="D34" s="7"/>
      <c r="E34" s="17"/>
      <c r="F34" s="17"/>
      <c r="G34" s="17"/>
      <c r="H34" s="12"/>
    </row>
    <row r="35" customFormat="false" ht="12.75" hidden="false" customHeight="false" outlineLevel="0" collapsed="false">
      <c r="D35" s="9"/>
      <c r="E35" s="10"/>
      <c r="H35" s="10"/>
    </row>
    <row r="36" customFormat="false" ht="12.75" hidden="false" customHeight="false" outlineLevel="0" collapsed="false">
      <c r="D36" s="11"/>
      <c r="E36" s="12"/>
      <c r="H36" s="13"/>
      <c r="I36" s="14"/>
    </row>
    <row r="37" customFormat="false" ht="12.75" hidden="false" customHeight="false" outlineLevel="0" collapsed="false">
      <c r="D37" s="9"/>
      <c r="F37" s="14"/>
      <c r="H37" s="13"/>
      <c r="I37" s="14"/>
    </row>
    <row r="38" customFormat="false" ht="12.75" hidden="false" customHeight="false" outlineLevel="0" collapsed="false">
      <c r="D38" s="9"/>
      <c r="H38" s="13"/>
      <c r="I38" s="14"/>
    </row>
    <row r="39" customFormat="false" ht="15.75" hidden="false" customHeight="false" outlineLevel="0" collapsed="false">
      <c r="D39" s="15"/>
    </row>
    <row r="40" customFormat="false" ht="12.75" hidden="false" customHeight="false" outlineLevel="0" collapsed="false">
      <c r="A40" s="6"/>
      <c r="D40" s="7"/>
      <c r="E40" s="8"/>
      <c r="F40" s="8"/>
      <c r="G40" s="8"/>
    </row>
    <row r="41" customFormat="false" ht="12.75" hidden="false" customHeight="false" outlineLevel="0" collapsed="false">
      <c r="D41" s="7"/>
      <c r="E41" s="18"/>
      <c r="F41" s="18"/>
      <c r="G41" s="18"/>
      <c r="H41" s="12"/>
    </row>
    <row r="42" customFormat="false" ht="12.75" hidden="false" customHeight="false" outlineLevel="0" collapsed="false">
      <c r="D42" s="9"/>
      <c r="E42" s="10"/>
      <c r="H42" s="10"/>
    </row>
    <row r="43" customFormat="false" ht="12.75" hidden="false" customHeight="false" outlineLevel="0" collapsed="false">
      <c r="D43" s="11"/>
      <c r="E43" s="12"/>
      <c r="H43" s="13"/>
      <c r="I43" s="14"/>
    </row>
    <row r="44" customFormat="false" ht="12.75" hidden="false" customHeight="false" outlineLevel="0" collapsed="false">
      <c r="D44" s="9"/>
      <c r="F44" s="14"/>
      <c r="H44" s="13"/>
      <c r="I44" s="14"/>
    </row>
    <row r="45" customFormat="false" ht="15.75" hidden="false" customHeight="false" outlineLevel="0" collapsed="false">
      <c r="D45" s="5"/>
    </row>
    <row r="46" customFormat="false" ht="15.75" hidden="false" customHeight="false" outlineLevel="0" collapsed="false">
      <c r="D46" s="5"/>
    </row>
    <row r="47" customFormat="false" ht="12.75" hidden="false" customHeight="false" outlineLevel="0" collapsed="false">
      <c r="A47" s="6"/>
      <c r="D47" s="7"/>
      <c r="E47" s="16"/>
      <c r="F47" s="16"/>
      <c r="G47" s="16"/>
    </row>
    <row r="48" customFormat="false" ht="12.75" hidden="false" customHeight="false" outlineLevel="0" collapsed="false">
      <c r="D48" s="7"/>
      <c r="E48" s="17"/>
      <c r="F48" s="17"/>
      <c r="G48" s="17"/>
      <c r="H48" s="12"/>
    </row>
    <row r="49" customFormat="false" ht="12.75" hidden="false" customHeight="false" outlineLevel="0" collapsed="false">
      <c r="D49" s="9"/>
      <c r="E49" s="10"/>
      <c r="H49" s="10"/>
    </row>
    <row r="50" customFormat="false" ht="12.75" hidden="false" customHeight="false" outlineLevel="0" collapsed="false">
      <c r="D50" s="11"/>
      <c r="E50" s="12"/>
      <c r="H50" s="13"/>
      <c r="I50" s="14"/>
    </row>
    <row r="51" customFormat="false" ht="12.75" hidden="false" customHeight="false" outlineLevel="0" collapsed="false">
      <c r="D51" s="9"/>
      <c r="F51" s="14"/>
      <c r="H51" s="13"/>
      <c r="I51" s="14"/>
    </row>
    <row r="52" customFormat="false" ht="12.75" hidden="false" customHeight="false" outlineLevel="0" collapsed="false">
      <c r="D52" s="7"/>
      <c r="E52" s="8"/>
      <c r="F52" s="8"/>
      <c r="G52" s="8"/>
    </row>
    <row r="53" customFormat="false" ht="15.75" hidden="false" customHeight="false" outlineLevel="0" collapsed="false">
      <c r="D53" s="15"/>
    </row>
    <row r="54" customFormat="false" ht="12.75" hidden="false" customHeight="false" outlineLevel="0" collapsed="false">
      <c r="A54" s="6"/>
      <c r="D54" s="7"/>
      <c r="E54" s="8"/>
      <c r="F54" s="8"/>
      <c r="G54" s="8"/>
    </row>
    <row r="55" customFormat="false" ht="12.75" hidden="false" customHeight="false" outlineLevel="0" collapsed="false">
      <c r="D55" s="7"/>
      <c r="E55" s="18"/>
      <c r="F55" s="18"/>
      <c r="G55" s="18"/>
      <c r="H55" s="12"/>
    </row>
    <row r="56" customFormat="false" ht="12.75" hidden="false" customHeight="false" outlineLevel="0" collapsed="false">
      <c r="D56" s="9"/>
      <c r="E56" s="10"/>
      <c r="H56" s="10"/>
    </row>
    <row r="57" customFormat="false" ht="12.75" hidden="false" customHeight="false" outlineLevel="0" collapsed="false">
      <c r="D57" s="11"/>
      <c r="E57" s="12"/>
      <c r="H57" s="13"/>
      <c r="I57" s="14"/>
    </row>
    <row r="58" customFormat="false" ht="12.75" hidden="false" customHeight="false" outlineLevel="0" collapsed="false">
      <c r="D58" s="9"/>
      <c r="F58" s="14"/>
      <c r="H58" s="13"/>
      <c r="I58" s="14"/>
    </row>
    <row r="60" customFormat="false" ht="15.75" hidden="false" customHeight="false" outlineLevel="0" collapsed="false">
      <c r="D60" s="5"/>
    </row>
    <row r="61" customFormat="false" ht="12.75" hidden="false" customHeight="false" outlineLevel="0" collapsed="false">
      <c r="A61" s="6"/>
      <c r="D61" s="7"/>
      <c r="E61" s="16"/>
      <c r="F61" s="16"/>
      <c r="G61" s="16"/>
    </row>
    <row r="62" customFormat="false" ht="12.75" hidden="false" customHeight="false" outlineLevel="0" collapsed="false">
      <c r="A62" s="6"/>
      <c r="D62" s="7"/>
      <c r="E62" s="16"/>
      <c r="F62" s="16"/>
      <c r="G62" s="16"/>
    </row>
    <row r="63" customFormat="false" ht="12.75" hidden="false" customHeight="false" outlineLevel="0" collapsed="false">
      <c r="D63" s="7"/>
      <c r="E63" s="17"/>
      <c r="F63" s="17"/>
      <c r="G63" s="17"/>
      <c r="H63" s="12"/>
    </row>
    <row r="64" customFormat="false" ht="12.75" hidden="false" customHeight="false" outlineLevel="0" collapsed="false">
      <c r="D64" s="9"/>
      <c r="E64" s="10"/>
      <c r="H64" s="10"/>
    </row>
    <row r="65" customFormat="false" ht="12.75" hidden="false" customHeight="false" outlineLevel="0" collapsed="false">
      <c r="D65" s="11"/>
      <c r="E65" s="12"/>
      <c r="H65" s="13"/>
      <c r="I65" s="14"/>
    </row>
    <row r="66" customFormat="false" ht="12.75" hidden="false" customHeight="false" outlineLevel="0" collapsed="false">
      <c r="D66" s="9"/>
      <c r="F66" s="14"/>
      <c r="H66" s="13"/>
      <c r="I66" s="14"/>
    </row>
    <row r="67" customFormat="false" ht="12.75" hidden="false" customHeight="false" outlineLevel="0" collapsed="false">
      <c r="D67" s="7"/>
    </row>
    <row r="68" customFormat="false" ht="15.75" hidden="false" customHeight="false" outlineLevel="0" collapsed="false">
      <c r="D68" s="15"/>
    </row>
    <row r="69" customFormat="false" ht="12.75" hidden="false" customHeight="false" outlineLevel="0" collapsed="false">
      <c r="A69" s="6"/>
      <c r="D69" s="7"/>
      <c r="E69" s="8"/>
      <c r="F69" s="8"/>
      <c r="G69" s="8"/>
    </row>
    <row r="70" customFormat="false" ht="12.75" hidden="false" customHeight="false" outlineLevel="0" collapsed="false">
      <c r="D70" s="7"/>
      <c r="E70" s="18"/>
      <c r="F70" s="18"/>
      <c r="G70" s="18"/>
      <c r="H70" s="12"/>
    </row>
    <row r="71" customFormat="false" ht="12.75" hidden="false" customHeight="false" outlineLevel="0" collapsed="false">
      <c r="D71" s="9"/>
      <c r="E71" s="10"/>
      <c r="H71" s="10"/>
    </row>
    <row r="72" customFormat="false" ht="12.75" hidden="false" customHeight="false" outlineLevel="0" collapsed="false">
      <c r="D72" s="11"/>
      <c r="E72" s="12"/>
      <c r="H72" s="13"/>
      <c r="I72" s="14"/>
    </row>
    <row r="73" customFormat="false" ht="12.75" hidden="false" customHeight="false" outlineLevel="0" collapsed="false">
      <c r="D73" s="9"/>
      <c r="F73" s="14"/>
      <c r="H73" s="13"/>
      <c r="I73" s="14"/>
    </row>
    <row r="74" customFormat="false" ht="12.75" hidden="false" customHeight="false" outlineLevel="0" collapsed="false">
      <c r="A74" s="6"/>
      <c r="D74" s="7"/>
      <c r="I74" s="7"/>
    </row>
    <row r="75" customFormat="false" ht="15.75" hidden="false" customHeight="false" outlineLevel="0" collapsed="false">
      <c r="D75" s="5"/>
    </row>
    <row r="76" customFormat="false" ht="12.75" hidden="false" customHeight="false" outlineLevel="0" collapsed="false">
      <c r="A76" s="6"/>
      <c r="D76" s="7"/>
      <c r="E76" s="16"/>
      <c r="F76" s="16"/>
      <c r="G76" s="16"/>
    </row>
    <row r="77" customFormat="false" ht="12.75" hidden="false" customHeight="false" outlineLevel="0" collapsed="false">
      <c r="A77" s="6"/>
      <c r="D77" s="7"/>
      <c r="E77" s="16"/>
      <c r="F77" s="16"/>
      <c r="G77" s="16"/>
    </row>
    <row r="78" customFormat="false" ht="12.75" hidden="false" customHeight="false" outlineLevel="0" collapsed="false">
      <c r="D78" s="7"/>
      <c r="E78" s="16"/>
      <c r="F78" s="16"/>
      <c r="G78" s="16"/>
      <c r="H78" s="10"/>
    </row>
    <row r="79" customFormat="false" ht="12.75" hidden="false" customHeight="false" outlineLevel="0" collapsed="false">
      <c r="D79" s="7"/>
      <c r="E79" s="16"/>
      <c r="F79" s="16"/>
      <c r="G79" s="16"/>
      <c r="H79" s="10"/>
    </row>
    <row r="80" customFormat="false" ht="12.75" hidden="false" customHeight="false" outlineLevel="0" collapsed="false">
      <c r="D80" s="7"/>
      <c r="E80" s="16"/>
      <c r="F80" s="16"/>
      <c r="G80" s="16"/>
      <c r="H80" s="10"/>
    </row>
    <row r="81" customFormat="false" ht="12.75" hidden="false" customHeight="false" outlineLevel="0" collapsed="false">
      <c r="D81" s="7"/>
      <c r="E81" s="17"/>
      <c r="F81" s="17"/>
      <c r="G81" s="17"/>
      <c r="H81" s="12"/>
    </row>
    <row r="82" customFormat="false" ht="12.75" hidden="false" customHeight="false" outlineLevel="0" collapsed="false">
      <c r="D82" s="9"/>
      <c r="E82" s="10"/>
      <c r="H82" s="10"/>
    </row>
    <row r="83" customFormat="false" ht="12.75" hidden="false" customHeight="false" outlineLevel="0" collapsed="false">
      <c r="D83" s="11"/>
      <c r="E83" s="12"/>
      <c r="H83" s="13"/>
      <c r="I83" s="14"/>
    </row>
    <row r="84" customFormat="false" ht="12.75" hidden="false" customHeight="false" outlineLevel="0" collapsed="false">
      <c r="D84" s="9"/>
      <c r="F84" s="14"/>
      <c r="H84" s="13"/>
      <c r="I84" s="14"/>
    </row>
    <row r="86" customFormat="false" ht="15.75" hidden="false" customHeight="false" outlineLevel="0" collapsed="false">
      <c r="D86" s="15"/>
    </row>
    <row r="87" customFormat="false" ht="12.75" hidden="false" customHeight="false" outlineLevel="0" collapsed="false">
      <c r="A87" s="6"/>
      <c r="D87" s="7"/>
      <c r="E87" s="8"/>
      <c r="F87" s="8"/>
      <c r="G87" s="8"/>
    </row>
    <row r="88" customFormat="false" ht="12.75" hidden="false" customHeight="false" outlineLevel="0" collapsed="false">
      <c r="D88" s="7"/>
      <c r="E88" s="8"/>
      <c r="F88" s="8"/>
      <c r="G88" s="8"/>
      <c r="H88" s="10"/>
    </row>
    <row r="89" customFormat="false" ht="12.75" hidden="false" customHeight="false" outlineLevel="0" collapsed="false">
      <c r="D89" s="7"/>
      <c r="E89" s="8"/>
      <c r="F89" s="8"/>
      <c r="G89" s="8"/>
      <c r="H89" s="10"/>
    </row>
    <row r="90" customFormat="false" ht="12.75" hidden="false" customHeight="false" outlineLevel="0" collapsed="false">
      <c r="D90" s="7"/>
      <c r="E90" s="8"/>
      <c r="F90" s="8"/>
      <c r="G90" s="8"/>
      <c r="H90" s="10"/>
    </row>
    <row r="91" customFormat="false" ht="12.75" hidden="false" customHeight="false" outlineLevel="0" collapsed="false">
      <c r="D91" s="7"/>
      <c r="E91" s="8"/>
      <c r="F91" s="8"/>
      <c r="G91" s="8"/>
      <c r="H91" s="10"/>
    </row>
    <row r="92" customFormat="false" ht="12.75" hidden="false" customHeight="false" outlineLevel="0" collapsed="false">
      <c r="D92" s="7"/>
      <c r="E92" s="18"/>
      <c r="F92" s="18"/>
      <c r="G92" s="18"/>
      <c r="H92" s="12"/>
    </row>
    <row r="93" customFormat="false" ht="12.75" hidden="false" customHeight="false" outlineLevel="0" collapsed="false">
      <c r="D93" s="9"/>
      <c r="E93" s="10"/>
      <c r="H93" s="10"/>
    </row>
    <row r="94" customFormat="false" ht="12.75" hidden="false" customHeight="false" outlineLevel="0" collapsed="false">
      <c r="D94" s="11"/>
      <c r="E94" s="12"/>
      <c r="H94" s="13"/>
      <c r="I94" s="14"/>
    </row>
    <row r="95" customFormat="false" ht="12.75" hidden="false" customHeight="false" outlineLevel="0" collapsed="false">
      <c r="D95" s="9"/>
      <c r="F95" s="14"/>
      <c r="H95" s="13"/>
      <c r="I95" s="14"/>
    </row>
    <row r="96" customFormat="false" ht="12.75" hidden="false" customHeight="false" outlineLevel="0" collapsed="false">
      <c r="C96" s="7"/>
      <c r="D96" s="7"/>
    </row>
    <row r="97" customFormat="false" ht="15.75" hidden="false" customHeight="false" outlineLevel="0" collapsed="false">
      <c r="D97" s="5"/>
    </row>
    <row r="98" customFormat="false" ht="12.75" hidden="false" customHeight="false" outlineLevel="0" collapsed="false">
      <c r="A98" s="6"/>
      <c r="D98" s="7"/>
      <c r="E98" s="16"/>
      <c r="F98" s="16"/>
      <c r="G98" s="16"/>
    </row>
    <row r="99" customFormat="false" ht="12.75" hidden="false" customHeight="false" outlineLevel="0" collapsed="false">
      <c r="D99" s="7"/>
      <c r="E99" s="16"/>
      <c r="F99" s="16"/>
      <c r="G99" s="16"/>
      <c r="H99" s="10"/>
    </row>
    <row r="100" customFormat="false" ht="12.75" hidden="false" customHeight="false" outlineLevel="0" collapsed="false">
      <c r="D100" s="7"/>
      <c r="E100" s="17"/>
      <c r="F100" s="17"/>
      <c r="G100" s="17"/>
      <c r="H100" s="12"/>
    </row>
    <row r="101" customFormat="false" ht="12.75" hidden="false" customHeight="false" outlineLevel="0" collapsed="false">
      <c r="D101" s="9"/>
      <c r="E101" s="10"/>
      <c r="H101" s="10"/>
    </row>
    <row r="102" customFormat="false" ht="12.75" hidden="false" customHeight="false" outlineLevel="0" collapsed="false">
      <c r="D102" s="11"/>
      <c r="E102" s="12"/>
      <c r="H102" s="13"/>
      <c r="I102" s="14"/>
    </row>
    <row r="103" customFormat="false" ht="12.75" hidden="false" customHeight="false" outlineLevel="0" collapsed="false">
      <c r="D103" s="9"/>
      <c r="F103" s="14"/>
      <c r="H103" s="13"/>
      <c r="I103" s="14"/>
    </row>
    <row r="106" customFormat="false" ht="12.75" hidden="false" customHeight="false" outlineLevel="0" collapsed="false">
      <c r="A106" s="6"/>
      <c r="C106" s="7"/>
      <c r="D106" s="7"/>
      <c r="I106" s="7"/>
    </row>
    <row r="107" customFormat="false" ht="12.75" hidden="false" customHeight="false" outlineLevel="0" collapsed="false">
      <c r="C107" s="7"/>
      <c r="D107" s="19"/>
      <c r="E107" s="13"/>
      <c r="I107" s="7"/>
    </row>
    <row r="108" customFormat="false" ht="12.75" hidden="false" customHeight="false" outlineLevel="0" collapsed="false">
      <c r="C108" s="7"/>
      <c r="D108" s="14"/>
      <c r="E108" s="13"/>
    </row>
    <row r="109" customFormat="false" ht="12.75" hidden="false" customHeight="false" outlineLevel="0" collapsed="false">
      <c r="C109" s="7"/>
      <c r="D109" s="14"/>
      <c r="E109" s="13"/>
    </row>
    <row r="110" customFormat="false" ht="12.75" hidden="false" customHeight="false" outlineLevel="0" collapsed="false">
      <c r="C110" s="7"/>
    </row>
    <row r="111" customFormat="false" ht="12.75" hidden="false" customHeight="false" outlineLevel="0" collapsed="false">
      <c r="C111" s="7"/>
    </row>
    <row r="112" customFormat="false" ht="12.75" hidden="false" customHeight="false" outlineLevel="0" collapsed="false">
      <c r="C112" s="7"/>
    </row>
    <row r="113" customFormat="false" ht="12.75" hidden="false" customHeight="false" outlineLevel="0" collapsed="false">
      <c r="C113" s="7"/>
    </row>
    <row r="114" customFormat="false" ht="12.75" hidden="false" customHeight="false" outlineLevel="0" collapsed="false">
      <c r="A114" s="6"/>
      <c r="C114" s="7"/>
      <c r="D114" s="7"/>
      <c r="I114" s="7"/>
    </row>
    <row r="115" customFormat="false" ht="12.75" hidden="false" customHeight="false" outlineLevel="0" collapsed="false">
      <c r="C115" s="7"/>
      <c r="D115" s="7"/>
      <c r="I115" s="7"/>
    </row>
    <row r="116" customFormat="false" ht="12.75" hidden="false" customHeight="false" outlineLevel="0" collapsed="false">
      <c r="C116" s="7"/>
    </row>
    <row r="117" customFormat="false" ht="12.75" hidden="false" customHeight="false" outlineLevel="0" collapsed="false">
      <c r="C117" s="7"/>
    </row>
    <row r="118" customFormat="false" ht="12.75" hidden="false" customHeight="false" outlineLevel="0" collapsed="false">
      <c r="C118" s="7"/>
    </row>
    <row r="119" customFormat="false" ht="12.75" hidden="false" customHeight="false" outlineLevel="0" collapsed="false">
      <c r="C119" s="7"/>
    </row>
    <row r="120" customFormat="false" ht="12.75" hidden="false" customHeight="false" outlineLevel="0" collapsed="false">
      <c r="C120" s="7"/>
    </row>
    <row r="121" customFormat="false" ht="12.75" hidden="false" customHeight="false" outlineLevel="0" collapsed="false">
      <c r="C121" s="7"/>
    </row>
    <row r="122" customFormat="false" ht="12.75" hidden="false" customHeight="false" outlineLevel="0" collapsed="false">
      <c r="C122" s="7"/>
    </row>
    <row r="123" customFormat="false" ht="12.75" hidden="false" customHeight="false" outlineLevel="0" collapsed="false">
      <c r="A123" s="6"/>
      <c r="C123" s="7"/>
      <c r="D123" s="7"/>
      <c r="I123" s="7"/>
    </row>
    <row r="124" customFormat="false" ht="12.75" hidden="false" customHeight="false" outlineLevel="0" collapsed="false">
      <c r="C124" s="7"/>
      <c r="D124" s="7"/>
      <c r="I124" s="7"/>
    </row>
    <row r="125" customFormat="false" ht="12.75" hidden="false" customHeight="false" outlineLevel="0" collapsed="false">
      <c r="C125" s="7"/>
    </row>
    <row r="126" customFormat="false" ht="12.75" hidden="false" customHeight="false" outlineLevel="0" collapsed="false">
      <c r="C126" s="7"/>
    </row>
    <row r="128" customFormat="false" ht="12.75" hidden="false" customHeight="false" outlineLevel="0" collapsed="false">
      <c r="C128" s="7"/>
      <c r="D128" s="7"/>
      <c r="I128" s="7"/>
    </row>
    <row r="129" customFormat="false" ht="12.75" hidden="false" customHeight="false" outlineLevel="0" collapsed="false">
      <c r="C129" s="7"/>
    </row>
    <row r="130" customFormat="false" ht="12.75" hidden="false" customHeight="false" outlineLevel="0" collapsed="false">
      <c r="C130" s="7"/>
    </row>
  </sheetData>
  <mergeCells count="1">
    <mergeCell ref="D2:E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5" ySplit="6" topLeftCell="L69" activePane="bottomRight" state="frozen"/>
      <selection pane="topLeft" activeCell="A1" activeCellId="0" sqref="A1"/>
      <selection pane="topRight" activeCell="L1" activeCellId="0" sqref="L1"/>
      <selection pane="bottomLeft" activeCell="A69" activeCellId="0" sqref="A69"/>
      <selection pane="bottomRight" activeCell="P89" activeCellId="0" sqref="P89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2" min="1" style="20" width="6.7"/>
    <col collapsed="false" customWidth="true" hidden="false" outlineLevel="0" max="4" min="3" style="21" width="9.7"/>
    <col collapsed="false" customWidth="true" hidden="false" outlineLevel="0" max="5" min="5" style="21" width="8.7"/>
    <col collapsed="false" customWidth="true" hidden="false" outlineLevel="0" max="6" min="6" style="22" width="9.7"/>
    <col collapsed="false" customWidth="false" hidden="false" outlineLevel="0" max="7" min="7" style="22" width="8.85"/>
    <col collapsed="false" customWidth="true" hidden="false" outlineLevel="0" max="8" min="8" style="22" width="10.56"/>
    <col collapsed="false" customWidth="true" hidden="false" outlineLevel="0" max="10" min="9" style="22" width="9.7"/>
    <col collapsed="false" customWidth="true" hidden="false" outlineLevel="0" max="11" min="11" style="21" width="10.71"/>
    <col collapsed="false" customWidth="true" hidden="false" outlineLevel="0" max="12" min="12" style="21" width="6.7"/>
    <col collapsed="false" customWidth="true" hidden="false" outlineLevel="0" max="14" min="13" style="23" width="9.7"/>
    <col collapsed="false" customWidth="true" hidden="false" outlineLevel="0" max="15" min="15" style="21" width="6.7"/>
    <col collapsed="false" customWidth="true" hidden="false" outlineLevel="0" max="16" min="16" style="21" width="10.13"/>
    <col collapsed="false" customWidth="true" hidden="false" outlineLevel="0" max="17" min="17" style="23" width="12.7"/>
    <col collapsed="false" customWidth="true" hidden="false" outlineLevel="0" max="18" min="18" style="21" width="10.71"/>
    <col collapsed="false" customWidth="false" hidden="false" outlineLevel="0" max="257" min="19" style="21" width="8.85"/>
  </cols>
  <sheetData>
    <row r="1" customFormat="false" ht="12.75" hidden="false" customHeight="false" outlineLevel="0" collapsed="false">
      <c r="A1" s="24" t="s">
        <v>22</v>
      </c>
      <c r="B1" s="24"/>
      <c r="C1" s="24"/>
      <c r="D1" s="24"/>
      <c r="F1" s="25" t="s">
        <v>23</v>
      </c>
      <c r="G1" s="21"/>
      <c r="H1" s="25"/>
      <c r="I1" s="25"/>
      <c r="J1" s="25"/>
      <c r="K1" s="24"/>
      <c r="L1" s="24"/>
      <c r="M1" s="25" t="s">
        <v>23</v>
      </c>
      <c r="N1" s="21"/>
      <c r="P1" s="24"/>
      <c r="Q1" s="26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customFormat="false" ht="12.75" hidden="false" customHeight="false" outlineLevel="0" collapsed="false">
      <c r="A2" s="24" t="s">
        <v>2</v>
      </c>
      <c r="B2" s="24"/>
      <c r="C2" s="24"/>
      <c r="D2" s="24"/>
      <c r="E2" s="24"/>
      <c r="F2" s="27" t="s">
        <v>24</v>
      </c>
      <c r="G2" s="28" t="s">
        <v>25</v>
      </c>
      <c r="H2" s="25"/>
      <c r="I2" s="29"/>
      <c r="J2" s="25"/>
      <c r="K2" s="24"/>
      <c r="L2" s="24"/>
      <c r="M2" s="27" t="s">
        <v>24</v>
      </c>
      <c r="N2" s="30" t="str">
        <f aca="false">G2</f>
        <v>JANUARY 2000</v>
      </c>
      <c r="P2" s="24"/>
      <c r="Q2" s="26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</row>
    <row r="3" customFormat="false" ht="12.75" hidden="false" customHeight="false" outlineLevel="0" collapsed="false">
      <c r="A3" s="24"/>
      <c r="B3" s="24"/>
      <c r="C3" s="24"/>
      <c r="D3" s="31"/>
      <c r="E3" s="24"/>
      <c r="F3" s="25"/>
      <c r="G3" s="25"/>
      <c r="H3" s="25"/>
      <c r="I3" s="25"/>
      <c r="J3" s="25"/>
      <c r="K3" s="24"/>
      <c r="L3" s="24"/>
      <c r="M3" s="26"/>
      <c r="N3" s="26"/>
      <c r="O3" s="24"/>
      <c r="P3" s="24"/>
      <c r="Q3" s="26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</row>
    <row r="4" customFormat="false" ht="12.75" hidden="false" customHeight="false" outlineLevel="0" collapsed="false">
      <c r="F4" s="32" t="s">
        <v>26</v>
      </c>
      <c r="G4" s="32" t="s">
        <v>27</v>
      </c>
      <c r="H4" s="32" t="s">
        <v>28</v>
      </c>
      <c r="I4" s="32" t="s">
        <v>5</v>
      </c>
      <c r="J4" s="32" t="s">
        <v>27</v>
      </c>
      <c r="K4" s="32" t="s">
        <v>4</v>
      </c>
      <c r="M4" s="33" t="s">
        <v>29</v>
      </c>
      <c r="N4" s="33" t="s">
        <v>30</v>
      </c>
      <c r="O4" s="31"/>
      <c r="P4" s="32" t="s">
        <v>26</v>
      </c>
      <c r="Q4" s="34" t="s">
        <v>31</v>
      </c>
      <c r="R4" s="31" t="s">
        <v>32</v>
      </c>
    </row>
    <row r="5" customFormat="false" ht="12.75" hidden="false" customHeight="false" outlineLevel="0" collapsed="false">
      <c r="A5" s="20" t="s">
        <v>33</v>
      </c>
      <c r="B5" s="20" t="s">
        <v>34</v>
      </c>
      <c r="C5" s="21" t="s">
        <v>35</v>
      </c>
      <c r="F5" s="32" t="s">
        <v>9</v>
      </c>
      <c r="G5" s="32" t="s">
        <v>9</v>
      </c>
      <c r="H5" s="32" t="s">
        <v>26</v>
      </c>
      <c r="I5" s="32" t="s">
        <v>36</v>
      </c>
      <c r="J5" s="32" t="s">
        <v>37</v>
      </c>
      <c r="K5" s="32" t="s">
        <v>9</v>
      </c>
      <c r="M5" s="33" t="s">
        <v>36</v>
      </c>
      <c r="N5" s="33" t="s">
        <v>36</v>
      </c>
      <c r="O5" s="31"/>
      <c r="P5" s="32" t="s">
        <v>9</v>
      </c>
      <c r="Q5" s="34" t="s">
        <v>36</v>
      </c>
      <c r="R5" s="31" t="s">
        <v>38</v>
      </c>
    </row>
    <row r="6" customFormat="false" ht="12.75" hidden="false" customHeight="false" outlineLevel="0" collapsed="false">
      <c r="G6" s="32"/>
      <c r="H6" s="32"/>
      <c r="I6" s="32"/>
      <c r="J6" s="32"/>
    </row>
    <row r="7" customFormat="false" ht="12.75" hidden="false" customHeight="false" outlineLevel="0" collapsed="false">
      <c r="A7" s="20" t="n">
        <v>6</v>
      </c>
      <c r="B7" s="20" t="n">
        <v>11</v>
      </c>
      <c r="C7" s="21" t="s">
        <v>39</v>
      </c>
      <c r="F7" s="35" t="n">
        <v>273691</v>
      </c>
      <c r="G7" s="35" t="n">
        <v>13253</v>
      </c>
      <c r="H7" s="36" t="n">
        <f aca="false">F7+G7</f>
        <v>286944</v>
      </c>
      <c r="I7" s="37" t="n">
        <f aca="false">IF(F7&lt;&gt;0,G7/F7,0)</f>
        <v>0.0484232218085359</v>
      </c>
      <c r="J7" s="22" t="n">
        <f aca="false">ROUND(H7*0.0445,0)</f>
        <v>12769</v>
      </c>
      <c r="K7" s="22" t="n">
        <f aca="false">J7-G7</f>
        <v>-484</v>
      </c>
      <c r="L7" s="22"/>
      <c r="M7" s="38" t="n">
        <v>0.0093</v>
      </c>
      <c r="N7" s="23" t="n">
        <f aca="false">R$89</f>
        <v>0.0075</v>
      </c>
      <c r="P7" s="22" t="n">
        <f aca="false">F7</f>
        <v>273691</v>
      </c>
      <c r="Q7" s="23" t="n">
        <f aca="false">IF(N7&gt;=M7,N7,M7)</f>
        <v>0.0093</v>
      </c>
      <c r="R7" s="39" t="n">
        <f aca="false">ROUND(P7*Q7,2)</f>
        <v>2545.33</v>
      </c>
    </row>
    <row r="8" customFormat="false" ht="12.75" hidden="false" customHeight="false" outlineLevel="0" collapsed="false">
      <c r="A8" s="20" t="n">
        <v>8</v>
      </c>
      <c r="B8" s="20" t="n">
        <v>11</v>
      </c>
      <c r="C8" s="21" t="s">
        <v>40</v>
      </c>
      <c r="F8" s="35" t="n">
        <v>172875</v>
      </c>
      <c r="G8" s="35" t="n">
        <v>8378</v>
      </c>
      <c r="H8" s="36" t="n">
        <f aca="false">F8+G8</f>
        <v>181253</v>
      </c>
      <c r="I8" s="37" t="n">
        <f aca="false">IF(F8&lt;&gt;0,G8/F8,0)</f>
        <v>0.0484627621113521</v>
      </c>
      <c r="J8" s="22" t="n">
        <f aca="false">ROUND(H8*0.0445,0)</f>
        <v>8066</v>
      </c>
      <c r="K8" s="22" t="n">
        <f aca="false">J8-G8</f>
        <v>-312</v>
      </c>
      <c r="L8" s="22"/>
      <c r="M8" s="40" t="n">
        <f aca="false">+$M$7</f>
        <v>0.0093</v>
      </c>
      <c r="N8" s="23" t="n">
        <f aca="false">R$89</f>
        <v>0.0075</v>
      </c>
      <c r="P8" s="22" t="n">
        <f aca="false">F8</f>
        <v>172875</v>
      </c>
      <c r="Q8" s="23" t="n">
        <f aca="false">IF(N8&gt;=M8,N8,M8)</f>
        <v>0.0093</v>
      </c>
      <c r="R8" s="39" t="n">
        <f aca="false">ROUND(P8*Q8,2)</f>
        <v>1607.74</v>
      </c>
    </row>
    <row r="9" customFormat="false" ht="12.75" hidden="false" customHeight="false" outlineLevel="0" collapsed="false">
      <c r="A9" s="20" t="n">
        <v>9</v>
      </c>
      <c r="B9" s="20" t="n">
        <v>11</v>
      </c>
      <c r="C9" s="21" t="s">
        <v>41</v>
      </c>
      <c r="F9" s="35" t="n">
        <v>100841</v>
      </c>
      <c r="G9" s="35" t="n">
        <v>4881</v>
      </c>
      <c r="H9" s="36" t="n">
        <f aca="false">F9+G9</f>
        <v>105722</v>
      </c>
      <c r="I9" s="37" t="n">
        <f aca="false">IF(F9&lt;&gt;0,G9/F9,0)</f>
        <v>0.0484029313473686</v>
      </c>
      <c r="J9" s="22" t="n">
        <f aca="false">ROUND(H9*0.0445,0)</f>
        <v>4705</v>
      </c>
      <c r="K9" s="22" t="n">
        <f aca="false">J9-G9</f>
        <v>-176</v>
      </c>
      <c r="L9" s="22"/>
      <c r="M9" s="40" t="n">
        <f aca="false">+$M$7</f>
        <v>0.0093</v>
      </c>
      <c r="N9" s="23" t="n">
        <f aca="false">R$89</f>
        <v>0.0075</v>
      </c>
      <c r="P9" s="22" t="n">
        <f aca="false">F9</f>
        <v>100841</v>
      </c>
      <c r="Q9" s="23" t="n">
        <f aca="false">IF(N9&gt;=M9,N9,M9)</f>
        <v>0.0093</v>
      </c>
      <c r="R9" s="39" t="n">
        <f aca="false">ROUND(P9*Q9,2)</f>
        <v>937.82</v>
      </c>
    </row>
    <row r="10" customFormat="false" ht="12.75" hidden="false" customHeight="false" outlineLevel="0" collapsed="false">
      <c r="A10" s="20" t="n">
        <v>10</v>
      </c>
      <c r="B10" s="20" t="n">
        <v>11</v>
      </c>
      <c r="C10" s="21" t="s">
        <v>42</v>
      </c>
      <c r="F10" s="35" t="n">
        <v>14013</v>
      </c>
      <c r="G10" s="35" t="n">
        <v>690</v>
      </c>
      <c r="H10" s="36" t="n">
        <f aca="false">F10+G10</f>
        <v>14703</v>
      </c>
      <c r="I10" s="37" t="n">
        <f aca="false">IF(F10&lt;&gt;0,G10/F10,0)</f>
        <v>0.0492399914365232</v>
      </c>
      <c r="J10" s="22" t="n">
        <f aca="false">ROUND(H10*0.0445,0)</f>
        <v>654</v>
      </c>
      <c r="K10" s="22" t="n">
        <f aca="false">J10-G10</f>
        <v>-36</v>
      </c>
      <c r="L10" s="22"/>
      <c r="M10" s="40" t="n">
        <f aca="false">+$M$7</f>
        <v>0.0093</v>
      </c>
      <c r="N10" s="23" t="n">
        <f aca="false">R$89</f>
        <v>0.0075</v>
      </c>
      <c r="P10" s="22" t="n">
        <f aca="false">F10</f>
        <v>14013</v>
      </c>
      <c r="Q10" s="23" t="n">
        <f aca="false">IF(N10&gt;=M10,N10,M10)</f>
        <v>0.0093</v>
      </c>
      <c r="R10" s="39" t="n">
        <f aca="false">ROUND(P10*Q10,2)</f>
        <v>130.32</v>
      </c>
    </row>
    <row r="11" customFormat="false" ht="12.75" hidden="false" customHeight="false" outlineLevel="0" collapsed="false">
      <c r="A11" s="20" t="n">
        <v>11</v>
      </c>
      <c r="B11" s="20" t="n">
        <v>11</v>
      </c>
      <c r="C11" s="21" t="s">
        <v>43</v>
      </c>
      <c r="F11" s="35" t="n">
        <v>247930</v>
      </c>
      <c r="G11" s="35" t="n">
        <v>12016</v>
      </c>
      <c r="H11" s="36" t="n">
        <f aca="false">F11+G11</f>
        <v>259946</v>
      </c>
      <c r="I11" s="37" t="n">
        <f aca="false">IF(F11&lt;&gt;0,G11/F11,0)</f>
        <v>0.0484652926229178</v>
      </c>
      <c r="J11" s="22" t="n">
        <f aca="false">ROUND(H11*0.0445,0)</f>
        <v>11568</v>
      </c>
      <c r="K11" s="22" t="n">
        <f aca="false">J11-G11</f>
        <v>-448</v>
      </c>
      <c r="L11" s="22"/>
      <c r="M11" s="40" t="n">
        <f aca="false">+$M$7</f>
        <v>0.0093</v>
      </c>
      <c r="N11" s="23" t="n">
        <f aca="false">R$89</f>
        <v>0.0075</v>
      </c>
      <c r="P11" s="22" t="n">
        <f aca="false">F11</f>
        <v>247930</v>
      </c>
      <c r="Q11" s="23" t="n">
        <f aca="false">IF(N11&gt;=M11,N11,M11)</f>
        <v>0.0093</v>
      </c>
      <c r="R11" s="39" t="n">
        <f aca="false">ROUND(P11*Q11,2)</f>
        <v>2305.75</v>
      </c>
    </row>
    <row r="12" customFormat="false" ht="12.75" hidden="false" customHeight="false" outlineLevel="0" collapsed="false">
      <c r="A12" s="20" t="n">
        <v>12</v>
      </c>
      <c r="B12" s="20" t="n">
        <v>11</v>
      </c>
      <c r="C12" s="21" t="s">
        <v>44</v>
      </c>
      <c r="F12" s="35" t="n">
        <v>226000</v>
      </c>
      <c r="G12" s="35" t="n">
        <v>10952</v>
      </c>
      <c r="H12" s="36" t="n">
        <f aca="false">F12+G12</f>
        <v>236952</v>
      </c>
      <c r="I12" s="37" t="n">
        <f aca="false">IF(F12&lt;&gt;0,G12/F12,0)</f>
        <v>0.0484601769911504</v>
      </c>
      <c r="J12" s="22" t="n">
        <f aca="false">ROUND(H12*0.0445,0)</f>
        <v>10544</v>
      </c>
      <c r="K12" s="22" t="n">
        <f aca="false">J12-G12</f>
        <v>-408</v>
      </c>
      <c r="L12" s="22"/>
      <c r="M12" s="40" t="n">
        <f aca="false">+$M$7</f>
        <v>0.0093</v>
      </c>
      <c r="N12" s="23" t="n">
        <f aca="false">R$89</f>
        <v>0.0075</v>
      </c>
      <c r="P12" s="22" t="n">
        <f aca="false">F12</f>
        <v>226000</v>
      </c>
      <c r="Q12" s="23" t="n">
        <f aca="false">IF(N12&gt;=M12,N12,M12)</f>
        <v>0.0093</v>
      </c>
      <c r="R12" s="39" t="n">
        <f aca="false">ROUND(P12*Q12,2)</f>
        <v>2101.8</v>
      </c>
    </row>
    <row r="13" customFormat="false" ht="12.75" hidden="true" customHeight="false" outlineLevel="0" collapsed="false">
      <c r="A13" s="20" t="n">
        <v>14</v>
      </c>
      <c r="B13" s="20" t="n">
        <v>11</v>
      </c>
      <c r="C13" s="21" t="s">
        <v>45</v>
      </c>
      <c r="F13" s="35" t="n">
        <v>0</v>
      </c>
      <c r="G13" s="35" t="n">
        <v>0</v>
      </c>
      <c r="H13" s="36" t="n">
        <f aca="false">F13+G13</f>
        <v>0</v>
      </c>
      <c r="I13" s="37" t="n">
        <f aca="false">IF(F13&lt;&gt;0,G13/F13,0)</f>
        <v>0</v>
      </c>
      <c r="J13" s="22" t="n">
        <f aca="false">ROUND(H13*0.0445,0)</f>
        <v>0</v>
      </c>
      <c r="K13" s="22" t="n">
        <f aca="false">J13-G13</f>
        <v>0</v>
      </c>
      <c r="L13" s="22"/>
      <c r="M13" s="40" t="n">
        <f aca="false">+$M$7</f>
        <v>0.0093</v>
      </c>
      <c r="N13" s="23" t="n">
        <f aca="false">R$89</f>
        <v>0.0075</v>
      </c>
      <c r="P13" s="22" t="n">
        <f aca="false">F13</f>
        <v>0</v>
      </c>
      <c r="Q13" s="23" t="n">
        <f aca="false">IF(N13&gt;=M13,N13,M13)</f>
        <v>0.0093</v>
      </c>
      <c r="R13" s="39" t="n">
        <f aca="false">ROUND(P13*Q13,2)</f>
        <v>0</v>
      </c>
    </row>
    <row r="14" customFormat="false" ht="12.75" hidden="false" customHeight="false" outlineLevel="0" collapsed="false">
      <c r="A14" s="20" t="n">
        <v>16</v>
      </c>
      <c r="B14" s="20" t="n">
        <v>11</v>
      </c>
      <c r="C14" s="21" t="s">
        <v>46</v>
      </c>
      <c r="F14" s="35" t="n">
        <v>258562</v>
      </c>
      <c r="G14" s="35" t="n">
        <v>12525</v>
      </c>
      <c r="H14" s="36" t="n">
        <f aca="false">F14+G14</f>
        <v>271087</v>
      </c>
      <c r="I14" s="37" t="n">
        <f aca="false">IF(F14&lt;&gt;0,G14/F14,0)</f>
        <v>0.0484409928759833</v>
      </c>
      <c r="J14" s="22" t="n">
        <f aca="false">ROUND(H14*0.0445,0)</f>
        <v>12063</v>
      </c>
      <c r="K14" s="22" t="n">
        <f aca="false">J14-G14</f>
        <v>-462</v>
      </c>
      <c r="L14" s="22"/>
      <c r="M14" s="40" t="n">
        <f aca="false">+$M$7</f>
        <v>0.0093</v>
      </c>
      <c r="N14" s="23" t="n">
        <f aca="false">R$89</f>
        <v>0.0075</v>
      </c>
      <c r="P14" s="22" t="n">
        <f aca="false">F14</f>
        <v>258562</v>
      </c>
      <c r="Q14" s="23" t="n">
        <f aca="false">IF(N14&gt;=M14,N14,M14)</f>
        <v>0.0093</v>
      </c>
      <c r="R14" s="39" t="n">
        <f aca="false">ROUND(P14*Q14,2)</f>
        <v>2404.63</v>
      </c>
    </row>
    <row r="15" customFormat="false" ht="12.75" hidden="false" customHeight="false" outlineLevel="0" collapsed="false">
      <c r="A15" s="20" t="n">
        <v>17</v>
      </c>
      <c r="B15" s="20" t="n">
        <v>11</v>
      </c>
      <c r="C15" s="21" t="s">
        <v>47</v>
      </c>
      <c r="F15" s="35" t="n">
        <v>228168</v>
      </c>
      <c r="G15" s="35" t="n">
        <v>11049</v>
      </c>
      <c r="H15" s="36" t="n">
        <f aca="false">F15+G15</f>
        <v>239217</v>
      </c>
      <c r="I15" s="37" t="n">
        <f aca="false">IF(F15&lt;&gt;0,G15/F15,0)</f>
        <v>0.0484248448511623</v>
      </c>
      <c r="J15" s="22" t="n">
        <f aca="false">ROUND(H15*0.0445,0)</f>
        <v>10645</v>
      </c>
      <c r="K15" s="22" t="n">
        <f aca="false">J15-G15</f>
        <v>-404</v>
      </c>
      <c r="L15" s="22"/>
      <c r="M15" s="40" t="n">
        <f aca="false">+$M$7</f>
        <v>0.0093</v>
      </c>
      <c r="N15" s="23" t="n">
        <f aca="false">R$89</f>
        <v>0.0075</v>
      </c>
      <c r="P15" s="22" t="n">
        <f aca="false">F15</f>
        <v>228168</v>
      </c>
      <c r="Q15" s="23" t="n">
        <f aca="false">IF(N15&gt;=M15,N15,M15)</f>
        <v>0.0093</v>
      </c>
      <c r="R15" s="39" t="n">
        <f aca="false">ROUND(P15*Q15,2)</f>
        <v>2121.96</v>
      </c>
    </row>
    <row r="16" customFormat="false" ht="12.75" hidden="false" customHeight="false" outlineLevel="0" collapsed="false">
      <c r="A16" s="20" t="n">
        <v>18</v>
      </c>
      <c r="B16" s="20" t="n">
        <v>11</v>
      </c>
      <c r="C16" s="21" t="s">
        <v>48</v>
      </c>
      <c r="F16" s="35" t="n">
        <v>37135</v>
      </c>
      <c r="G16" s="35" t="n">
        <v>1798</v>
      </c>
      <c r="H16" s="36" t="n">
        <f aca="false">F16+G16</f>
        <v>38933</v>
      </c>
      <c r="I16" s="37" t="n">
        <f aca="false">IF(F16&lt;&gt;0,G16/F16,0)</f>
        <v>0.0484179345630807</v>
      </c>
      <c r="J16" s="22" t="n">
        <f aca="false">ROUND(H16*0.0445,0)</f>
        <v>1733</v>
      </c>
      <c r="K16" s="22" t="n">
        <f aca="false">J16-G16</f>
        <v>-65</v>
      </c>
      <c r="L16" s="22"/>
      <c r="M16" s="40" t="n">
        <f aca="false">+$M$7</f>
        <v>0.0093</v>
      </c>
      <c r="N16" s="23" t="n">
        <f aca="false">R$89</f>
        <v>0.0075</v>
      </c>
      <c r="P16" s="22" t="n">
        <f aca="false">F16</f>
        <v>37135</v>
      </c>
      <c r="Q16" s="23" t="n">
        <f aca="false">IF(N16&gt;=M16,N16,M16)</f>
        <v>0.0093</v>
      </c>
      <c r="R16" s="39" t="n">
        <f aca="false">ROUND(P16*Q16,2)</f>
        <v>345.36</v>
      </c>
    </row>
    <row r="17" customFormat="false" ht="12.75" hidden="false" customHeight="false" outlineLevel="0" collapsed="false">
      <c r="A17" s="20" t="n">
        <v>29</v>
      </c>
      <c r="B17" s="20" t="n">
        <v>13</v>
      </c>
      <c r="C17" s="21" t="s">
        <v>49</v>
      </c>
      <c r="F17" s="35" t="n">
        <v>196031</v>
      </c>
      <c r="G17" s="35" t="n">
        <v>9726</v>
      </c>
      <c r="H17" s="36" t="n">
        <f aca="false">F17+G17</f>
        <v>205757</v>
      </c>
      <c r="I17" s="37" t="n">
        <f aca="false">IF(F17&lt;&gt;0,G17/F17,0)</f>
        <v>0.0496146017721687</v>
      </c>
      <c r="J17" s="22" t="n">
        <f aca="false">ROUND(H17*0.0445,0)</f>
        <v>9156</v>
      </c>
      <c r="K17" s="22" t="n">
        <f aca="false">J17-G17</f>
        <v>-570</v>
      </c>
      <c r="L17" s="22"/>
      <c r="M17" s="38" t="n">
        <v>0.0062</v>
      </c>
      <c r="N17" s="23" t="n">
        <f aca="false">R$89</f>
        <v>0.0075</v>
      </c>
      <c r="P17" s="22" t="n">
        <f aca="false">F17</f>
        <v>196031</v>
      </c>
      <c r="Q17" s="23" t="n">
        <f aca="false">IF(N17&gt;=M17,N17,M17)</f>
        <v>0.0075</v>
      </c>
      <c r="R17" s="39" t="n">
        <f aca="false">ROUND(P17*Q17,2)</f>
        <v>1470.23</v>
      </c>
    </row>
    <row r="18" customFormat="false" ht="12.75" hidden="false" customHeight="false" outlineLevel="0" collapsed="false">
      <c r="A18" s="20" t="n">
        <v>30</v>
      </c>
      <c r="B18" s="20" t="n">
        <v>13</v>
      </c>
      <c r="C18" s="41" t="s">
        <v>50</v>
      </c>
      <c r="F18" s="35" t="n">
        <v>66218</v>
      </c>
      <c r="G18" s="35" t="n">
        <v>3288</v>
      </c>
      <c r="H18" s="36" t="n">
        <f aca="false">F18+G18</f>
        <v>69506</v>
      </c>
      <c r="I18" s="37" t="n">
        <f aca="false">IF(F18&lt;&gt;0,G18/F18,0)</f>
        <v>0.0496541725814733</v>
      </c>
      <c r="J18" s="22" t="n">
        <f aca="false">ROUND(H18*0.0445,0)</f>
        <v>3093</v>
      </c>
      <c r="K18" s="22" t="n">
        <f aca="false">J18-G18</f>
        <v>-195</v>
      </c>
      <c r="L18" s="22"/>
      <c r="M18" s="40" t="n">
        <f aca="false">+$M$17</f>
        <v>0.0062</v>
      </c>
      <c r="N18" s="23" t="n">
        <f aca="false">R$89</f>
        <v>0.0075</v>
      </c>
      <c r="P18" s="22" t="n">
        <f aca="false">F18</f>
        <v>66218</v>
      </c>
      <c r="Q18" s="23" t="n">
        <f aca="false">IF(N18&gt;=M18,N18,M18)</f>
        <v>0.0075</v>
      </c>
      <c r="R18" s="39" t="n">
        <f aca="false">ROUND(P18*Q18,2)</f>
        <v>496.64</v>
      </c>
    </row>
    <row r="19" customFormat="false" ht="12.75" hidden="false" customHeight="false" outlineLevel="0" collapsed="false">
      <c r="A19" s="20" t="n">
        <v>44</v>
      </c>
      <c r="B19" s="20" t="n">
        <v>11</v>
      </c>
      <c r="C19" s="21" t="s">
        <v>51</v>
      </c>
      <c r="F19" s="35" t="n">
        <v>244009</v>
      </c>
      <c r="G19" s="35" t="n">
        <v>11823</v>
      </c>
      <c r="H19" s="36" t="n">
        <f aca="false">F19+G19</f>
        <v>255832</v>
      </c>
      <c r="I19" s="37" t="n">
        <f aca="false">IF(F19&lt;&gt;0,G19/F19,0)</f>
        <v>0.0484531308271416</v>
      </c>
      <c r="J19" s="22" t="n">
        <f aca="false">ROUND(H19*0.0445,0)</f>
        <v>11385</v>
      </c>
      <c r="K19" s="22" t="n">
        <f aca="false">J19-G19</f>
        <v>-438</v>
      </c>
      <c r="L19" s="22"/>
      <c r="M19" s="40" t="n">
        <f aca="false">+$M$7</f>
        <v>0.0093</v>
      </c>
      <c r="N19" s="23" t="n">
        <f aca="false">R$89</f>
        <v>0.0075</v>
      </c>
      <c r="P19" s="22" t="n">
        <f aca="false">F19</f>
        <v>244009</v>
      </c>
      <c r="Q19" s="23" t="n">
        <f aca="false">IF(N19&gt;=M19,N19,M19)</f>
        <v>0.0093</v>
      </c>
      <c r="R19" s="39" t="n">
        <f aca="false">ROUND(P19*Q19,2)</f>
        <v>2269.28</v>
      </c>
    </row>
    <row r="20" customFormat="false" ht="12.75" hidden="false" customHeight="false" outlineLevel="0" collapsed="false">
      <c r="A20" s="20" t="n">
        <v>45</v>
      </c>
      <c r="B20" s="20" t="n">
        <v>11</v>
      </c>
      <c r="C20" s="21" t="s">
        <v>52</v>
      </c>
      <c r="F20" s="35" t="n">
        <v>94647</v>
      </c>
      <c r="G20" s="35" t="n">
        <v>4585</v>
      </c>
      <c r="H20" s="36" t="n">
        <f aca="false">F20+G20</f>
        <v>99232</v>
      </c>
      <c r="I20" s="37" t="n">
        <f aca="false">IF(F20&lt;&gt;0,G20/F20,0)</f>
        <v>0.0484431624879817</v>
      </c>
      <c r="J20" s="22" t="n">
        <f aca="false">ROUND(H20*0.0445,0)</f>
        <v>4416</v>
      </c>
      <c r="K20" s="22" t="n">
        <f aca="false">J20-G20</f>
        <v>-169</v>
      </c>
      <c r="L20" s="22"/>
      <c r="M20" s="40" t="n">
        <f aca="false">+$M$7</f>
        <v>0.0093</v>
      </c>
      <c r="N20" s="23" t="n">
        <f aca="false">R$89</f>
        <v>0.0075</v>
      </c>
      <c r="P20" s="22" t="n">
        <f aca="false">F20</f>
        <v>94647</v>
      </c>
      <c r="Q20" s="23" t="n">
        <f aca="false">IF(N20&gt;=M20,N20,M20)</f>
        <v>0.0093</v>
      </c>
      <c r="R20" s="39" t="n">
        <f aca="false">ROUND(P20*Q20,2)</f>
        <v>880.22</v>
      </c>
    </row>
    <row r="21" customFormat="false" ht="12.75" hidden="false" customHeight="false" outlineLevel="0" collapsed="false">
      <c r="A21" s="20" t="n">
        <v>46</v>
      </c>
      <c r="B21" s="20" t="n">
        <v>11</v>
      </c>
      <c r="C21" s="21" t="s">
        <v>53</v>
      </c>
      <c r="F21" s="35" t="n">
        <v>59879</v>
      </c>
      <c r="G21" s="35" t="n">
        <v>2905</v>
      </c>
      <c r="H21" s="36" t="n">
        <f aca="false">F21+G21</f>
        <v>62784</v>
      </c>
      <c r="I21" s="37" t="n">
        <f aca="false">IF(F21&lt;&gt;0,G21/F21,0)</f>
        <v>0.048514504250238</v>
      </c>
      <c r="J21" s="22" t="n">
        <f aca="false">ROUND(H21*0.0445,0)</f>
        <v>2794</v>
      </c>
      <c r="K21" s="22" t="n">
        <f aca="false">J21-G21</f>
        <v>-111</v>
      </c>
      <c r="L21" s="22"/>
      <c r="M21" s="40" t="n">
        <f aca="false">+$M$7</f>
        <v>0.0093</v>
      </c>
      <c r="N21" s="23" t="n">
        <f aca="false">R$89</f>
        <v>0.0075</v>
      </c>
      <c r="P21" s="22" t="n">
        <f aca="false">F21</f>
        <v>59879</v>
      </c>
      <c r="Q21" s="23" t="n">
        <f aca="false">IF(N21&gt;=M21,N21,M21)</f>
        <v>0.0093</v>
      </c>
      <c r="R21" s="39" t="n">
        <f aca="false">ROUND(P21*Q21,2)</f>
        <v>556.87</v>
      </c>
    </row>
    <row r="22" customFormat="false" ht="13.15" hidden="true" customHeight="true" outlineLevel="0" collapsed="false">
      <c r="A22" s="20" t="n">
        <v>47</v>
      </c>
      <c r="B22" s="20" t="n">
        <v>11</v>
      </c>
      <c r="C22" s="21" t="s">
        <v>54</v>
      </c>
      <c r="F22" s="35" t="n">
        <v>0</v>
      </c>
      <c r="G22" s="35" t="n">
        <v>0</v>
      </c>
      <c r="H22" s="36" t="n">
        <f aca="false">F22+G22</f>
        <v>0</v>
      </c>
      <c r="I22" s="37" t="n">
        <f aca="false">IF(F22&lt;&gt;0,G22/F22,0)</f>
        <v>0</v>
      </c>
      <c r="J22" s="22" t="n">
        <f aca="false">ROUND(H22*0.0445,0)</f>
        <v>0</v>
      </c>
      <c r="K22" s="22" t="n">
        <f aca="false">J22-G22</f>
        <v>0</v>
      </c>
      <c r="L22" s="22"/>
      <c r="M22" s="40" t="n">
        <f aca="false">+$M$7</f>
        <v>0.0093</v>
      </c>
      <c r="N22" s="23" t="n">
        <f aca="false">R$89</f>
        <v>0.0075</v>
      </c>
      <c r="P22" s="22" t="n">
        <f aca="false">F22</f>
        <v>0</v>
      </c>
      <c r="Q22" s="23" t="n">
        <f aca="false">IF(N22&gt;=M22,N22,M22)</f>
        <v>0.0093</v>
      </c>
      <c r="R22" s="39" t="n">
        <f aca="false">ROUND(P22*Q22,2)</f>
        <v>0</v>
      </c>
    </row>
    <row r="23" customFormat="false" ht="12.75" hidden="false" customHeight="false" outlineLevel="0" collapsed="false">
      <c r="A23" s="20" t="n">
        <v>77</v>
      </c>
      <c r="B23" s="20" t="n">
        <v>10</v>
      </c>
      <c r="C23" s="21" t="s">
        <v>55</v>
      </c>
      <c r="F23" s="35" t="n">
        <v>168688</v>
      </c>
      <c r="G23" s="35" t="n">
        <v>5304</v>
      </c>
      <c r="H23" s="36" t="n">
        <f aca="false">F23+G23</f>
        <v>173992</v>
      </c>
      <c r="I23" s="37" t="n">
        <f aca="false">IF(F23&lt;&gt;0,G23/F23,0)</f>
        <v>0.031442663378545</v>
      </c>
      <c r="J23" s="22" t="n">
        <f aca="false">ROUND(H23*0.0445,0)</f>
        <v>7743</v>
      </c>
      <c r="K23" s="22" t="n">
        <f aca="false">J23-G23</f>
        <v>2439</v>
      </c>
      <c r="L23" s="22"/>
      <c r="M23" s="38" t="n">
        <v>0.0114</v>
      </c>
      <c r="N23" s="23" t="n">
        <f aca="false">R$89</f>
        <v>0.0075</v>
      </c>
      <c r="P23" s="22" t="n">
        <f aca="false">F23</f>
        <v>168688</v>
      </c>
      <c r="Q23" s="23" t="n">
        <f aca="false">IF(N23&gt;=M23,N23,M23)</f>
        <v>0.0114</v>
      </c>
      <c r="R23" s="39" t="n">
        <f aca="false">ROUND(P23*Q23,2)</f>
        <v>1923.04</v>
      </c>
    </row>
    <row r="24" customFormat="false" ht="12.75" hidden="false" customHeight="false" outlineLevel="0" collapsed="false">
      <c r="A24" s="20" t="n">
        <v>96</v>
      </c>
      <c r="B24" s="20" t="n">
        <v>10</v>
      </c>
      <c r="C24" s="21" t="s">
        <v>56</v>
      </c>
      <c r="F24" s="35" t="n">
        <v>232584</v>
      </c>
      <c r="G24" s="35" t="n">
        <v>7319</v>
      </c>
      <c r="H24" s="36" t="n">
        <f aca="false">F24+G24</f>
        <v>239903</v>
      </c>
      <c r="I24" s="37" t="n">
        <f aca="false">IF(F24&lt;&gt;0,G24/F24,0)</f>
        <v>0.0314682007360782</v>
      </c>
      <c r="J24" s="22" t="n">
        <f aca="false">ROUND(H24*0.0445,0)</f>
        <v>10676</v>
      </c>
      <c r="K24" s="22" t="n">
        <f aca="false">J24-G24</f>
        <v>3357</v>
      </c>
      <c r="L24" s="22"/>
      <c r="M24" s="40" t="n">
        <f aca="false">+$M$23</f>
        <v>0.0114</v>
      </c>
      <c r="N24" s="23" t="n">
        <f aca="false">R$89</f>
        <v>0.0075</v>
      </c>
      <c r="P24" s="22" t="n">
        <f aca="false">F24</f>
        <v>232584</v>
      </c>
      <c r="Q24" s="23" t="n">
        <f aca="false">IF(N24&gt;=M24,N24,M24)</f>
        <v>0.0114</v>
      </c>
      <c r="R24" s="39" t="n">
        <f aca="false">ROUND(P24*Q24,2)</f>
        <v>2651.46</v>
      </c>
    </row>
    <row r="25" customFormat="false" ht="12.75" hidden="false" customHeight="false" outlineLevel="0" collapsed="false">
      <c r="A25" s="20" t="n">
        <v>147</v>
      </c>
      <c r="B25" s="20" t="n">
        <v>12</v>
      </c>
      <c r="C25" s="21" t="s">
        <v>57</v>
      </c>
      <c r="F25" s="35" t="n">
        <v>86383</v>
      </c>
      <c r="G25" s="35" t="n">
        <v>3684</v>
      </c>
      <c r="H25" s="36" t="n">
        <f aca="false">F25+G25</f>
        <v>90067</v>
      </c>
      <c r="I25" s="37" t="n">
        <f aca="false">IF(F25&lt;&gt;0,G25/F25,0)</f>
        <v>0.0426472801361379</v>
      </c>
      <c r="J25" s="22" t="n">
        <f aca="false">ROUND(H25*0.0445,0)</f>
        <v>4008</v>
      </c>
      <c r="K25" s="22" t="n">
        <f aca="false">J25-G25</f>
        <v>324</v>
      </c>
      <c r="L25" s="22"/>
      <c r="M25" s="38" t="n">
        <v>0.0119</v>
      </c>
      <c r="N25" s="23" t="n">
        <f aca="false">R$89</f>
        <v>0.0075</v>
      </c>
      <c r="P25" s="22" t="n">
        <f aca="false">F25</f>
        <v>86383</v>
      </c>
      <c r="Q25" s="23" t="n">
        <f aca="false">IF(N25&gt;=M25,N25,M25)</f>
        <v>0.0119</v>
      </c>
      <c r="R25" s="39" t="n">
        <f aca="false">ROUND(P25*Q25,2)</f>
        <v>1027.96</v>
      </c>
    </row>
    <row r="26" customFormat="false" ht="12.75" hidden="false" customHeight="false" outlineLevel="0" collapsed="false">
      <c r="A26" s="20" t="n">
        <v>148</v>
      </c>
      <c r="B26" s="20" t="n">
        <v>12</v>
      </c>
      <c r="C26" s="21" t="s">
        <v>58</v>
      </c>
      <c r="F26" s="35" t="n">
        <v>33729</v>
      </c>
      <c r="G26" s="35" t="n">
        <v>1442</v>
      </c>
      <c r="H26" s="36" t="n">
        <f aca="false">F26+G26</f>
        <v>35171</v>
      </c>
      <c r="I26" s="37" t="n">
        <f aca="false">IF(F26&lt;&gt;0,G26/F26,0)</f>
        <v>0.0427525274985917</v>
      </c>
      <c r="J26" s="22" t="n">
        <f aca="false">ROUND(H26*0.0445,0)</f>
        <v>1565</v>
      </c>
      <c r="K26" s="22" t="n">
        <f aca="false">J26-G26</f>
        <v>123</v>
      </c>
      <c r="L26" s="22"/>
      <c r="M26" s="40" t="n">
        <f aca="false">$M$25</f>
        <v>0.0119</v>
      </c>
      <c r="N26" s="23" t="n">
        <f aca="false">R$89</f>
        <v>0.0075</v>
      </c>
      <c r="P26" s="22" t="n">
        <f aca="false">F26</f>
        <v>33729</v>
      </c>
      <c r="Q26" s="23" t="n">
        <f aca="false">IF(N26&gt;=M26,N26,M26)</f>
        <v>0.0119</v>
      </c>
      <c r="R26" s="39" t="n">
        <f aca="false">ROUND(P26*Q26,2)</f>
        <v>401.38</v>
      </c>
    </row>
    <row r="27" customFormat="false" ht="12.75" hidden="false" customHeight="false" outlineLevel="0" collapsed="false">
      <c r="A27" s="20" t="n">
        <v>149</v>
      </c>
      <c r="B27" s="20" t="n">
        <v>12</v>
      </c>
      <c r="C27" s="21" t="s">
        <v>59</v>
      </c>
      <c r="F27" s="35" t="n">
        <v>45768</v>
      </c>
      <c r="G27" s="35" t="n">
        <v>1958</v>
      </c>
      <c r="H27" s="36" t="n">
        <f aca="false">F27+G27</f>
        <v>47726</v>
      </c>
      <c r="I27" s="37" t="n">
        <f aca="false">IF(F27&lt;&gt;0,G27/F27,0)</f>
        <v>0.0427809823457438</v>
      </c>
      <c r="J27" s="22" t="n">
        <f aca="false">ROUND(H27*0.0445,0)</f>
        <v>2124</v>
      </c>
      <c r="K27" s="22" t="n">
        <f aca="false">J27-G27</f>
        <v>166</v>
      </c>
      <c r="L27" s="22"/>
      <c r="M27" s="40" t="n">
        <f aca="false">$M$25</f>
        <v>0.0119</v>
      </c>
      <c r="N27" s="23" t="n">
        <f aca="false">R$89</f>
        <v>0.0075</v>
      </c>
      <c r="P27" s="22" t="n">
        <f aca="false">F27</f>
        <v>45768</v>
      </c>
      <c r="Q27" s="23" t="n">
        <f aca="false">IF(N27&gt;=M27,N27,M27)</f>
        <v>0.0119</v>
      </c>
      <c r="R27" s="39" t="n">
        <f aca="false">ROUND(P27*Q27,2)</f>
        <v>544.64</v>
      </c>
    </row>
    <row r="28" customFormat="false" ht="12.75" hidden="false" customHeight="false" outlineLevel="0" collapsed="false">
      <c r="A28" s="20" t="n">
        <v>2160</v>
      </c>
      <c r="B28" s="20" t="n">
        <v>10</v>
      </c>
      <c r="C28" s="21" t="s">
        <v>60</v>
      </c>
      <c r="F28" s="35" t="n">
        <v>285164</v>
      </c>
      <c r="G28" s="35" t="n">
        <v>8970</v>
      </c>
      <c r="H28" s="36" t="n">
        <f aca="false">F28+G28</f>
        <v>294134</v>
      </c>
      <c r="I28" s="37" t="n">
        <f aca="false">IF(F28&lt;&gt;0,G28/F28,0)</f>
        <v>0.0314555834537319</v>
      </c>
      <c r="J28" s="22" t="n">
        <f aca="false">ROUND(H28*0.0445,0)</f>
        <v>13089</v>
      </c>
      <c r="K28" s="22" t="n">
        <f aca="false">J28-G28</f>
        <v>4119</v>
      </c>
      <c r="L28" s="22"/>
      <c r="M28" s="40" t="n">
        <f aca="false">+$M$23</f>
        <v>0.0114</v>
      </c>
      <c r="N28" s="23" t="n">
        <f aca="false">R$89</f>
        <v>0.0075</v>
      </c>
      <c r="P28" s="22" t="n">
        <f aca="false">F28</f>
        <v>285164</v>
      </c>
      <c r="Q28" s="23" t="n">
        <f aca="false">IF(N28&gt;=M28,N28,M28)</f>
        <v>0.0114</v>
      </c>
      <c r="R28" s="39" t="n">
        <f aca="false">ROUND(P28*Q28,2)</f>
        <v>3250.87</v>
      </c>
    </row>
    <row r="29" customFormat="false" ht="12.75" hidden="false" customHeight="false" outlineLevel="0" collapsed="false">
      <c r="A29" s="20" t="n">
        <v>2509</v>
      </c>
      <c r="B29" s="20" t="n">
        <v>10</v>
      </c>
      <c r="C29" s="21" t="s">
        <v>61</v>
      </c>
      <c r="F29" s="35" t="n">
        <v>8220</v>
      </c>
      <c r="G29" s="35" t="n">
        <v>260</v>
      </c>
      <c r="H29" s="36" t="n">
        <f aca="false">F29+G29</f>
        <v>8480</v>
      </c>
      <c r="I29" s="37" t="n">
        <f aca="false">IF(F29&lt;&gt;0,G29/F29,0)</f>
        <v>0.0316301703163017</v>
      </c>
      <c r="J29" s="22" t="n">
        <f aca="false">ROUND(H29*0.0445,0)</f>
        <v>377</v>
      </c>
      <c r="K29" s="22" t="n">
        <f aca="false">J29-G29</f>
        <v>117</v>
      </c>
      <c r="L29" s="22"/>
      <c r="M29" s="40" t="n">
        <f aca="false">+$M$23</f>
        <v>0.0114</v>
      </c>
      <c r="N29" s="23" t="n">
        <f aca="false">R$89</f>
        <v>0.0075</v>
      </c>
      <c r="P29" s="22" t="n">
        <f aca="false">F29</f>
        <v>8220</v>
      </c>
      <c r="Q29" s="23" t="n">
        <f aca="false">IF(N29&gt;=M29,N29,M29)</f>
        <v>0.0114</v>
      </c>
      <c r="R29" s="39" t="n">
        <f aca="false">ROUND(P29*Q29,2)</f>
        <v>93.71</v>
      </c>
    </row>
    <row r="30" customFormat="false" ht="12.75" hidden="false" customHeight="false" outlineLevel="0" collapsed="false">
      <c r="A30" s="20" t="n">
        <v>2557</v>
      </c>
      <c r="B30" s="20" t="n">
        <v>8</v>
      </c>
      <c r="C30" s="21" t="s">
        <v>62</v>
      </c>
      <c r="F30" s="35" t="n">
        <v>5232</v>
      </c>
      <c r="G30" s="35" t="n">
        <v>408</v>
      </c>
      <c r="H30" s="36" t="n">
        <f aca="false">F30+G30</f>
        <v>5640</v>
      </c>
      <c r="I30" s="37" t="n">
        <f aca="false">IF(F30&lt;&gt;0,G30/F30,0)</f>
        <v>0.0779816513761468</v>
      </c>
      <c r="J30" s="22" t="n">
        <f aca="false">ROUND(H30*0.0445,0)</f>
        <v>251</v>
      </c>
      <c r="K30" s="22" t="n">
        <f aca="false">J30-G30</f>
        <v>-157</v>
      </c>
      <c r="L30" s="22"/>
      <c r="M30" s="38" t="n">
        <v>0.0134</v>
      </c>
      <c r="N30" s="23" t="n">
        <f aca="false">R$89</f>
        <v>0.0075</v>
      </c>
      <c r="P30" s="22" t="n">
        <f aca="false">F30</f>
        <v>5232</v>
      </c>
      <c r="Q30" s="23" t="n">
        <f aca="false">IF(N30&gt;=M30,N30,M30)</f>
        <v>0.0134</v>
      </c>
      <c r="R30" s="39" t="n">
        <f aca="false">ROUND(P30*Q30,2)</f>
        <v>70.11</v>
      </c>
    </row>
    <row r="31" customFormat="false" ht="12.75" hidden="false" customHeight="false" outlineLevel="0" collapsed="false">
      <c r="A31" s="20" t="n">
        <v>24982</v>
      </c>
      <c r="B31" s="20" t="n">
        <v>10</v>
      </c>
      <c r="C31" s="21" t="s">
        <v>63</v>
      </c>
      <c r="F31" s="35" t="n">
        <v>37862</v>
      </c>
      <c r="G31" s="35" t="n">
        <v>714</v>
      </c>
      <c r="H31" s="36" t="n">
        <f aca="false">F31+G31</f>
        <v>38576</v>
      </c>
      <c r="I31" s="37" t="n">
        <f aca="false">IF(F31&lt;&gt;0,G31/F31,0)</f>
        <v>0.0188579578469178</v>
      </c>
      <c r="J31" s="22" t="n">
        <f aca="false">ROUND(H31*0.0445,0)</f>
        <v>1717</v>
      </c>
      <c r="K31" s="22" t="n">
        <f aca="false">J31-G31</f>
        <v>1003</v>
      </c>
      <c r="L31" s="22"/>
      <c r="M31" s="40" t="n">
        <f aca="false">+$M$23</f>
        <v>0.0114</v>
      </c>
      <c r="N31" s="23" t="n">
        <f aca="false">R$89</f>
        <v>0.0075</v>
      </c>
      <c r="P31" s="22" t="n">
        <f aca="false">F31</f>
        <v>37862</v>
      </c>
      <c r="Q31" s="23" t="n">
        <f aca="false">IF(N31&gt;=M31,N31,M31)</f>
        <v>0.0114</v>
      </c>
      <c r="R31" s="39" t="n">
        <f aca="false">ROUND(P31*Q31,2)</f>
        <v>431.63</v>
      </c>
    </row>
    <row r="32" customFormat="false" ht="12.75" hidden="false" customHeight="false" outlineLevel="0" collapsed="false">
      <c r="A32" s="20" t="n">
        <v>26009</v>
      </c>
      <c r="B32" s="20" t="n">
        <v>12</v>
      </c>
      <c r="C32" s="21" t="s">
        <v>64</v>
      </c>
      <c r="F32" s="35" t="n">
        <v>3024</v>
      </c>
      <c r="G32" s="35" t="n">
        <v>62</v>
      </c>
      <c r="H32" s="36" t="n">
        <f aca="false">F32+G32</f>
        <v>3086</v>
      </c>
      <c r="I32" s="37" t="n">
        <f aca="false">IF(F32&lt;&gt;0,G32/F32,0)</f>
        <v>0.0205026455026455</v>
      </c>
      <c r="J32" s="22" t="n">
        <f aca="false">ROUND(H32*0.0445,0)</f>
        <v>137</v>
      </c>
      <c r="K32" s="22" t="n">
        <f aca="false">J32-G32</f>
        <v>75</v>
      </c>
      <c r="L32" s="22"/>
      <c r="M32" s="40" t="n">
        <f aca="false">$M$25</f>
        <v>0.0119</v>
      </c>
      <c r="N32" s="23" t="n">
        <f aca="false">R$89</f>
        <v>0.0075</v>
      </c>
      <c r="P32" s="22" t="n">
        <f aca="false">F32</f>
        <v>3024</v>
      </c>
      <c r="Q32" s="23" t="n">
        <f aca="false">IF(N32&gt;=M32,N32,M32)</f>
        <v>0.0119</v>
      </c>
      <c r="R32" s="39" t="n">
        <f aca="false">ROUND(P32*Q32,2)</f>
        <v>35.99</v>
      </c>
    </row>
    <row r="33" customFormat="false" ht="12.75" hidden="true" customHeight="false" outlineLevel="0" collapsed="false">
      <c r="A33" s="20" t="n">
        <v>26079</v>
      </c>
      <c r="B33" s="20" t="n">
        <v>11</v>
      </c>
      <c r="C33" s="21" t="s">
        <v>65</v>
      </c>
      <c r="F33" s="35" t="n">
        <v>0</v>
      </c>
      <c r="G33" s="35" t="n">
        <v>0</v>
      </c>
      <c r="H33" s="36" t="n">
        <f aca="false">F33+G33</f>
        <v>0</v>
      </c>
      <c r="I33" s="37" t="n">
        <f aca="false">IF(F33&lt;&gt;0,G33/F33,0)</f>
        <v>0</v>
      </c>
      <c r="J33" s="22" t="n">
        <f aca="false">ROUND(H33*0.0445,0)</f>
        <v>0</v>
      </c>
      <c r="K33" s="22" t="n">
        <f aca="false">J33-G33</f>
        <v>0</v>
      </c>
      <c r="L33" s="22"/>
      <c r="M33" s="40" t="n">
        <f aca="false">+$M$7</f>
        <v>0.0093</v>
      </c>
      <c r="N33" s="23" t="n">
        <f aca="false">R$89</f>
        <v>0.0075</v>
      </c>
      <c r="P33" s="22" t="n">
        <f aca="false">F33</f>
        <v>0</v>
      </c>
      <c r="Q33" s="23" t="n">
        <f aca="false">IF(N33&gt;=M33,N33,M33)</f>
        <v>0.0093</v>
      </c>
      <c r="R33" s="39" t="n">
        <f aca="false">ROUND(P33*Q33,2)</f>
        <v>0</v>
      </c>
    </row>
    <row r="34" customFormat="false" ht="12.75" hidden="false" customHeight="false" outlineLevel="0" collapsed="false">
      <c r="A34" s="20" t="n">
        <v>26106</v>
      </c>
      <c r="B34" s="20" t="n">
        <v>10</v>
      </c>
      <c r="C34" s="21" t="s">
        <v>66</v>
      </c>
      <c r="F34" s="35" t="n">
        <v>243833</v>
      </c>
      <c r="G34" s="35" t="n">
        <v>7671</v>
      </c>
      <c r="H34" s="36" t="n">
        <f aca="false">F34+G34</f>
        <v>251504</v>
      </c>
      <c r="I34" s="37" t="n">
        <f aca="false">IF(F34&lt;&gt;0,G34/F34,0)</f>
        <v>0.0314600566781363</v>
      </c>
      <c r="J34" s="22" t="n">
        <f aca="false">ROUND(H34*0.0445,0)</f>
        <v>11192</v>
      </c>
      <c r="K34" s="22" t="n">
        <f aca="false">J34-G34</f>
        <v>3521</v>
      </c>
      <c r="L34" s="22"/>
      <c r="M34" s="40" t="n">
        <f aca="false">+$M$23</f>
        <v>0.0114</v>
      </c>
      <c r="N34" s="23" t="n">
        <f aca="false">R$89</f>
        <v>0.0075</v>
      </c>
      <c r="P34" s="22" t="n">
        <f aca="false">F34</f>
        <v>243833</v>
      </c>
      <c r="Q34" s="23" t="n">
        <f aca="false">IF(N34&gt;=M34,N34,M34)</f>
        <v>0.0114</v>
      </c>
      <c r="R34" s="39" t="n">
        <f aca="false">ROUND(P34*Q34,2)</f>
        <v>2779.7</v>
      </c>
    </row>
    <row r="35" customFormat="false" ht="12.75" hidden="true" customHeight="false" outlineLevel="0" collapsed="false">
      <c r="A35" s="20" t="n">
        <v>58060</v>
      </c>
      <c r="B35" s="20" t="n">
        <v>12</v>
      </c>
      <c r="C35" s="21" t="s">
        <v>67</v>
      </c>
      <c r="F35" s="35" t="n">
        <v>0</v>
      </c>
      <c r="G35" s="35" t="n">
        <v>0</v>
      </c>
      <c r="H35" s="36" t="n">
        <f aca="false">F35+G35</f>
        <v>0</v>
      </c>
      <c r="I35" s="37" t="n">
        <f aca="false">IF(F35&lt;&gt;0,G35/F35,0)</f>
        <v>0</v>
      </c>
      <c r="J35" s="22" t="n">
        <f aca="false">ROUND(H35*0.0445,0)</f>
        <v>0</v>
      </c>
      <c r="K35" s="22" t="n">
        <f aca="false">J35-G35</f>
        <v>0</v>
      </c>
      <c r="L35" s="22"/>
      <c r="M35" s="40" t="n">
        <f aca="false">$M$25</f>
        <v>0.0119</v>
      </c>
      <c r="N35" s="23" t="n">
        <f aca="false">R$89</f>
        <v>0.0075</v>
      </c>
      <c r="P35" s="22" t="n">
        <f aca="false">F35</f>
        <v>0</v>
      </c>
      <c r="Q35" s="23" t="n">
        <f aca="false">IF(N35&gt;=M35,N35,M35)</f>
        <v>0.0119</v>
      </c>
      <c r="R35" s="39" t="n">
        <f aca="false">ROUND(P35*Q35,2)</f>
        <v>0</v>
      </c>
    </row>
    <row r="36" customFormat="false" ht="12.75" hidden="true" customHeight="false" outlineLevel="0" collapsed="false">
      <c r="A36" s="20" t="n">
        <v>59531</v>
      </c>
      <c r="B36" s="20" t="n">
        <v>10</v>
      </c>
      <c r="C36" s="21" t="s">
        <v>68</v>
      </c>
      <c r="F36" s="35" t="n">
        <v>0</v>
      </c>
      <c r="G36" s="35" t="n">
        <v>0</v>
      </c>
      <c r="H36" s="36" t="n">
        <f aca="false">F36+G36</f>
        <v>0</v>
      </c>
      <c r="I36" s="37" t="n">
        <f aca="false">IF(F36&lt;&gt;0,G36/F36,0)</f>
        <v>0</v>
      </c>
      <c r="J36" s="22" t="n">
        <f aca="false">ROUND(H36*0.0445,0)</f>
        <v>0</v>
      </c>
      <c r="K36" s="22" t="n">
        <f aca="false">J36-G36</f>
        <v>0</v>
      </c>
      <c r="L36" s="22"/>
      <c r="M36" s="40" t="n">
        <f aca="false">+$M$23</f>
        <v>0.0114</v>
      </c>
      <c r="N36" s="23" t="n">
        <f aca="false">R$89</f>
        <v>0.0075</v>
      </c>
      <c r="P36" s="22" t="n">
        <f aca="false">F36</f>
        <v>0</v>
      </c>
      <c r="Q36" s="23" t="n">
        <f aca="false">IF(N36&gt;=M36,N36,M36)</f>
        <v>0.0114</v>
      </c>
      <c r="R36" s="39" t="n">
        <f aca="false">ROUND(P36*Q36,2)</f>
        <v>0</v>
      </c>
    </row>
    <row r="37" customFormat="false" ht="12.75" hidden="false" customHeight="false" outlineLevel="0" collapsed="false">
      <c r="A37" s="20" t="n">
        <v>59945</v>
      </c>
      <c r="B37" s="20" t="n">
        <v>10</v>
      </c>
      <c r="C37" s="21" t="s">
        <v>69</v>
      </c>
      <c r="F37" s="35" t="n">
        <v>14320</v>
      </c>
      <c r="G37" s="35" t="n">
        <v>450</v>
      </c>
      <c r="H37" s="36" t="n">
        <f aca="false">F37+G37</f>
        <v>14770</v>
      </c>
      <c r="I37" s="37" t="n">
        <f aca="false">IF(F37&lt;&gt;0,G37/F37,0)</f>
        <v>0.0314245810055866</v>
      </c>
      <c r="J37" s="22" t="n">
        <f aca="false">ROUND(H37*0.0445,0)</f>
        <v>657</v>
      </c>
      <c r="K37" s="22" t="n">
        <f aca="false">J37-G37</f>
        <v>207</v>
      </c>
      <c r="L37" s="22"/>
      <c r="M37" s="40" t="n">
        <f aca="false">+$M$23</f>
        <v>0.0114</v>
      </c>
      <c r="N37" s="23" t="n">
        <f aca="false">R$89</f>
        <v>0.0075</v>
      </c>
      <c r="P37" s="22" t="n">
        <f aca="false">F37</f>
        <v>14320</v>
      </c>
      <c r="Q37" s="23" t="n">
        <f aca="false">IF(N37&gt;=M37,N37,M37)</f>
        <v>0.0114</v>
      </c>
      <c r="R37" s="39" t="n">
        <f aca="false">ROUND(P37*Q37,2)</f>
        <v>163.25</v>
      </c>
    </row>
    <row r="38" customFormat="false" ht="12.75" hidden="true" customHeight="false" outlineLevel="0" collapsed="false">
      <c r="A38" s="20" t="n">
        <v>61463</v>
      </c>
      <c r="B38" s="20" t="n">
        <v>11</v>
      </c>
      <c r="C38" s="41" t="s">
        <v>70</v>
      </c>
      <c r="F38" s="35"/>
      <c r="G38" s="35"/>
      <c r="H38" s="36" t="n">
        <f aca="false">F38+G38</f>
        <v>0</v>
      </c>
      <c r="I38" s="37" t="n">
        <f aca="false">IF(F38&lt;&gt;0,G38/F38,0)</f>
        <v>0</v>
      </c>
      <c r="J38" s="22" t="n">
        <f aca="false">ROUND(H38*0.0445,0)</f>
        <v>0</v>
      </c>
      <c r="K38" s="22" t="n">
        <f aca="false">J38-G38</f>
        <v>0</v>
      </c>
      <c r="L38" s="22"/>
      <c r="M38" s="40" t="n">
        <f aca="false">+$M$7</f>
        <v>0.0093</v>
      </c>
      <c r="N38" s="23" t="n">
        <f aca="false">R$89</f>
        <v>0.0075</v>
      </c>
      <c r="P38" s="22" t="n">
        <f aca="false">F38</f>
        <v>0</v>
      </c>
      <c r="Q38" s="23" t="n">
        <f aca="false">IF(N38&gt;=M38,N38,M38)</f>
        <v>0.0093</v>
      </c>
      <c r="R38" s="39" t="n">
        <f aca="false">ROUND(P38*Q38,2)</f>
        <v>0</v>
      </c>
    </row>
    <row r="39" customFormat="false" ht="12.75" hidden="false" customHeight="false" outlineLevel="0" collapsed="false">
      <c r="A39" s="20" t="n">
        <v>62261</v>
      </c>
      <c r="B39" s="20" t="n">
        <v>12</v>
      </c>
      <c r="C39" s="21" t="s">
        <v>71</v>
      </c>
      <c r="F39" s="35" t="n">
        <v>3066</v>
      </c>
      <c r="G39" s="35" t="n">
        <v>32</v>
      </c>
      <c r="H39" s="36" t="n">
        <f aca="false">F39+G39</f>
        <v>3098</v>
      </c>
      <c r="I39" s="37" t="n">
        <f aca="false">IF(F39&lt;&gt;0,G39/F39,0)</f>
        <v>0.0104370515329419</v>
      </c>
      <c r="J39" s="22" t="n">
        <f aca="false">ROUND(H39*0.0445,0)</f>
        <v>138</v>
      </c>
      <c r="K39" s="22" t="n">
        <f aca="false">J39-G39</f>
        <v>106</v>
      </c>
      <c r="L39" s="22"/>
      <c r="M39" s="40" t="n">
        <f aca="false">$M$25</f>
        <v>0.0119</v>
      </c>
      <c r="N39" s="23" t="n">
        <f aca="false">R$89</f>
        <v>0.0075</v>
      </c>
      <c r="P39" s="22" t="n">
        <f aca="false">F39</f>
        <v>3066</v>
      </c>
      <c r="Q39" s="23" t="n">
        <f aca="false">IF(N39&gt;=M39,N39,M39)</f>
        <v>0.0119</v>
      </c>
      <c r="R39" s="39" t="n">
        <f aca="false">ROUND(P39*Q39,2)</f>
        <v>36.49</v>
      </c>
    </row>
    <row r="40" customFormat="false" ht="12.75" hidden="true" customHeight="false" outlineLevel="0" collapsed="false">
      <c r="A40" s="20" t="n">
        <v>62789</v>
      </c>
      <c r="B40" s="20" t="n">
        <v>10</v>
      </c>
      <c r="C40" s="21" t="s">
        <v>72</v>
      </c>
      <c r="F40" s="35"/>
      <c r="G40" s="42"/>
      <c r="H40" s="36" t="n">
        <f aca="false">F40+G40</f>
        <v>0</v>
      </c>
      <c r="I40" s="37" t="n">
        <f aca="false">IF(F40&lt;&gt;0,G40/F40,0)</f>
        <v>0</v>
      </c>
      <c r="J40" s="22" t="n">
        <f aca="false">ROUND(H40*0.0445,0)</f>
        <v>0</v>
      </c>
      <c r="K40" s="22" t="n">
        <f aca="false">J40-G40</f>
        <v>0</v>
      </c>
      <c r="L40" s="22"/>
      <c r="M40" s="40" t="n">
        <f aca="false">+$M$23</f>
        <v>0.0114</v>
      </c>
      <c r="N40" s="23" t="n">
        <f aca="false">R$89</f>
        <v>0.0075</v>
      </c>
      <c r="P40" s="22" t="n">
        <f aca="false">F40</f>
        <v>0</v>
      </c>
      <c r="Q40" s="23" t="n">
        <f aca="false">IF(N40&gt;=M40,N40,M40)</f>
        <v>0.0114</v>
      </c>
      <c r="R40" s="39" t="n">
        <f aca="false">ROUND(P40*Q40,2)</f>
        <v>0</v>
      </c>
    </row>
    <row r="41" customFormat="false" ht="12.75" hidden="false" customHeight="false" outlineLevel="0" collapsed="false">
      <c r="A41" s="20" t="n">
        <v>62817</v>
      </c>
      <c r="B41" s="20" t="n">
        <v>11</v>
      </c>
      <c r="C41" s="21" t="s">
        <v>73</v>
      </c>
      <c r="F41" s="35" t="n">
        <v>31</v>
      </c>
      <c r="G41" s="35" t="n">
        <v>0</v>
      </c>
      <c r="H41" s="36" t="n">
        <f aca="false">F41+G41</f>
        <v>31</v>
      </c>
      <c r="I41" s="37" t="n">
        <f aca="false">IF(F41&lt;&gt;0,G41/F41,0)</f>
        <v>0</v>
      </c>
      <c r="J41" s="22" t="n">
        <f aca="false">ROUND(H41*0.0445,0)</f>
        <v>1</v>
      </c>
      <c r="K41" s="22" t="n">
        <f aca="false">J41-G41</f>
        <v>1</v>
      </c>
      <c r="L41" s="22"/>
      <c r="M41" s="40" t="n">
        <f aca="false">+$M$7</f>
        <v>0.0093</v>
      </c>
      <c r="N41" s="23" t="n">
        <f aca="false">R$89</f>
        <v>0.0075</v>
      </c>
      <c r="P41" s="22" t="n">
        <f aca="false">F41</f>
        <v>31</v>
      </c>
      <c r="Q41" s="23" t="n">
        <f aca="false">IF(N41&gt;=M41,N41,M41)</f>
        <v>0.0093</v>
      </c>
      <c r="R41" s="39" t="n">
        <f aca="false">ROUND(P41*Q41,2)</f>
        <v>0.29</v>
      </c>
    </row>
    <row r="42" customFormat="false" ht="12.75" hidden="true" customHeight="false" outlineLevel="0" collapsed="false">
      <c r="A42" s="20" t="n">
        <v>62822</v>
      </c>
      <c r="B42" s="20" t="n">
        <v>12</v>
      </c>
      <c r="C42" s="21" t="s">
        <v>74</v>
      </c>
      <c r="F42" s="35"/>
      <c r="G42" s="35"/>
      <c r="H42" s="36" t="n">
        <f aca="false">F42+G42</f>
        <v>0</v>
      </c>
      <c r="I42" s="37" t="n">
        <f aca="false">IF(F42&lt;&gt;0,G42/F42,0)</f>
        <v>0</v>
      </c>
      <c r="J42" s="22" t="n">
        <f aca="false">ROUND(H42*0.0445,0)</f>
        <v>0</v>
      </c>
      <c r="K42" s="22" t="n">
        <f aca="false">J42-G42</f>
        <v>0</v>
      </c>
      <c r="L42" s="22"/>
      <c r="M42" s="40" t="n">
        <f aca="false">$M$25</f>
        <v>0.0119</v>
      </c>
      <c r="N42" s="23" t="n">
        <f aca="false">R$89</f>
        <v>0.0075</v>
      </c>
      <c r="P42" s="22" t="n">
        <f aca="false">F42</f>
        <v>0</v>
      </c>
      <c r="Q42" s="23" t="n">
        <f aca="false">IF(N42&gt;=M42,N42,M42)</f>
        <v>0.0119</v>
      </c>
      <c r="R42" s="39" t="n">
        <f aca="false">ROUND(P42*Q42,2)</f>
        <v>0</v>
      </c>
    </row>
    <row r="43" customFormat="false" ht="12.75" hidden="false" customHeight="false" outlineLevel="0" collapsed="false">
      <c r="A43" s="20" t="n">
        <v>62850</v>
      </c>
      <c r="B43" s="20" t="n">
        <v>11</v>
      </c>
      <c r="C43" s="21" t="s">
        <v>75</v>
      </c>
      <c r="F43" s="35" t="n">
        <v>341</v>
      </c>
      <c r="G43" s="35" t="n">
        <v>0</v>
      </c>
      <c r="H43" s="36" t="n">
        <f aca="false">F43+G43</f>
        <v>341</v>
      </c>
      <c r="I43" s="37" t="n">
        <f aca="false">IF(F43&lt;&gt;0,G43/F43,0)</f>
        <v>0</v>
      </c>
      <c r="J43" s="22" t="n">
        <f aca="false">ROUND(H43*0.0445,0)</f>
        <v>15</v>
      </c>
      <c r="K43" s="22" t="n">
        <f aca="false">J43-G43</f>
        <v>15</v>
      </c>
      <c r="L43" s="22"/>
      <c r="M43" s="40" t="n">
        <f aca="false">+M41</f>
        <v>0.0093</v>
      </c>
      <c r="N43" s="23" t="n">
        <f aca="false">R$89</f>
        <v>0.0075</v>
      </c>
      <c r="P43" s="22" t="n">
        <f aca="false">F43</f>
        <v>341</v>
      </c>
      <c r="Q43" s="23" t="n">
        <f aca="false">IF(N43&gt;=M43,N43,M43)</f>
        <v>0.0093</v>
      </c>
      <c r="R43" s="39" t="n">
        <f aca="false">ROUND(P43*Q43,2)</f>
        <v>3.17</v>
      </c>
    </row>
    <row r="44" customFormat="false" ht="12.75" hidden="true" customHeight="false" outlineLevel="0" collapsed="false">
      <c r="A44" s="20" t="n">
        <v>63015</v>
      </c>
      <c r="B44" s="20" t="n">
        <v>10</v>
      </c>
      <c r="C44" s="21" t="s">
        <v>76</v>
      </c>
      <c r="F44" s="42"/>
      <c r="G44" s="42"/>
      <c r="H44" s="36" t="n">
        <f aca="false">F44+G44</f>
        <v>0</v>
      </c>
      <c r="I44" s="37" t="n">
        <f aca="false">IF(F44&lt;&gt;0,G44/F44,0)</f>
        <v>0</v>
      </c>
      <c r="J44" s="22" t="n">
        <f aca="false">ROUND(H44*0.0445,0)</f>
        <v>0</v>
      </c>
      <c r="K44" s="22" t="n">
        <f aca="false">J44-G44</f>
        <v>0</v>
      </c>
      <c r="L44" s="22"/>
      <c r="M44" s="40" t="n">
        <f aca="false">+M41</f>
        <v>0.0093</v>
      </c>
      <c r="N44" s="23" t="n">
        <f aca="false">R$89</f>
        <v>0.0075</v>
      </c>
      <c r="P44" s="22" t="n">
        <f aca="false">F44</f>
        <v>0</v>
      </c>
      <c r="Q44" s="23" t="n">
        <f aca="false">IF(N44&gt;=M44,N44,M44)</f>
        <v>0.0093</v>
      </c>
      <c r="R44" s="39" t="n">
        <f aca="false">ROUND(P44*Q44,2)</f>
        <v>0</v>
      </c>
    </row>
    <row r="45" customFormat="false" ht="12.75" hidden="true" customHeight="false" outlineLevel="0" collapsed="false">
      <c r="A45" s="20" t="n">
        <v>63036</v>
      </c>
      <c r="B45" s="20" t="n">
        <v>12</v>
      </c>
      <c r="C45" s="21" t="s">
        <v>77</v>
      </c>
      <c r="F45" s="42"/>
      <c r="G45" s="42"/>
      <c r="H45" s="36" t="n">
        <f aca="false">F45+G45</f>
        <v>0</v>
      </c>
      <c r="I45" s="37" t="n">
        <f aca="false">IF(F45&lt;&gt;0,G45/F45,0)</f>
        <v>0</v>
      </c>
      <c r="J45" s="22" t="n">
        <f aca="false">ROUND(H45*0.0445,0)</f>
        <v>0</v>
      </c>
      <c r="K45" s="22" t="n">
        <f aca="false">J45-G45</f>
        <v>0</v>
      </c>
      <c r="L45" s="22"/>
      <c r="M45" s="40" t="n">
        <f aca="false">+M39</f>
        <v>0.0119</v>
      </c>
      <c r="N45" s="23" t="n">
        <f aca="false">R$89</f>
        <v>0.0075</v>
      </c>
      <c r="P45" s="22" t="n">
        <f aca="false">F45</f>
        <v>0</v>
      </c>
      <c r="Q45" s="23" t="n">
        <f aca="false">IF(N45&gt;=M45,N45,M45)</f>
        <v>0.0119</v>
      </c>
      <c r="R45" s="39" t="n">
        <f aca="false">ROUND(P45*Q45,2)</f>
        <v>0</v>
      </c>
    </row>
    <row r="46" customFormat="false" ht="12.75" hidden="true" customHeight="true" outlineLevel="0" collapsed="false">
      <c r="A46" s="20" t="n">
        <v>63066</v>
      </c>
      <c r="B46" s="20" t="n">
        <v>11</v>
      </c>
      <c r="C46" s="21" t="s">
        <v>78</v>
      </c>
      <c r="F46" s="42"/>
      <c r="G46" s="42"/>
      <c r="H46" s="36" t="n">
        <f aca="false">F46+G46</f>
        <v>0</v>
      </c>
      <c r="I46" s="37" t="n">
        <f aca="false">IF(F46&lt;&gt;0,G46/F46,0)</f>
        <v>0</v>
      </c>
      <c r="J46" s="22" t="n">
        <f aca="false">ROUND(H46*0.0445,0)</f>
        <v>0</v>
      </c>
      <c r="K46" s="22" t="n">
        <f aca="false">J46-G46</f>
        <v>0</v>
      </c>
      <c r="L46" s="22"/>
      <c r="M46" s="40" t="n">
        <f aca="false">+M19</f>
        <v>0.0093</v>
      </c>
      <c r="N46" s="23" t="n">
        <f aca="false">R$89</f>
        <v>0.0075</v>
      </c>
      <c r="P46" s="22" t="n">
        <f aca="false">F46</f>
        <v>0</v>
      </c>
      <c r="Q46" s="23" t="n">
        <f aca="false">IF(N46&gt;=M46,N46,M46)</f>
        <v>0.0093</v>
      </c>
      <c r="R46" s="39" t="n">
        <f aca="false">ROUND(P46*Q46,2)</f>
        <v>0</v>
      </c>
    </row>
    <row r="47" customFormat="false" ht="5.1" hidden="false" customHeight="true" outlineLevel="0" collapsed="false">
      <c r="B47" s="41"/>
      <c r="F47" s="42"/>
      <c r="G47" s="42"/>
      <c r="H47" s="36"/>
      <c r="I47" s="37"/>
      <c r="K47" s="22"/>
      <c r="L47" s="22"/>
      <c r="M47" s="43"/>
      <c r="P47" s="22"/>
      <c r="R47" s="39"/>
    </row>
    <row r="48" customFormat="false" ht="12.75" hidden="false" customHeight="true" outlineLevel="0" collapsed="false">
      <c r="A48" s="44"/>
      <c r="B48" s="44" t="s">
        <v>79</v>
      </c>
      <c r="C48" s="44"/>
      <c r="D48" s="45"/>
      <c r="E48" s="45"/>
      <c r="F48" s="46" t="n">
        <f aca="false">SUM(F5:F47)</f>
        <v>3388244</v>
      </c>
      <c r="G48" s="46" t="n">
        <f aca="false">SUM(G5:G47)</f>
        <v>146143</v>
      </c>
      <c r="H48" s="46" t="n">
        <f aca="false">SUM(H5:H47)</f>
        <v>3534387</v>
      </c>
      <c r="I48" s="47" t="n">
        <f aca="false">G48/F48</f>
        <v>0.0431323718126558</v>
      </c>
      <c r="J48" s="46" t="n">
        <f aca="false">SUM(J5:J47)</f>
        <v>157281</v>
      </c>
      <c r="K48" s="46" t="n">
        <f aca="false">SUM(K5:K47)</f>
        <v>11138</v>
      </c>
      <c r="L48" s="22"/>
      <c r="M48" s="43"/>
      <c r="P48" s="22"/>
      <c r="R48" s="39"/>
    </row>
    <row r="49" customFormat="false" ht="12.75" hidden="false" customHeight="true" outlineLevel="0" collapsed="false">
      <c r="B49" s="41" t="s">
        <v>80</v>
      </c>
      <c r="F49" s="35"/>
      <c r="G49" s="35"/>
      <c r="H49" s="36" t="n">
        <f aca="false">H50-H48</f>
        <v>0</v>
      </c>
      <c r="I49" s="37"/>
      <c r="J49" s="36" t="n">
        <f aca="false">J50-J48</f>
        <v>-1</v>
      </c>
      <c r="K49" s="22" t="n">
        <f aca="false">J49-G49</f>
        <v>-1</v>
      </c>
      <c r="L49" s="22"/>
      <c r="M49" s="43"/>
      <c r="P49" s="22"/>
      <c r="R49" s="39"/>
    </row>
    <row r="50" customFormat="false" ht="12.75" hidden="false" customHeight="false" outlineLevel="0" collapsed="false">
      <c r="A50" s="44" t="s">
        <v>81</v>
      </c>
      <c r="B50" s="44"/>
      <c r="C50" s="44"/>
      <c r="D50" s="45"/>
      <c r="E50" s="45"/>
      <c r="F50" s="46" t="n">
        <f aca="false">SUM(F48:F49)</f>
        <v>3388244</v>
      </c>
      <c r="G50" s="46" t="n">
        <f aca="false">SUM(G48:G49)</f>
        <v>146143</v>
      </c>
      <c r="H50" s="48" t="n">
        <v>3534387</v>
      </c>
      <c r="I50" s="47"/>
      <c r="J50" s="46" t="n">
        <f aca="false">ROUND(H50*0.0445,0)</f>
        <v>157280</v>
      </c>
      <c r="K50" s="46" t="n">
        <f aca="false">SUM(K48:K49)</f>
        <v>11137</v>
      </c>
      <c r="L50" s="49"/>
      <c r="M50" s="50"/>
      <c r="N50" s="50"/>
      <c r="O50" s="51"/>
      <c r="P50" s="46" t="n">
        <f aca="false">SUM(P5:P49)</f>
        <v>3388244</v>
      </c>
      <c r="Q50" s="50" t="n">
        <f aca="false">R50/P50</f>
        <v>0.00991299327911449</v>
      </c>
      <c r="R50" s="52" t="n">
        <f aca="false">SUM(R5:R49)</f>
        <v>33587.64</v>
      </c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2.75" hidden="false" customHeight="false" outlineLevel="0" collapsed="false">
      <c r="H51" s="53" t="s">
        <v>82</v>
      </c>
    </row>
    <row r="52" customFormat="false" ht="12.75" hidden="false" customHeight="false" outlineLevel="0" collapsed="false">
      <c r="A52" s="20" t="n">
        <v>6</v>
      </c>
      <c r="B52" s="20" t="n">
        <v>11</v>
      </c>
      <c r="C52" s="21" t="s">
        <v>39</v>
      </c>
      <c r="F52" s="35" t="n">
        <v>272610</v>
      </c>
      <c r="G52" s="35" t="n">
        <v>13212</v>
      </c>
      <c r="H52" s="36" t="n">
        <f aca="false">F52+G52</f>
        <v>285822</v>
      </c>
      <c r="I52" s="37" t="n">
        <f aca="false">IF(F52&lt;&gt;0,G52/F52,0)</f>
        <v>0.0484648398811489</v>
      </c>
      <c r="J52" s="22" t="n">
        <f aca="false">ROUND(H52*0.0445,0)</f>
        <v>12719</v>
      </c>
      <c r="K52" s="22" t="n">
        <f aca="false">J52-G52</f>
        <v>-493</v>
      </c>
      <c r="L52" s="22"/>
      <c r="M52" s="54" t="n">
        <f aca="false">+M7</f>
        <v>0.0093</v>
      </c>
      <c r="N52" s="23" t="n">
        <f aca="false">R$89</f>
        <v>0.0075</v>
      </c>
      <c r="P52" s="22" t="n">
        <f aca="false">F52</f>
        <v>272610</v>
      </c>
      <c r="Q52" s="23" t="n">
        <f aca="false">IF(N52&gt;=M52,N52,M52)</f>
        <v>0.0093</v>
      </c>
      <c r="R52" s="39" t="n">
        <f aca="false">ROUND(P52*Q52,2)</f>
        <v>2535.27</v>
      </c>
    </row>
    <row r="53" customFormat="false" ht="12.75" hidden="false" customHeight="false" outlineLevel="0" collapsed="false">
      <c r="A53" s="20" t="n">
        <v>8</v>
      </c>
      <c r="B53" s="20" t="n">
        <v>11</v>
      </c>
      <c r="C53" s="21" t="s">
        <v>40</v>
      </c>
      <c r="F53" s="35" t="n">
        <v>109693</v>
      </c>
      <c r="G53" s="35" t="n">
        <v>5322</v>
      </c>
      <c r="H53" s="36" t="n">
        <f aca="false">F53+G53</f>
        <v>115015</v>
      </c>
      <c r="I53" s="37" t="n">
        <f aca="false">IF(F53&lt;&gt;0,G53/F53,0)</f>
        <v>0.0485172253471051</v>
      </c>
      <c r="J53" s="22" t="n">
        <f aca="false">ROUND(H53*0.0445,0)</f>
        <v>5118</v>
      </c>
      <c r="K53" s="22" t="n">
        <f aca="false">J53-G53</f>
        <v>-204</v>
      </c>
      <c r="L53" s="22"/>
      <c r="M53" s="54" t="n">
        <f aca="false">+M52</f>
        <v>0.0093</v>
      </c>
      <c r="N53" s="23" t="n">
        <f aca="false">R$89</f>
        <v>0.0075</v>
      </c>
      <c r="P53" s="22" t="n">
        <f aca="false">F53</f>
        <v>109693</v>
      </c>
      <c r="Q53" s="23" t="n">
        <f aca="false">IF(N53&gt;=M53,N53,M53)</f>
        <v>0.0093</v>
      </c>
      <c r="R53" s="39" t="n">
        <f aca="false">ROUND(P53*Q53,2)</f>
        <v>1020.14</v>
      </c>
    </row>
    <row r="54" customFormat="false" ht="12.75" hidden="true" customHeight="false" outlineLevel="0" collapsed="false">
      <c r="A54" s="20" t="n">
        <v>9</v>
      </c>
      <c r="B54" s="20" t="n">
        <v>11</v>
      </c>
      <c r="C54" s="21" t="s">
        <v>41</v>
      </c>
      <c r="F54" s="35"/>
      <c r="G54" s="35"/>
      <c r="H54" s="36" t="n">
        <f aca="false">F54+G54</f>
        <v>0</v>
      </c>
      <c r="I54" s="37" t="n">
        <f aca="false">IF(F54&lt;&gt;0,G54/F54,0)</f>
        <v>0</v>
      </c>
      <c r="J54" s="22" t="n">
        <f aca="false">ROUND(H54*0.0445,0)</f>
        <v>0</v>
      </c>
      <c r="K54" s="22" t="n">
        <f aca="false">J54-G54</f>
        <v>0</v>
      </c>
      <c r="L54" s="22"/>
      <c r="M54" s="54" t="n">
        <f aca="false">+M53</f>
        <v>0.0093</v>
      </c>
      <c r="N54" s="23" t="n">
        <f aca="false">R$89</f>
        <v>0.0075</v>
      </c>
      <c r="P54" s="22" t="n">
        <f aca="false">F54</f>
        <v>0</v>
      </c>
      <c r="Q54" s="23" t="n">
        <f aca="false">IF(N54&gt;=M54,N54,M54)</f>
        <v>0.0093</v>
      </c>
      <c r="R54" s="39" t="n">
        <f aca="false">ROUND(P54*Q54,2)</f>
        <v>0</v>
      </c>
    </row>
    <row r="55" customFormat="false" ht="12.75" hidden="true" customHeight="false" outlineLevel="0" collapsed="false">
      <c r="A55" s="20" t="n">
        <v>10</v>
      </c>
      <c r="B55" s="20" t="n">
        <v>11</v>
      </c>
      <c r="C55" s="21" t="s">
        <v>42</v>
      </c>
      <c r="F55" s="35" t="n">
        <v>0</v>
      </c>
      <c r="G55" s="35" t="n">
        <v>0</v>
      </c>
      <c r="H55" s="36" t="n">
        <f aca="false">F55+G55</f>
        <v>0</v>
      </c>
      <c r="I55" s="37" t="n">
        <f aca="false">IF(F55&lt;&gt;0,G55/F55,0)</f>
        <v>0</v>
      </c>
      <c r="J55" s="22" t="n">
        <f aca="false">ROUND(H55*0.0445,0)</f>
        <v>0</v>
      </c>
      <c r="K55" s="22" t="n">
        <f aca="false">J55-G55</f>
        <v>0</v>
      </c>
      <c r="L55" s="22"/>
      <c r="M55" s="54" t="n">
        <v>0.02</v>
      </c>
      <c r="N55" s="23" t="n">
        <f aca="false">R$89</f>
        <v>0.0075</v>
      </c>
      <c r="P55" s="22" t="n">
        <f aca="false">F55</f>
        <v>0</v>
      </c>
      <c r="Q55" s="23" t="n">
        <f aca="false">IF(N55&gt;=M55,N55,M55)</f>
        <v>0.02</v>
      </c>
      <c r="R55" s="39" t="n">
        <f aca="false">ROUND(P55*Q55,2)</f>
        <v>0</v>
      </c>
    </row>
    <row r="56" customFormat="false" ht="12.75" hidden="true" customHeight="false" outlineLevel="0" collapsed="false">
      <c r="A56" s="20" t="n">
        <v>11</v>
      </c>
      <c r="B56" s="20" t="n">
        <v>11</v>
      </c>
      <c r="C56" s="21" t="s">
        <v>43</v>
      </c>
      <c r="F56" s="35"/>
      <c r="G56" s="35"/>
      <c r="H56" s="36" t="n">
        <f aca="false">F56+G56</f>
        <v>0</v>
      </c>
      <c r="I56" s="37" t="n">
        <f aca="false">IF(F56&lt;&gt;0,G56/F56,0)</f>
        <v>0</v>
      </c>
      <c r="J56" s="22" t="n">
        <f aca="false">ROUND(H56*0.0445,0)</f>
        <v>0</v>
      </c>
      <c r="K56" s="22" t="n">
        <f aca="false">J56-G56</f>
        <v>0</v>
      </c>
      <c r="L56" s="22"/>
      <c r="M56" s="54" t="n">
        <f aca="false">+M54</f>
        <v>0.0093</v>
      </c>
      <c r="N56" s="23" t="n">
        <f aca="false">R$89</f>
        <v>0.0075</v>
      </c>
      <c r="P56" s="22" t="n">
        <f aca="false">F56</f>
        <v>0</v>
      </c>
      <c r="Q56" s="23" t="n">
        <f aca="false">IF(N56&gt;=M56,N56,M56)</f>
        <v>0.0093</v>
      </c>
      <c r="R56" s="39" t="n">
        <f aca="false">ROUND(P56*Q56,2)</f>
        <v>0</v>
      </c>
    </row>
    <row r="57" customFormat="false" ht="12.75" hidden="false" customHeight="false" outlineLevel="0" collapsed="false">
      <c r="A57" s="20" t="n">
        <v>12</v>
      </c>
      <c r="B57" s="20" t="n">
        <v>11</v>
      </c>
      <c r="C57" s="21" t="s">
        <v>44</v>
      </c>
      <c r="F57" s="35" t="n">
        <v>58986</v>
      </c>
      <c r="G57" s="35" t="n">
        <v>2862</v>
      </c>
      <c r="H57" s="36" t="n">
        <f aca="false">F57+G57</f>
        <v>61848</v>
      </c>
      <c r="I57" s="37" t="n">
        <f aca="false">IF(F57&lt;&gt;0,G57/F57,0)</f>
        <v>0.0485199877937138</v>
      </c>
      <c r="J57" s="22" t="n">
        <f aca="false">ROUND(H57*0.0445,0)</f>
        <v>2752</v>
      </c>
      <c r="K57" s="22" t="n">
        <f aca="false">J57-G57</f>
        <v>-110</v>
      </c>
      <c r="L57" s="22"/>
      <c r="M57" s="54" t="n">
        <f aca="false">+M56</f>
        <v>0.0093</v>
      </c>
      <c r="N57" s="23" t="n">
        <f aca="false">R$89</f>
        <v>0.0075</v>
      </c>
      <c r="P57" s="22" t="n">
        <f aca="false">F57</f>
        <v>58986</v>
      </c>
      <c r="Q57" s="23" t="n">
        <f aca="false">IF(N57&gt;=M57,N57,M57)</f>
        <v>0.0093</v>
      </c>
      <c r="R57" s="39" t="n">
        <f aca="false">ROUND(P57*Q57,2)</f>
        <v>548.57</v>
      </c>
    </row>
    <row r="58" customFormat="false" ht="12.75" hidden="true" customHeight="false" outlineLevel="0" collapsed="false">
      <c r="A58" s="20" t="n">
        <v>14</v>
      </c>
      <c r="B58" s="20" t="n">
        <v>11</v>
      </c>
      <c r="C58" s="21" t="s">
        <v>45</v>
      </c>
      <c r="F58" s="35" t="n">
        <v>0</v>
      </c>
      <c r="G58" s="35" t="n">
        <v>0</v>
      </c>
      <c r="H58" s="36" t="n">
        <f aca="false">F58+G58</f>
        <v>0</v>
      </c>
      <c r="I58" s="37" t="n">
        <f aca="false">IF(F58&lt;&gt;0,G58/F58,0)</f>
        <v>0</v>
      </c>
      <c r="J58" s="22" t="n">
        <f aca="false">ROUND(H58*0.0445,0)</f>
        <v>0</v>
      </c>
      <c r="K58" s="22" t="n">
        <f aca="false">J58-G58</f>
        <v>0</v>
      </c>
      <c r="L58" s="22"/>
      <c r="M58" s="54" t="n">
        <v>0.02</v>
      </c>
      <c r="N58" s="23" t="n">
        <f aca="false">R$89</f>
        <v>0.0075</v>
      </c>
      <c r="P58" s="22" t="n">
        <f aca="false">F58</f>
        <v>0</v>
      </c>
      <c r="Q58" s="23" t="n">
        <f aca="false">IF(N58&gt;=M58,N58,M58)</f>
        <v>0.02</v>
      </c>
      <c r="R58" s="39" t="n">
        <f aca="false">ROUND(P58*Q58,2)</f>
        <v>0</v>
      </c>
    </row>
    <row r="59" customFormat="false" ht="12.75" hidden="false" customHeight="false" outlineLevel="0" collapsed="false">
      <c r="A59" s="20" t="n">
        <v>16</v>
      </c>
      <c r="B59" s="20" t="n">
        <v>11</v>
      </c>
      <c r="C59" s="21" t="s">
        <v>46</v>
      </c>
      <c r="F59" s="35" t="n">
        <v>28000</v>
      </c>
      <c r="G59" s="35" t="n">
        <v>1352</v>
      </c>
      <c r="H59" s="36" t="n">
        <f aca="false">F59+G59</f>
        <v>29352</v>
      </c>
      <c r="I59" s="37" t="n">
        <f aca="false">IF(F59&lt;&gt;0,G59/F59,0)</f>
        <v>0.0482857142857143</v>
      </c>
      <c r="J59" s="22" t="n">
        <f aca="false">ROUND(H59*0.0445,0)</f>
        <v>1306</v>
      </c>
      <c r="K59" s="22" t="n">
        <f aca="false">J59-G59</f>
        <v>-46</v>
      </c>
      <c r="L59" s="22"/>
      <c r="M59" s="54" t="n">
        <f aca="false">+M57</f>
        <v>0.0093</v>
      </c>
      <c r="N59" s="23" t="n">
        <f aca="false">R$89</f>
        <v>0.0075</v>
      </c>
      <c r="P59" s="22" t="n">
        <f aca="false">F59</f>
        <v>28000</v>
      </c>
      <c r="Q59" s="23" t="n">
        <f aca="false">IF(N59&gt;=M59,N59,M59)</f>
        <v>0.0093</v>
      </c>
      <c r="R59" s="39" t="n">
        <f aca="false">ROUND(P59*Q59,2)</f>
        <v>260.4</v>
      </c>
    </row>
    <row r="60" customFormat="false" ht="12.75" hidden="false" customHeight="false" outlineLevel="0" collapsed="false">
      <c r="A60" s="20" t="n">
        <v>17</v>
      </c>
      <c r="B60" s="20" t="n">
        <v>11</v>
      </c>
      <c r="C60" s="21" t="s">
        <v>47</v>
      </c>
      <c r="F60" s="35" t="n">
        <v>153681</v>
      </c>
      <c r="G60" s="35" t="n">
        <v>7440</v>
      </c>
      <c r="H60" s="36" t="n">
        <f aca="false">F60+G60</f>
        <v>161121</v>
      </c>
      <c r="I60" s="37" t="n">
        <f aca="false">IF(F60&lt;&gt;0,G60/F60,0)</f>
        <v>0.0484119702500634</v>
      </c>
      <c r="J60" s="22" t="n">
        <f aca="false">ROUND(H60*0.0445,0)</f>
        <v>7170</v>
      </c>
      <c r="K60" s="22" t="n">
        <f aca="false">J60-G60</f>
        <v>-270</v>
      </c>
      <c r="L60" s="22"/>
      <c r="M60" s="54" t="n">
        <f aca="false">+M57</f>
        <v>0.0093</v>
      </c>
      <c r="N60" s="23" t="n">
        <f aca="false">R$89</f>
        <v>0.0075</v>
      </c>
      <c r="P60" s="22" t="n">
        <f aca="false">F60</f>
        <v>153681</v>
      </c>
      <c r="Q60" s="23" t="n">
        <f aca="false">IF(N60&gt;=M60,N60,M60)</f>
        <v>0.0093</v>
      </c>
      <c r="R60" s="39" t="n">
        <f aca="false">ROUND(P60*Q60,2)</f>
        <v>1429.23</v>
      </c>
    </row>
    <row r="61" customFormat="false" ht="12.75" hidden="true" customHeight="false" outlineLevel="0" collapsed="false">
      <c r="A61" s="20" t="n">
        <v>18</v>
      </c>
      <c r="B61" s="20" t="n">
        <v>11</v>
      </c>
      <c r="C61" s="21" t="s">
        <v>48</v>
      </c>
      <c r="F61" s="35"/>
      <c r="G61" s="35"/>
      <c r="H61" s="36" t="n">
        <f aca="false">F61+G61</f>
        <v>0</v>
      </c>
      <c r="I61" s="37" t="n">
        <f aca="false">IF(F61&lt;&gt;0,G61/F61,0)</f>
        <v>0</v>
      </c>
      <c r="J61" s="22" t="n">
        <f aca="false">ROUND(H61*0.0445,0)</f>
        <v>0</v>
      </c>
      <c r="K61" s="22" t="n">
        <f aca="false">J61-G61</f>
        <v>0</v>
      </c>
      <c r="L61" s="22"/>
      <c r="M61" s="54" t="n">
        <f aca="false">+M60</f>
        <v>0.0093</v>
      </c>
      <c r="N61" s="23" t="n">
        <f aca="false">R$89</f>
        <v>0.0075</v>
      </c>
      <c r="P61" s="22" t="n">
        <f aca="false">F61</f>
        <v>0</v>
      </c>
      <c r="Q61" s="23" t="n">
        <f aca="false">IF(N61&gt;=M61,N61,M61)</f>
        <v>0.0093</v>
      </c>
      <c r="R61" s="39" t="n">
        <f aca="false">ROUND(P61*Q61,2)</f>
        <v>0</v>
      </c>
    </row>
    <row r="62" customFormat="false" ht="12.75" hidden="false" customHeight="false" outlineLevel="0" collapsed="false">
      <c r="A62" s="20" t="n">
        <v>29</v>
      </c>
      <c r="B62" s="20" t="n">
        <v>13</v>
      </c>
      <c r="C62" s="21" t="s">
        <v>49</v>
      </c>
      <c r="F62" s="35" t="n">
        <v>103963</v>
      </c>
      <c r="G62" s="35" t="n">
        <v>5168</v>
      </c>
      <c r="H62" s="36" t="n">
        <f aca="false">F62+G62</f>
        <v>109131</v>
      </c>
      <c r="I62" s="37" t="n">
        <f aca="false">IF(F62&lt;&gt;0,G62/F62,0)</f>
        <v>0.0497099929782711</v>
      </c>
      <c r="J62" s="22" t="n">
        <f aca="false">ROUND(H62*0.0445,0)</f>
        <v>4856</v>
      </c>
      <c r="K62" s="22" t="n">
        <f aca="false">J62-G62</f>
        <v>-312</v>
      </c>
      <c r="L62" s="22"/>
      <c r="M62" s="54" t="n">
        <f aca="false">+M17</f>
        <v>0.0062</v>
      </c>
      <c r="N62" s="23" t="n">
        <f aca="false">R$89</f>
        <v>0.0075</v>
      </c>
      <c r="P62" s="22" t="n">
        <f aca="false">F62</f>
        <v>103963</v>
      </c>
      <c r="Q62" s="23" t="n">
        <f aca="false">IF(N62&gt;=M62,N62,M62)</f>
        <v>0.0075</v>
      </c>
      <c r="R62" s="39" t="n">
        <f aca="false">ROUND(P62*Q62,2)</f>
        <v>779.72</v>
      </c>
    </row>
    <row r="63" customFormat="false" ht="12.75" hidden="true" customHeight="false" outlineLevel="0" collapsed="false">
      <c r="A63" s="20" t="n">
        <v>30</v>
      </c>
      <c r="B63" s="20" t="n">
        <v>13</v>
      </c>
      <c r="C63" s="41" t="s">
        <v>50</v>
      </c>
      <c r="F63" s="35"/>
      <c r="G63" s="35"/>
      <c r="H63" s="36" t="n">
        <f aca="false">F63+G63</f>
        <v>0</v>
      </c>
      <c r="I63" s="37" t="n">
        <f aca="false">IF(F63&lt;&gt;0,G63/F63,0)</f>
        <v>0</v>
      </c>
      <c r="J63" s="22" t="n">
        <f aca="false">ROUND(H63*0.0445,0)</f>
        <v>0</v>
      </c>
      <c r="K63" s="22" t="n">
        <f aca="false">J63-G63</f>
        <v>0</v>
      </c>
      <c r="L63" s="22"/>
      <c r="M63" s="54" t="n">
        <f aca="false">+M62</f>
        <v>0.0062</v>
      </c>
      <c r="N63" s="23" t="n">
        <f aca="false">R$89</f>
        <v>0.0075</v>
      </c>
      <c r="P63" s="22" t="n">
        <f aca="false">F63</f>
        <v>0</v>
      </c>
      <c r="Q63" s="23" t="n">
        <f aca="false">IF(N63&gt;=M63,N63,M63)</f>
        <v>0.0075</v>
      </c>
      <c r="R63" s="39" t="n">
        <f aca="false">ROUND(P63*Q63,2)</f>
        <v>0</v>
      </c>
    </row>
    <row r="64" customFormat="false" ht="12.75" hidden="false" customHeight="false" outlineLevel="0" collapsed="false">
      <c r="A64" s="20" t="n">
        <v>44</v>
      </c>
      <c r="B64" s="20" t="n">
        <v>11</v>
      </c>
      <c r="C64" s="21" t="s">
        <v>51</v>
      </c>
      <c r="F64" s="35" t="n">
        <v>118714</v>
      </c>
      <c r="G64" s="35" t="n">
        <v>5736</v>
      </c>
      <c r="H64" s="36" t="n">
        <f aca="false">F64+G64</f>
        <v>124450</v>
      </c>
      <c r="I64" s="37" t="n">
        <f aca="false">IF(F64&lt;&gt;0,G64/F64,0)</f>
        <v>0.0483178058190272</v>
      </c>
      <c r="J64" s="22" t="n">
        <f aca="false">ROUND(H64*0.0445,0)</f>
        <v>5538</v>
      </c>
      <c r="K64" s="22" t="n">
        <f aca="false">J64-G64</f>
        <v>-198</v>
      </c>
      <c r="L64" s="22"/>
      <c r="M64" s="54" t="n">
        <f aca="false">+M61</f>
        <v>0.0093</v>
      </c>
      <c r="N64" s="23" t="n">
        <f aca="false">R$89</f>
        <v>0.0075</v>
      </c>
      <c r="P64" s="22" t="n">
        <f aca="false">F64</f>
        <v>118714</v>
      </c>
      <c r="Q64" s="23" t="n">
        <f aca="false">IF(N64&gt;=M64,N64,M64)</f>
        <v>0.0093</v>
      </c>
      <c r="R64" s="39" t="n">
        <f aca="false">ROUND(P64*Q64,2)</f>
        <v>1104.04</v>
      </c>
    </row>
    <row r="65" customFormat="false" ht="12.75" hidden="true" customHeight="false" outlineLevel="0" collapsed="false">
      <c r="A65" s="20" t="n">
        <v>45</v>
      </c>
      <c r="B65" s="20" t="n">
        <v>11</v>
      </c>
      <c r="C65" s="21" t="s">
        <v>52</v>
      </c>
      <c r="F65" s="35"/>
      <c r="G65" s="35"/>
      <c r="H65" s="36" t="n">
        <f aca="false">F65+G65</f>
        <v>0</v>
      </c>
      <c r="I65" s="37" t="n">
        <f aca="false">IF(F65&lt;&gt;0,G65/F65,0)</f>
        <v>0</v>
      </c>
      <c r="J65" s="22" t="n">
        <f aca="false">ROUND(H65*0.0445,0)</f>
        <v>0</v>
      </c>
      <c r="K65" s="22" t="n">
        <f aca="false">J65-G65</f>
        <v>0</v>
      </c>
      <c r="L65" s="22"/>
      <c r="M65" s="54" t="n">
        <f aca="false">+M64</f>
        <v>0.0093</v>
      </c>
      <c r="N65" s="23" t="n">
        <f aca="false">R$89</f>
        <v>0.0075</v>
      </c>
      <c r="P65" s="22" t="n">
        <f aca="false">F65</f>
        <v>0</v>
      </c>
      <c r="Q65" s="23" t="n">
        <f aca="false">IF(N65&gt;=M65,N65,M65)</f>
        <v>0.0093</v>
      </c>
      <c r="R65" s="39" t="n">
        <f aca="false">ROUND(P65*Q65,2)</f>
        <v>0</v>
      </c>
    </row>
    <row r="66" customFormat="false" ht="12.75" hidden="true" customHeight="false" outlineLevel="0" collapsed="false">
      <c r="A66" s="20" t="n">
        <v>46</v>
      </c>
      <c r="B66" s="20" t="n">
        <v>11</v>
      </c>
      <c r="C66" s="21" t="s">
        <v>53</v>
      </c>
      <c r="F66" s="35"/>
      <c r="G66" s="35"/>
      <c r="H66" s="36" t="n">
        <f aca="false">F66+G66</f>
        <v>0</v>
      </c>
      <c r="I66" s="37" t="n">
        <f aca="false">IF(F66&lt;&gt;0,G66/F66,0)</f>
        <v>0</v>
      </c>
      <c r="J66" s="22" t="n">
        <f aca="false">ROUND(H66*0.0445,0)</f>
        <v>0</v>
      </c>
      <c r="K66" s="22" t="n">
        <f aca="false">J66-G66</f>
        <v>0</v>
      </c>
      <c r="L66" s="22"/>
      <c r="M66" s="54" t="n">
        <f aca="false">+M65</f>
        <v>0.0093</v>
      </c>
      <c r="N66" s="23" t="n">
        <f aca="false">R$89</f>
        <v>0.0075</v>
      </c>
      <c r="P66" s="22" t="n">
        <f aca="false">F66</f>
        <v>0</v>
      </c>
      <c r="Q66" s="23" t="n">
        <f aca="false">IF(N66&gt;=M66,N66,M66)</f>
        <v>0.0093</v>
      </c>
      <c r="R66" s="39" t="n">
        <f aca="false">ROUND(P66*Q66,2)</f>
        <v>0</v>
      </c>
    </row>
    <row r="67" customFormat="false" ht="12.75" hidden="true" customHeight="false" outlineLevel="0" collapsed="false">
      <c r="A67" s="20" t="n">
        <v>77</v>
      </c>
      <c r="B67" s="20" t="n">
        <v>10</v>
      </c>
      <c r="C67" s="21" t="s">
        <v>55</v>
      </c>
      <c r="F67" s="35"/>
      <c r="G67" s="35"/>
      <c r="H67" s="36" t="n">
        <f aca="false">F67+G67</f>
        <v>0</v>
      </c>
      <c r="I67" s="37" t="n">
        <f aca="false">IF(F67&lt;&gt;0,G67/F67,0)</f>
        <v>0</v>
      </c>
      <c r="J67" s="22" t="n">
        <f aca="false">ROUND(H67*0.0445,0)</f>
        <v>0</v>
      </c>
      <c r="K67" s="22" t="n">
        <f aca="false">J67-G67</f>
        <v>0</v>
      </c>
      <c r="L67" s="22"/>
      <c r="M67" s="54" t="n">
        <f aca="false">+M23</f>
        <v>0.0114</v>
      </c>
      <c r="N67" s="23" t="n">
        <f aca="false">R$89</f>
        <v>0.0075</v>
      </c>
      <c r="P67" s="22" t="n">
        <f aca="false">F67</f>
        <v>0</v>
      </c>
      <c r="Q67" s="23" t="n">
        <f aca="false">IF(N67&gt;=M67,N67,M67)</f>
        <v>0.0114</v>
      </c>
      <c r="R67" s="39" t="n">
        <f aca="false">ROUND(P67*Q67,2)</f>
        <v>0</v>
      </c>
    </row>
    <row r="68" customFormat="false" ht="12.75" hidden="false" customHeight="true" outlineLevel="0" collapsed="false">
      <c r="A68" s="20" t="n">
        <v>96</v>
      </c>
      <c r="B68" s="20" t="n">
        <v>10</v>
      </c>
      <c r="C68" s="21" t="s">
        <v>56</v>
      </c>
      <c r="F68" s="35" t="n">
        <v>72119</v>
      </c>
      <c r="G68" s="35" t="n">
        <v>2258</v>
      </c>
      <c r="H68" s="36" t="n">
        <f aca="false">F68+G68</f>
        <v>74377</v>
      </c>
      <c r="I68" s="37" t="n">
        <f aca="false">IF(F68&lt;&gt;0,G68/F68,0)</f>
        <v>0.031309363690567</v>
      </c>
      <c r="J68" s="22" t="n">
        <f aca="false">ROUND(H68*0.0445,0)</f>
        <v>3310</v>
      </c>
      <c r="K68" s="22" t="n">
        <f aca="false">J68-G68</f>
        <v>1052</v>
      </c>
      <c r="L68" s="22"/>
      <c r="M68" s="54" t="n">
        <f aca="false">+M67</f>
        <v>0.0114</v>
      </c>
      <c r="N68" s="23" t="n">
        <f aca="false">R$89</f>
        <v>0.0075</v>
      </c>
      <c r="P68" s="22" t="n">
        <f aca="false">F68</f>
        <v>72119</v>
      </c>
      <c r="Q68" s="23" t="n">
        <f aca="false">IF(N68&gt;=M68,N68,M68)</f>
        <v>0.0114</v>
      </c>
      <c r="R68" s="39" t="n">
        <f aca="false">ROUND(P68*Q68,2)</f>
        <v>822.16</v>
      </c>
    </row>
    <row r="69" customFormat="false" ht="12.75" hidden="false" customHeight="false" outlineLevel="0" collapsed="false">
      <c r="A69" s="20" t="n">
        <v>147</v>
      </c>
      <c r="B69" s="20" t="n">
        <v>12</v>
      </c>
      <c r="C69" s="21" t="s">
        <v>57</v>
      </c>
      <c r="F69" s="35" t="n">
        <v>66945</v>
      </c>
      <c r="G69" s="35" t="n">
        <v>2867</v>
      </c>
      <c r="H69" s="36" t="n">
        <f aca="false">F69+G69</f>
        <v>69812</v>
      </c>
      <c r="I69" s="37" t="n">
        <f aca="false">IF(F69&lt;&gt;0,G69/F69,0)</f>
        <v>0.0428262006124431</v>
      </c>
      <c r="J69" s="22" t="n">
        <f aca="false">ROUND(H69*0.0445,0)</f>
        <v>3107</v>
      </c>
      <c r="K69" s="22" t="n">
        <f aca="false">J69-G69</f>
        <v>240</v>
      </c>
      <c r="L69" s="22"/>
      <c r="M69" s="54" t="n">
        <f aca="false">+M25</f>
        <v>0.0119</v>
      </c>
      <c r="N69" s="23" t="n">
        <f aca="false">R$89</f>
        <v>0.0075</v>
      </c>
      <c r="P69" s="22" t="n">
        <f aca="false">F69</f>
        <v>66945</v>
      </c>
      <c r="Q69" s="23" t="n">
        <f aca="false">IF(N69&gt;=M69,N69,M69)</f>
        <v>0.0119</v>
      </c>
      <c r="R69" s="39" t="n">
        <f aca="false">ROUND(P69*Q69,2)</f>
        <v>796.65</v>
      </c>
    </row>
    <row r="70" customFormat="false" ht="12.75" hidden="true" customHeight="false" outlineLevel="0" collapsed="false">
      <c r="A70" s="20" t="n">
        <v>148</v>
      </c>
      <c r="B70" s="20" t="n">
        <v>12</v>
      </c>
      <c r="C70" s="21" t="s">
        <v>58</v>
      </c>
      <c r="F70" s="35"/>
      <c r="G70" s="35"/>
      <c r="H70" s="36" t="n">
        <f aca="false">F70+G70</f>
        <v>0</v>
      </c>
      <c r="I70" s="37" t="n">
        <f aca="false">IF(F70&lt;&gt;0,G70/F70,0)</f>
        <v>0</v>
      </c>
      <c r="J70" s="22" t="n">
        <f aca="false">ROUND(H70*0.0445,0)</f>
        <v>0</v>
      </c>
      <c r="K70" s="22" t="n">
        <f aca="false">J70-G70</f>
        <v>0</v>
      </c>
      <c r="L70" s="22"/>
      <c r="M70" s="54" t="n">
        <f aca="false">+M25</f>
        <v>0.0119</v>
      </c>
      <c r="N70" s="23" t="n">
        <f aca="false">R$89</f>
        <v>0.0075</v>
      </c>
      <c r="P70" s="22" t="n">
        <f aca="false">F70</f>
        <v>0</v>
      </c>
      <c r="Q70" s="23" t="n">
        <f aca="false">IF(N70&gt;=M70,N70,M70)</f>
        <v>0.0119</v>
      </c>
      <c r="R70" s="39" t="n">
        <f aca="false">ROUND(P70*Q70,2)</f>
        <v>0</v>
      </c>
    </row>
    <row r="71" customFormat="false" ht="12.75" hidden="true" customHeight="false" outlineLevel="0" collapsed="false">
      <c r="A71" s="20" t="n">
        <v>149</v>
      </c>
      <c r="B71" s="20" t="n">
        <v>12</v>
      </c>
      <c r="C71" s="21" t="s">
        <v>59</v>
      </c>
      <c r="F71" s="35"/>
      <c r="G71" s="35"/>
      <c r="H71" s="36" t="n">
        <f aca="false">F71+G71</f>
        <v>0</v>
      </c>
      <c r="I71" s="37" t="n">
        <f aca="false">IF(F71&lt;&gt;0,G71/F71,0)</f>
        <v>0</v>
      </c>
      <c r="J71" s="22" t="n">
        <f aca="false">ROUND(H71*0.0445,0)</f>
        <v>0</v>
      </c>
      <c r="K71" s="22" t="n">
        <f aca="false">J71-G71</f>
        <v>0</v>
      </c>
      <c r="L71" s="22"/>
      <c r="M71" s="54" t="n">
        <f aca="false">+M70</f>
        <v>0.0119</v>
      </c>
      <c r="N71" s="23" t="n">
        <f aca="false">R$89</f>
        <v>0.0075</v>
      </c>
      <c r="P71" s="22" t="n">
        <f aca="false">F71</f>
        <v>0</v>
      </c>
      <c r="Q71" s="23" t="n">
        <f aca="false">IF(N71&gt;=M71,N71,M71)</f>
        <v>0.0119</v>
      </c>
      <c r="R71" s="39" t="n">
        <f aca="false">ROUND(P71*Q71,2)</f>
        <v>0</v>
      </c>
    </row>
    <row r="72" customFormat="false" ht="12.75" hidden="false" customHeight="false" outlineLevel="0" collapsed="false">
      <c r="A72" s="20" t="n">
        <v>2160</v>
      </c>
      <c r="B72" s="20" t="n">
        <v>10</v>
      </c>
      <c r="C72" s="21" t="s">
        <v>60</v>
      </c>
      <c r="F72" s="35" t="n">
        <v>197351</v>
      </c>
      <c r="G72" s="35" t="n">
        <v>6211</v>
      </c>
      <c r="H72" s="36" t="n">
        <f aca="false">F72+G72</f>
        <v>203562</v>
      </c>
      <c r="I72" s="37" t="n">
        <f aca="false">IF(F72&lt;&gt;0,G72/F72,0)</f>
        <v>0.0314718445814817</v>
      </c>
      <c r="J72" s="22" t="n">
        <f aca="false">ROUND(H72*0.0445,0)</f>
        <v>9059</v>
      </c>
      <c r="K72" s="22" t="n">
        <f aca="false">J72-G72</f>
        <v>2848</v>
      </c>
      <c r="L72" s="22"/>
      <c r="M72" s="54" t="n">
        <f aca="false">+M68</f>
        <v>0.0114</v>
      </c>
      <c r="N72" s="23" t="n">
        <f aca="false">R$89</f>
        <v>0.0075</v>
      </c>
      <c r="P72" s="22" t="n">
        <f aca="false">F72</f>
        <v>197351</v>
      </c>
      <c r="Q72" s="23" t="n">
        <f aca="false">IF(N72&gt;=M72,N72,M72)</f>
        <v>0.0114</v>
      </c>
      <c r="R72" s="39" t="n">
        <f aca="false">ROUND(P72*Q72,2)</f>
        <v>2249.8</v>
      </c>
    </row>
    <row r="73" customFormat="false" ht="12.75" hidden="true" customHeight="false" outlineLevel="0" collapsed="false">
      <c r="A73" s="20" t="n">
        <v>2557</v>
      </c>
      <c r="B73" s="20" t="n">
        <v>8</v>
      </c>
      <c r="C73" s="21" t="s">
        <v>62</v>
      </c>
      <c r="F73" s="35" t="n">
        <v>0</v>
      </c>
      <c r="G73" s="35" t="n">
        <v>0</v>
      </c>
      <c r="H73" s="36" t="n">
        <f aca="false">F73+G73</f>
        <v>0</v>
      </c>
      <c r="I73" s="37" t="n">
        <f aca="false">IF(F73&lt;&gt;0,G73/F73,0)</f>
        <v>0</v>
      </c>
      <c r="J73" s="22" t="n">
        <f aca="false">ROUND(H73*0.0445,0)</f>
        <v>0</v>
      </c>
      <c r="K73" s="22" t="n">
        <f aca="false">J73-G73</f>
        <v>0</v>
      </c>
      <c r="L73" s="22"/>
      <c r="M73" s="54" t="n">
        <v>0.0219</v>
      </c>
      <c r="N73" s="23" t="n">
        <f aca="false">R$89</f>
        <v>0.0075</v>
      </c>
      <c r="P73" s="22" t="n">
        <f aca="false">F73</f>
        <v>0</v>
      </c>
      <c r="Q73" s="23" t="n">
        <f aca="false">IF(N73&gt;=M73,N73,M73)</f>
        <v>0.0219</v>
      </c>
      <c r="R73" s="39" t="n">
        <f aca="false">ROUND(P73*Q73,2)</f>
        <v>0</v>
      </c>
    </row>
    <row r="74" customFormat="false" ht="12.75" hidden="true" customHeight="false" outlineLevel="0" collapsed="false">
      <c r="A74" s="20" t="n">
        <v>24982</v>
      </c>
      <c r="B74" s="20" t="n">
        <v>10</v>
      </c>
      <c r="C74" s="21" t="s">
        <v>63</v>
      </c>
      <c r="F74" s="35"/>
      <c r="G74" s="35"/>
      <c r="H74" s="36" t="n">
        <f aca="false">F74+G74</f>
        <v>0</v>
      </c>
      <c r="I74" s="37" t="n">
        <f aca="false">IF(F74&lt;&gt;0,G74/F74,0)</f>
        <v>0</v>
      </c>
      <c r="J74" s="22" t="n">
        <f aca="false">ROUND(H74*0.0445,0)</f>
        <v>0</v>
      </c>
      <c r="K74" s="22" t="n">
        <f aca="false">J74-G74</f>
        <v>0</v>
      </c>
      <c r="L74" s="22"/>
      <c r="M74" s="54" t="n">
        <f aca="false">+M68</f>
        <v>0.0114</v>
      </c>
      <c r="N74" s="23" t="n">
        <f aca="false">R$89</f>
        <v>0.0075</v>
      </c>
      <c r="P74" s="22" t="n">
        <f aca="false">F74</f>
        <v>0</v>
      </c>
      <c r="Q74" s="23" t="n">
        <f aca="false">IF(N74&gt;=M74,N74,M74)</f>
        <v>0.0114</v>
      </c>
      <c r="R74" s="39" t="n">
        <f aca="false">ROUND(P74*Q74,2)</f>
        <v>0</v>
      </c>
    </row>
    <row r="75" customFormat="false" ht="12.75" hidden="true" customHeight="false" outlineLevel="0" collapsed="false">
      <c r="A75" s="20" t="n">
        <v>26009</v>
      </c>
      <c r="B75" s="20" t="n">
        <v>12</v>
      </c>
      <c r="C75" s="21" t="s">
        <v>64</v>
      </c>
      <c r="F75" s="35" t="n">
        <v>0</v>
      </c>
      <c r="G75" s="35" t="n">
        <v>0</v>
      </c>
      <c r="H75" s="36" t="n">
        <f aca="false">F75+G75</f>
        <v>0</v>
      </c>
      <c r="I75" s="37" t="n">
        <f aca="false">IF(F75&lt;&gt;0,G75/F75,0)</f>
        <v>0</v>
      </c>
      <c r="J75" s="22" t="n">
        <f aca="false">ROUND(H75*0.0445,0)</f>
        <v>0</v>
      </c>
      <c r="K75" s="22" t="n">
        <f aca="false">J75-G75</f>
        <v>0</v>
      </c>
      <c r="L75" s="22"/>
      <c r="M75" s="54" t="n">
        <v>0.05</v>
      </c>
      <c r="N75" s="23" t="n">
        <f aca="false">R$89</f>
        <v>0.0075</v>
      </c>
      <c r="P75" s="22" t="n">
        <f aca="false">F75</f>
        <v>0</v>
      </c>
      <c r="Q75" s="23" t="n">
        <f aca="false">IF(N75&gt;=M75,N75,M75)</f>
        <v>0.05</v>
      </c>
      <c r="R75" s="39" t="n">
        <f aca="false">ROUND(P75*Q75,2)</f>
        <v>0</v>
      </c>
    </row>
    <row r="76" customFormat="false" ht="12.75" hidden="false" customHeight="false" outlineLevel="0" collapsed="false">
      <c r="A76" s="20" t="n">
        <v>26106</v>
      </c>
      <c r="B76" s="20" t="n">
        <v>10</v>
      </c>
      <c r="C76" s="21" t="s">
        <v>66</v>
      </c>
      <c r="F76" s="35" t="n">
        <v>100000</v>
      </c>
      <c r="G76" s="35" t="n">
        <v>3140</v>
      </c>
      <c r="H76" s="36" t="n">
        <f aca="false">F76+G76</f>
        <v>103140</v>
      </c>
      <c r="I76" s="37" t="n">
        <f aca="false">IF(F76&lt;&gt;0,G76/F76,0)</f>
        <v>0.0314</v>
      </c>
      <c r="J76" s="22" t="n">
        <f aca="false">ROUND(H76*0.0445,0)</f>
        <v>4590</v>
      </c>
      <c r="K76" s="22" t="n">
        <f aca="false">J76-G76</f>
        <v>1450</v>
      </c>
      <c r="L76" s="22"/>
      <c r="M76" s="54" t="n">
        <f aca="false">+M74</f>
        <v>0.0114</v>
      </c>
      <c r="N76" s="23" t="n">
        <f aca="false">R$89</f>
        <v>0.0075</v>
      </c>
      <c r="P76" s="22" t="n">
        <f aca="false">F76</f>
        <v>100000</v>
      </c>
      <c r="Q76" s="23" t="n">
        <f aca="false">IF(N76&gt;=M76,N76,M76)</f>
        <v>0.0114</v>
      </c>
      <c r="R76" s="39" t="n">
        <f aca="false">ROUND(P76*Q76,2)</f>
        <v>1140</v>
      </c>
    </row>
    <row r="77" customFormat="false" ht="12.75" hidden="true" customHeight="false" outlineLevel="0" collapsed="false">
      <c r="A77" s="20" t="n">
        <v>61463</v>
      </c>
      <c r="B77" s="20" t="n">
        <v>11</v>
      </c>
      <c r="C77" s="41" t="s">
        <v>70</v>
      </c>
      <c r="F77" s="42" t="n">
        <v>0</v>
      </c>
      <c r="G77" s="42" t="n">
        <v>0</v>
      </c>
      <c r="H77" s="36" t="n">
        <f aca="false">F77+G77</f>
        <v>0</v>
      </c>
      <c r="I77" s="37" t="n">
        <f aca="false">IF(F77&lt;&gt;0,G77/F77,0)</f>
        <v>0</v>
      </c>
      <c r="J77" s="22" t="n">
        <f aca="false">ROUND(H77*0.0445,0)</f>
        <v>0</v>
      </c>
      <c r="K77" s="22" t="n">
        <f aca="false">J77-G77</f>
        <v>0</v>
      </c>
      <c r="L77" s="22"/>
      <c r="M77" s="43" t="n">
        <v>0.0183</v>
      </c>
      <c r="N77" s="23" t="n">
        <f aca="false">R$89</f>
        <v>0.0075</v>
      </c>
      <c r="P77" s="22" t="n">
        <f aca="false">F77</f>
        <v>0</v>
      </c>
      <c r="Q77" s="23" t="n">
        <f aca="false">IF(N77&gt;=M77,N77,M77)</f>
        <v>0.0183</v>
      </c>
      <c r="R77" s="39" t="n">
        <f aca="false">ROUND(P77*Q77,2)</f>
        <v>0</v>
      </c>
    </row>
    <row r="78" customFormat="false" ht="12.75" hidden="true" customHeight="false" outlineLevel="0" collapsed="false">
      <c r="A78" s="20" t="n">
        <v>62261</v>
      </c>
      <c r="B78" s="20" t="n">
        <v>12</v>
      </c>
      <c r="C78" s="21" t="s">
        <v>71</v>
      </c>
      <c r="F78" s="42" t="n">
        <v>0</v>
      </c>
      <c r="G78" s="42" t="n">
        <v>0</v>
      </c>
      <c r="H78" s="36" t="n">
        <f aca="false">F78+G78</f>
        <v>0</v>
      </c>
      <c r="I78" s="37" t="n">
        <f aca="false">IF(F78&lt;&gt;0,G78/F78,0)</f>
        <v>0</v>
      </c>
      <c r="J78" s="22" t="n">
        <f aca="false">ROUND(H78*0.0445,0)</f>
        <v>0</v>
      </c>
      <c r="K78" s="22" t="n">
        <f aca="false">J78-G78</f>
        <v>0</v>
      </c>
      <c r="L78" s="22"/>
      <c r="M78" s="43" t="n">
        <v>0.05</v>
      </c>
      <c r="N78" s="23" t="n">
        <f aca="false">R$89</f>
        <v>0.0075</v>
      </c>
      <c r="P78" s="22" t="n">
        <f aca="false">F78</f>
        <v>0</v>
      </c>
      <c r="Q78" s="23" t="n">
        <f aca="false">IF(N78&gt;=M78,N78,M78)</f>
        <v>0.05</v>
      </c>
      <c r="R78" s="39" t="n">
        <f aca="false">ROUND(P78*Q78,2)</f>
        <v>0</v>
      </c>
    </row>
    <row r="79" customFormat="false" ht="12.75" hidden="true" customHeight="false" outlineLevel="0" collapsed="false">
      <c r="A79" s="20" t="n">
        <v>62789</v>
      </c>
      <c r="B79" s="20" t="n">
        <v>10</v>
      </c>
      <c r="C79" s="21" t="s">
        <v>72</v>
      </c>
      <c r="F79" s="42" t="n">
        <v>0</v>
      </c>
      <c r="G79" s="42" t="n">
        <v>0</v>
      </c>
      <c r="H79" s="36" t="n">
        <f aca="false">F79+G79</f>
        <v>0</v>
      </c>
      <c r="I79" s="37" t="n">
        <f aca="false">IF(F79&lt;&gt;0,G79/F79,0)</f>
        <v>0</v>
      </c>
      <c r="J79" s="22" t="n">
        <f aca="false">ROUND(H79*0.0445,0)</f>
        <v>0</v>
      </c>
      <c r="K79" s="22" t="n">
        <f aca="false">J79-G79</f>
        <v>0</v>
      </c>
      <c r="L79" s="22"/>
      <c r="M79" s="43" t="n">
        <v>0.0183</v>
      </c>
      <c r="N79" s="23" t="n">
        <f aca="false">R$89</f>
        <v>0.0075</v>
      </c>
      <c r="P79" s="22" t="n">
        <f aca="false">F79</f>
        <v>0</v>
      </c>
      <c r="Q79" s="23" t="n">
        <f aca="false">IF(N79&gt;=M79,N79,M79)</f>
        <v>0.0183</v>
      </c>
      <c r="R79" s="39" t="n">
        <f aca="false">ROUND(P79*Q79,2)</f>
        <v>0</v>
      </c>
    </row>
    <row r="80" customFormat="false" ht="12.75" hidden="true" customHeight="false" outlineLevel="0" collapsed="false">
      <c r="A80" s="20" t="n">
        <v>62817</v>
      </c>
      <c r="B80" s="20" t="n">
        <v>11</v>
      </c>
      <c r="C80" s="21" t="s">
        <v>73</v>
      </c>
      <c r="F80" s="42" t="n">
        <v>0</v>
      </c>
      <c r="G80" s="42" t="n">
        <v>0</v>
      </c>
      <c r="H80" s="36" t="n">
        <f aca="false">F80+G80</f>
        <v>0</v>
      </c>
      <c r="I80" s="37" t="n">
        <f aca="false">IF(F80&lt;&gt;0,G80/F80,0)</f>
        <v>0</v>
      </c>
      <c r="J80" s="22" t="n">
        <f aca="false">ROUND(H80*0.0445,0)</f>
        <v>0</v>
      </c>
      <c r="K80" s="22" t="n">
        <f aca="false">J80-G80</f>
        <v>0</v>
      </c>
      <c r="L80" s="22"/>
      <c r="M80" s="43" t="n">
        <v>0.02</v>
      </c>
      <c r="N80" s="23" t="n">
        <f aca="false">R$89</f>
        <v>0.0075</v>
      </c>
      <c r="P80" s="22" t="n">
        <f aca="false">F80</f>
        <v>0</v>
      </c>
      <c r="Q80" s="23" t="n">
        <f aca="false">IF(N80&gt;=M80,N80,M80)</f>
        <v>0.02</v>
      </c>
      <c r="R80" s="39" t="n">
        <f aca="false">ROUND(P80*Q80,2)</f>
        <v>0</v>
      </c>
    </row>
    <row r="81" customFormat="false" ht="3.95" hidden="false" customHeight="true" outlineLevel="0" collapsed="false">
      <c r="F81" s="42"/>
    </row>
    <row r="82" customFormat="false" ht="12.75" hidden="false" customHeight="false" outlineLevel="0" collapsed="false">
      <c r="A82" s="44"/>
      <c r="B82" s="44" t="s">
        <v>79</v>
      </c>
      <c r="C82" s="44"/>
      <c r="D82" s="45"/>
      <c r="E82" s="45"/>
      <c r="F82" s="46" t="n">
        <f aca="false">SUM(F51:F81)</f>
        <v>1282062</v>
      </c>
      <c r="G82" s="46" t="n">
        <f aca="false">SUM(G51:G81)</f>
        <v>55568</v>
      </c>
      <c r="H82" s="46" t="n">
        <f aca="false">SUM(H51:H81)</f>
        <v>1337630</v>
      </c>
      <c r="I82" s="47" t="n">
        <f aca="false">G82/F82</f>
        <v>0.0433426776552148</v>
      </c>
      <c r="J82" s="46" t="n">
        <f aca="false">SUM(J51:J81)</f>
        <v>59525</v>
      </c>
      <c r="K82" s="46" t="n">
        <f aca="false">SUM(K51:K81)</f>
        <v>3957</v>
      </c>
    </row>
    <row r="83" customFormat="false" ht="12.75" hidden="false" customHeight="false" outlineLevel="0" collapsed="false">
      <c r="B83" s="41" t="s">
        <v>80</v>
      </c>
      <c r="F83" s="35"/>
      <c r="G83" s="35"/>
      <c r="H83" s="36" t="n">
        <f aca="false">H84-H82</f>
        <v>0</v>
      </c>
      <c r="I83" s="37"/>
      <c r="J83" s="36" t="n">
        <f aca="false">J84-J82</f>
        <v>0</v>
      </c>
      <c r="K83" s="22" t="n">
        <f aca="false">J83-G83</f>
        <v>0</v>
      </c>
    </row>
    <row r="84" customFormat="false" ht="12.75" hidden="false" customHeight="false" outlineLevel="0" collapsed="false">
      <c r="A84" s="44" t="s">
        <v>81</v>
      </c>
      <c r="B84" s="44"/>
      <c r="C84" s="44"/>
      <c r="D84" s="45"/>
      <c r="E84" s="45"/>
      <c r="F84" s="46" t="n">
        <f aca="false">SUM(F82:F83)</f>
        <v>1282062</v>
      </c>
      <c r="G84" s="46" t="n">
        <f aca="false">SUM(G82:G83)</f>
        <v>55568</v>
      </c>
      <c r="H84" s="48" t="n">
        <v>1337630</v>
      </c>
      <c r="I84" s="47" t="n">
        <f aca="false">G84/F84</f>
        <v>0.0433426776552148</v>
      </c>
      <c r="J84" s="46" t="n">
        <f aca="false">ROUND(H84*0.0445,0)</f>
        <v>59525</v>
      </c>
      <c r="K84" s="46" t="n">
        <f aca="false">SUM(K82:K83)</f>
        <v>3957</v>
      </c>
      <c r="L84" s="51"/>
      <c r="M84" s="50"/>
      <c r="N84" s="50"/>
      <c r="O84" s="51"/>
      <c r="P84" s="46" t="n">
        <f aca="false">SUM(P51:P81)</f>
        <v>1282062</v>
      </c>
      <c r="Q84" s="50" t="n">
        <f aca="false">R84/P84</f>
        <v>0.00989498167795317</v>
      </c>
      <c r="R84" s="52" t="n">
        <f aca="false">SUM(R51:R81)</f>
        <v>12685.98</v>
      </c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</row>
    <row r="85" customFormat="false" ht="12.75" hidden="false" customHeight="false" outlineLevel="0" collapsed="false">
      <c r="H85" s="53" t="s">
        <v>82</v>
      </c>
      <c r="R85" s="39"/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55" t="s">
        <v>83</v>
      </c>
      <c r="B87" s="56"/>
      <c r="C87" s="57"/>
      <c r="D87" s="57"/>
      <c r="E87" s="57"/>
      <c r="F87" s="58" t="n">
        <f aca="false">F50+F84</f>
        <v>4670306</v>
      </c>
      <c r="G87" s="58" t="n">
        <f aca="false">G50+G84</f>
        <v>201711</v>
      </c>
      <c r="H87" s="58" t="n">
        <f aca="false">H50+H84</f>
        <v>4872017</v>
      </c>
      <c r="I87" s="47" t="n">
        <f aca="false">G87/F87</f>
        <v>0.0431901036034898</v>
      </c>
      <c r="J87" s="58" t="n">
        <f aca="false">J50+J84</f>
        <v>216805</v>
      </c>
      <c r="K87" s="59" t="n">
        <f aca="false">K50+K84</f>
        <v>15094</v>
      </c>
      <c r="L87" s="51"/>
      <c r="M87" s="60"/>
      <c r="N87" s="60"/>
      <c r="O87" s="51"/>
      <c r="P87" s="58" t="n">
        <f aca="false">P50+P84</f>
        <v>4670306</v>
      </c>
      <c r="Q87" s="60" t="n">
        <f aca="false">R87/P87</f>
        <v>0.009908048851617</v>
      </c>
      <c r="R87" s="61" t="n">
        <f aca="false">R50+R84</f>
        <v>46273.62</v>
      </c>
    </row>
    <row r="89" customFormat="false" ht="12.75" hidden="false" customHeight="false" outlineLevel="0" collapsed="false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1" t="s">
        <v>84</v>
      </c>
      <c r="P89" s="62" t="n">
        <v>2.25631578947368</v>
      </c>
      <c r="Q89" s="63" t="n">
        <f aca="false">ROUND(K87*P91,2)</f>
        <v>34929.93</v>
      </c>
      <c r="R89" s="64" t="n">
        <f aca="false">ROUND(Q89/F87,4)</f>
        <v>0.0075</v>
      </c>
    </row>
    <row r="90" customFormat="false" ht="12.75" hidden="false" customHeight="false" outlineLevel="0" collapsed="false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4" t="s">
        <v>85</v>
      </c>
      <c r="P90" s="62" t="n">
        <v>2.372</v>
      </c>
      <c r="Q90" s="65" t="s">
        <v>86</v>
      </c>
      <c r="R90" s="66" t="s">
        <v>87</v>
      </c>
    </row>
    <row r="91" customFormat="false" ht="12.75" hidden="false" customHeight="false" outlineLevel="0" collapsed="false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7" t="s">
        <v>88</v>
      </c>
      <c r="P91" s="68" t="n">
        <f aca="false">ROUND((P89+P90)/2,5)</f>
        <v>2.31416</v>
      </c>
      <c r="R91" s="53" t="s">
        <v>9</v>
      </c>
    </row>
    <row r="92" customFormat="false" ht="12.75" hidden="false" customHeight="false" outlineLevel="0" collapsed="false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customFormat="false" ht="12.75" hidden="false" customHeight="false" outlineLevel="0" collapsed="false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9"/>
  <sheetViews>
    <sheetView showFormulas="false" showGridLines="true" showRowColHeaders="true" showZeros="true" rightToLeft="false" tabSelected="false" showOutlineSymbols="true" defaultGridColor="true" view="normal" topLeftCell="A51" colorId="64" zoomScale="90" zoomScaleNormal="90" zoomScalePageLayoutView="100" workbookViewId="0">
      <selection pane="topLeft" activeCell="E64" activeCellId="0" sqref="E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5.71"/>
    <col collapsed="false" customWidth="true" hidden="false" outlineLevel="0" max="5" min="5" style="1" width="14.7"/>
    <col collapsed="false" customWidth="true" hidden="false" outlineLevel="0" max="6" min="6" style="1" width="13.85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0" t="s">
        <v>89</v>
      </c>
      <c r="D1" s="69" t="s">
        <v>1</v>
      </c>
      <c r="E1" s="69"/>
      <c r="F1" s="69"/>
      <c r="G1" s="69"/>
      <c r="H1" s="70" t="s">
        <v>90</v>
      </c>
    </row>
    <row r="2" customFormat="false" ht="12.75" hidden="false" customHeight="false" outlineLevel="0" collapsed="false">
      <c r="A2" s="0" t="s">
        <v>2</v>
      </c>
      <c r="D2" s="69" t="s">
        <v>91</v>
      </c>
      <c r="E2" s="69"/>
      <c r="F2" s="69"/>
      <c r="G2" s="69"/>
      <c r="H2" s="70" t="s">
        <v>92</v>
      </c>
    </row>
    <row r="3" customFormat="false" ht="12.75" hidden="false" customHeight="false" outlineLevel="0" collapsed="false">
      <c r="D3" s="69" t="s">
        <v>93</v>
      </c>
      <c r="E3" s="69"/>
      <c r="F3" s="69"/>
      <c r="G3" s="69"/>
    </row>
    <row r="4" customFormat="false" ht="12.75" hidden="false" customHeight="false" outlineLevel="0" collapsed="false">
      <c r="D4" s="69" t="s">
        <v>94</v>
      </c>
      <c r="E4" s="69"/>
      <c r="F4" s="69"/>
      <c r="G4" s="69"/>
    </row>
    <row r="5" customFormat="false" ht="12.75" hidden="false" customHeight="false" outlineLevel="0" collapsed="false">
      <c r="D5" s="69" t="str">
        <f aca="false">+'JAN 00L'!G2</f>
        <v>JANUARY 2000</v>
      </c>
      <c r="E5" s="69"/>
      <c r="F5" s="69"/>
      <c r="G5" s="69"/>
      <c r="H5" s="71" t="s">
        <v>95</v>
      </c>
      <c r="I5" s="72"/>
      <c r="J5" s="73"/>
    </row>
    <row r="6" customFormat="false" ht="12.75" hidden="false" customHeight="false" outlineLevel="0" collapsed="false">
      <c r="D6" s="74"/>
      <c r="E6" s="75"/>
      <c r="F6" s="74"/>
      <c r="G6" s="75"/>
    </row>
    <row r="7" customFormat="false" ht="12.75" hidden="false" customHeight="false" outlineLevel="0" collapsed="false">
      <c r="A7" s="0" t="s">
        <v>96</v>
      </c>
      <c r="E7" s="76"/>
      <c r="F7" s="76"/>
    </row>
    <row r="8" customFormat="false" ht="12.75" hidden="false" customHeight="false" outlineLevel="0" collapsed="false">
      <c r="C8" s="0" t="s">
        <v>97</v>
      </c>
      <c r="E8" s="76"/>
      <c r="F8" s="76" t="n">
        <v>3535230</v>
      </c>
      <c r="H8" s="0" t="s">
        <v>98</v>
      </c>
    </row>
    <row r="9" customFormat="false" ht="12.75" hidden="false" customHeight="false" outlineLevel="0" collapsed="false">
      <c r="B9" s="0" t="s">
        <v>99</v>
      </c>
      <c r="E9" s="76" t="n">
        <v>3389025</v>
      </c>
      <c r="F9" s="76"/>
      <c r="H9" s="0" t="s">
        <v>98</v>
      </c>
    </row>
    <row r="10" customFormat="false" ht="12.75" hidden="false" customHeight="false" outlineLevel="0" collapsed="false">
      <c r="B10" s="0" t="s">
        <v>100</v>
      </c>
      <c r="E10" s="76" t="n">
        <v>0</v>
      </c>
      <c r="F10" s="76"/>
      <c r="H10" s="0" t="s">
        <v>98</v>
      </c>
    </row>
    <row r="11" customFormat="false" ht="12.75" hidden="false" customHeight="false" outlineLevel="0" collapsed="false">
      <c r="C11" s="0" t="s">
        <v>101</v>
      </c>
      <c r="E11" s="77"/>
      <c r="F11" s="1" t="n">
        <f aca="false">SUM(E8:E11)</f>
        <v>3389025</v>
      </c>
      <c r="H11" s="0" t="s">
        <v>102</v>
      </c>
    </row>
    <row r="12" customFormat="false" ht="12.75" hidden="false" customHeight="false" outlineLevel="0" collapsed="false">
      <c r="E12" s="77"/>
    </row>
    <row r="13" customFormat="false" ht="12.75" hidden="false" customHeight="false" outlineLevel="0" collapsed="false">
      <c r="C13" s="0" t="s">
        <v>103</v>
      </c>
      <c r="E13" s="77"/>
      <c r="F13" s="1" t="n">
        <f aca="false">F8-F11</f>
        <v>146205</v>
      </c>
      <c r="H13" s="0" t="s">
        <v>104</v>
      </c>
    </row>
    <row r="14" customFormat="false" ht="12.75" hidden="false" customHeight="false" outlineLevel="0" collapsed="false">
      <c r="E14" s="77"/>
    </row>
    <row r="15" customFormat="false" ht="12.75" hidden="false" customHeight="false" outlineLevel="0" collapsed="false">
      <c r="B15" s="78" t="s">
        <v>105</v>
      </c>
      <c r="C15" s="79"/>
      <c r="D15" s="79"/>
      <c r="E15" s="80" t="n">
        <v>3534387</v>
      </c>
      <c r="F15" s="81"/>
      <c r="H15" s="0" t="s">
        <v>98</v>
      </c>
    </row>
    <row r="16" customFormat="false" ht="12.75" hidden="false" customHeight="false" outlineLevel="0" collapsed="false">
      <c r="B16" s="82"/>
      <c r="C16" s="83" t="s">
        <v>106</v>
      </c>
      <c r="D16" s="83"/>
      <c r="E16" s="84" t="n">
        <v>0.0445</v>
      </c>
      <c r="F16" s="85" t="n">
        <f aca="false">ROUND(E15*E16,0)</f>
        <v>157280</v>
      </c>
    </row>
    <row r="17" customFormat="false" ht="12.75" hidden="false" customHeight="false" outlineLevel="0" collapsed="false">
      <c r="B17" s="82"/>
      <c r="C17" s="83"/>
      <c r="D17" s="83"/>
      <c r="E17" s="86"/>
      <c r="F17" s="85"/>
    </row>
    <row r="18" customFormat="false" ht="12.75" hidden="false" customHeight="false" outlineLevel="0" collapsed="false">
      <c r="B18" s="82"/>
      <c r="C18" s="83" t="s">
        <v>107</v>
      </c>
      <c r="D18" s="83"/>
      <c r="E18" s="86"/>
      <c r="F18" s="85" t="n">
        <f aca="false">-F13</f>
        <v>-146205</v>
      </c>
    </row>
    <row r="19" customFormat="false" ht="12.75" hidden="false" customHeight="false" outlineLevel="0" collapsed="false">
      <c r="B19" s="82"/>
      <c r="C19" s="83"/>
      <c r="D19" s="83"/>
      <c r="E19" s="86"/>
      <c r="F19" s="85"/>
    </row>
    <row r="20" customFormat="false" ht="12.75" hidden="false" customHeight="false" outlineLevel="0" collapsed="false">
      <c r="B20" s="87"/>
      <c r="C20" s="88" t="s">
        <v>108</v>
      </c>
      <c r="D20" s="89"/>
      <c r="E20" s="90"/>
      <c r="F20" s="91" t="n">
        <f aca="false">F16+F18</f>
        <v>11075</v>
      </c>
    </row>
    <row r="22" customFormat="false" ht="12.75" hidden="false" customHeight="false" outlineLevel="0" collapsed="false">
      <c r="A22" s="0" t="s">
        <v>109</v>
      </c>
    </row>
    <row r="23" customFormat="false" ht="12.75" hidden="false" customHeight="false" outlineLevel="0" collapsed="false">
      <c r="C23" s="0" t="s">
        <v>97</v>
      </c>
      <c r="E23" s="77"/>
      <c r="F23" s="76" t="n">
        <v>1287034</v>
      </c>
      <c r="H23" s="0" t="s">
        <v>98</v>
      </c>
    </row>
    <row r="24" customFormat="false" ht="12.75" hidden="false" customHeight="false" outlineLevel="0" collapsed="false">
      <c r="B24" s="0" t="s">
        <v>99</v>
      </c>
      <c r="E24" s="76" t="n">
        <v>0</v>
      </c>
      <c r="F24" s="77"/>
      <c r="H24" s="0" t="s">
        <v>98</v>
      </c>
    </row>
    <row r="25" customFormat="false" ht="12.75" hidden="false" customHeight="false" outlineLevel="0" collapsed="false">
      <c r="B25" s="0" t="s">
        <v>100</v>
      </c>
      <c r="E25" s="76" t="n">
        <f aca="false">1214616-1263135+1282062</f>
        <v>1233543</v>
      </c>
      <c r="F25" s="77"/>
      <c r="H25" s="0" t="s">
        <v>98</v>
      </c>
    </row>
    <row r="26" customFormat="false" ht="12.75" hidden="false" customHeight="false" outlineLevel="0" collapsed="false">
      <c r="C26" s="0" t="s">
        <v>101</v>
      </c>
      <c r="E26" s="76"/>
      <c r="F26" s="1" t="n">
        <f aca="false">SUM(E23:E26)</f>
        <v>1233543</v>
      </c>
      <c r="H26" s="0" t="s">
        <v>102</v>
      </c>
    </row>
    <row r="27" customFormat="false" ht="12.75" hidden="false" customHeight="false" outlineLevel="0" collapsed="false">
      <c r="E27" s="76"/>
    </row>
    <row r="28" customFormat="false" ht="12.75" hidden="false" customHeight="false" outlineLevel="0" collapsed="false">
      <c r="C28" s="0" t="s">
        <v>103</v>
      </c>
      <c r="E28" s="76"/>
      <c r="F28" s="1" t="n">
        <f aca="false">F23-F26</f>
        <v>53491</v>
      </c>
      <c r="H28" s="0" t="s">
        <v>104</v>
      </c>
    </row>
    <row r="29" customFormat="false" ht="12.75" hidden="false" customHeight="false" outlineLevel="0" collapsed="false">
      <c r="E29" s="76"/>
    </row>
    <row r="30" customFormat="false" ht="12.75" hidden="false" customHeight="false" outlineLevel="0" collapsed="false">
      <c r="B30" s="78" t="s">
        <v>105</v>
      </c>
      <c r="C30" s="79"/>
      <c r="D30" s="79"/>
      <c r="E30" s="80" t="n">
        <v>1337630</v>
      </c>
      <c r="F30" s="81"/>
      <c r="H30" s="0" t="s">
        <v>98</v>
      </c>
    </row>
    <row r="31" customFormat="false" ht="12.75" hidden="false" customHeight="false" outlineLevel="0" collapsed="false">
      <c r="B31" s="82"/>
      <c r="C31" s="83" t="s">
        <v>106</v>
      </c>
      <c r="D31" s="83"/>
      <c r="E31" s="84" t="n">
        <v>0.0445</v>
      </c>
      <c r="F31" s="85" t="n">
        <f aca="false">ROUND(E30*E31,0)</f>
        <v>59525</v>
      </c>
    </row>
    <row r="32" customFormat="false" ht="12.75" hidden="false" customHeight="false" outlineLevel="0" collapsed="false">
      <c r="B32" s="82"/>
      <c r="C32" s="83"/>
      <c r="D32" s="83"/>
      <c r="E32" s="86"/>
      <c r="F32" s="85"/>
    </row>
    <row r="33" customFormat="false" ht="12.75" hidden="false" customHeight="false" outlineLevel="0" collapsed="false">
      <c r="B33" s="82"/>
      <c r="C33" s="83" t="s">
        <v>107</v>
      </c>
      <c r="D33" s="83"/>
      <c r="E33" s="86"/>
      <c r="F33" s="85" t="n">
        <f aca="false">-F28</f>
        <v>-53491</v>
      </c>
    </row>
    <row r="34" customFormat="false" ht="12.75" hidden="false" customHeight="false" outlineLevel="0" collapsed="false">
      <c r="B34" s="82"/>
      <c r="C34" s="83"/>
      <c r="D34" s="83"/>
      <c r="E34" s="86"/>
      <c r="F34" s="85"/>
    </row>
    <row r="35" customFormat="false" ht="12.75" hidden="false" customHeight="false" outlineLevel="0" collapsed="false">
      <c r="B35" s="87"/>
      <c r="C35" s="88" t="s">
        <v>108</v>
      </c>
      <c r="D35" s="89"/>
      <c r="E35" s="90"/>
      <c r="F35" s="91" t="n">
        <f aca="false">F31+F33</f>
        <v>6034</v>
      </c>
    </row>
    <row r="37" customFormat="false" ht="12.75" hidden="false" customHeight="false" outlineLevel="0" collapsed="false">
      <c r="A37" s="92"/>
      <c r="B37" s="92"/>
      <c r="C37" s="92"/>
      <c r="D37" s="92"/>
      <c r="E37" s="93"/>
      <c r="F37" s="93"/>
      <c r="G37" s="92"/>
      <c r="H37" s="92"/>
      <c r="I37" s="92"/>
      <c r="J37" s="92"/>
    </row>
    <row r="38" customFormat="false" ht="12.75" hidden="false" customHeight="false" outlineLevel="0" collapsed="false">
      <c r="A38" s="83" t="s">
        <v>110</v>
      </c>
      <c r="B38" s="83"/>
      <c r="C38" s="83"/>
      <c r="D38" s="83"/>
      <c r="E38" s="83"/>
      <c r="F38" s="83"/>
      <c r="G38" s="83"/>
    </row>
    <row r="39" customFormat="false" ht="12.75" hidden="false" customHeight="false" outlineLevel="0" collapsed="false">
      <c r="A39" s="83"/>
      <c r="B39" s="83"/>
      <c r="C39" s="83" t="s">
        <v>111</v>
      </c>
      <c r="D39" s="83"/>
      <c r="E39" s="86"/>
      <c r="F39" s="86" t="n">
        <f aca="false">F20+F35</f>
        <v>17109</v>
      </c>
      <c r="G39" s="83"/>
      <c r="H39" s="83"/>
      <c r="I39" s="83"/>
      <c r="J39" s="83"/>
    </row>
    <row r="41" customFormat="false" ht="12.75" hidden="false" customHeight="false" outlineLevel="0" collapsed="false">
      <c r="C41" s="0" t="s">
        <v>88</v>
      </c>
      <c r="F41" s="94" t="n">
        <f aca="false">ROUND((H41+H42)/2,5)</f>
        <v>2.31416</v>
      </c>
      <c r="H41" s="95" t="n">
        <v>2.372</v>
      </c>
      <c r="I41" s="0" t="s">
        <v>112</v>
      </c>
    </row>
    <row r="42" customFormat="false" ht="12.75" hidden="false" customHeight="false" outlineLevel="0" collapsed="false">
      <c r="H42" s="95" t="n">
        <v>2.25631578947368</v>
      </c>
      <c r="I42" s="0" t="s">
        <v>113</v>
      </c>
    </row>
    <row r="43" customFormat="false" ht="12.75" hidden="false" customHeight="false" outlineLevel="0" collapsed="false">
      <c r="A43" s="96"/>
      <c r="B43" s="96"/>
      <c r="C43" s="71" t="s">
        <v>114</v>
      </c>
      <c r="D43" s="72"/>
      <c r="E43" s="97"/>
      <c r="F43" s="98" t="n">
        <f aca="false">ROUND(F39*F41,2)</f>
        <v>39592.96</v>
      </c>
      <c r="G43" s="96"/>
      <c r="H43" s="96"/>
      <c r="I43" s="96"/>
      <c r="J43" s="96"/>
    </row>
    <row r="45" customFormat="false" ht="12.75" hidden="false" customHeight="false" outlineLevel="0" collapsed="false">
      <c r="A45" s="83" t="s">
        <v>115</v>
      </c>
      <c r="B45" s="83"/>
      <c r="C45" s="83"/>
      <c r="D45" s="83"/>
      <c r="E45" s="86"/>
      <c r="F45" s="86"/>
      <c r="G45" s="83"/>
      <c r="H45" s="83"/>
      <c r="I45" s="83"/>
      <c r="J45" s="83"/>
    </row>
    <row r="46" customFormat="false" ht="12.75" hidden="false" customHeight="false" outlineLevel="0" collapsed="false">
      <c r="C46" s="0" t="s">
        <v>114</v>
      </c>
      <c r="F46" s="2" t="n">
        <f aca="false">F43</f>
        <v>39592.96</v>
      </c>
    </row>
    <row r="48" customFormat="false" ht="12.75" hidden="false" customHeight="false" outlineLevel="0" collapsed="false">
      <c r="C48" s="7" t="s">
        <v>116</v>
      </c>
      <c r="D48" s="75"/>
      <c r="E48" s="1" t="n">
        <f aca="false">F11</f>
        <v>3389025</v>
      </c>
      <c r="H48" s="0" t="s">
        <v>116</v>
      </c>
    </row>
    <row r="49" customFormat="false" ht="12.75" hidden="false" customHeight="false" outlineLevel="0" collapsed="false">
      <c r="C49" s="7" t="s">
        <v>117</v>
      </c>
      <c r="D49" s="75"/>
      <c r="E49" s="1" t="n">
        <f aca="false">F26</f>
        <v>1233543</v>
      </c>
      <c r="H49" s="0" t="s">
        <v>117</v>
      </c>
    </row>
    <row r="50" customFormat="false" ht="12.75" hidden="false" customHeight="false" outlineLevel="0" collapsed="false">
      <c r="C50" s="0" t="s">
        <v>97</v>
      </c>
      <c r="F50" s="1" t="n">
        <f aca="false">SUM(E48:E50)</f>
        <v>4622568</v>
      </c>
    </row>
    <row r="52" customFormat="false" ht="12.75" hidden="false" customHeight="false" outlineLevel="0" collapsed="false">
      <c r="A52" s="96"/>
      <c r="B52" s="96"/>
      <c r="C52" s="71" t="s">
        <v>36</v>
      </c>
      <c r="D52" s="72"/>
      <c r="E52" s="97"/>
      <c r="F52" s="99" t="n">
        <f aca="false">ROUND(F46/F50,6)</f>
        <v>0.008565</v>
      </c>
      <c r="G52" s="96"/>
      <c r="H52" s="96" t="s">
        <v>118</v>
      </c>
      <c r="I52" s="96"/>
      <c r="J52" s="96"/>
    </row>
    <row r="54" customFormat="false" ht="12.75" hidden="false" customHeight="false" outlineLevel="0" collapsed="false">
      <c r="A54" s="7" t="s">
        <v>119</v>
      </c>
    </row>
    <row r="55" customFormat="false" ht="12.75" hidden="false" customHeight="false" outlineLevel="0" collapsed="false">
      <c r="C55" s="0" t="s">
        <v>120</v>
      </c>
    </row>
    <row r="56" customFormat="false" ht="12.75" hidden="false" customHeight="false" outlineLevel="0" collapsed="false">
      <c r="C56" s="100" t="s">
        <v>116</v>
      </c>
      <c r="D56" s="100"/>
      <c r="E56" s="2" t="n">
        <f aca="false">ROUND(E48*F52,2)</f>
        <v>29027</v>
      </c>
      <c r="H56" s="0" t="s">
        <v>121</v>
      </c>
    </row>
    <row r="57" customFormat="false" ht="12.75" hidden="false" customHeight="false" outlineLevel="0" collapsed="false">
      <c r="C57" s="100" t="s">
        <v>117</v>
      </c>
      <c r="D57" s="100"/>
      <c r="E57" s="2" t="n">
        <f aca="false">ROUND(E49*F52,2)</f>
        <v>10565.3</v>
      </c>
      <c r="H57" s="0" t="s">
        <v>121</v>
      </c>
    </row>
    <row r="59" customFormat="false" ht="12.75" hidden="false" customHeight="false" outlineLevel="0" collapsed="false">
      <c r="A59" s="96"/>
      <c r="B59" s="96"/>
      <c r="C59" s="71" t="s">
        <v>122</v>
      </c>
      <c r="D59" s="72"/>
      <c r="E59" s="97"/>
      <c r="F59" s="98" t="n">
        <f aca="false">SUM(E55:E59)</f>
        <v>39592.3</v>
      </c>
      <c r="G59" s="96"/>
      <c r="H59" s="96"/>
      <c r="I59" s="96"/>
      <c r="J59" s="96"/>
    </row>
  </sheetData>
  <mergeCells count="7">
    <mergeCell ref="D1:G1"/>
    <mergeCell ref="D2:G2"/>
    <mergeCell ref="D3:G3"/>
    <mergeCell ref="D4:G4"/>
    <mergeCell ref="D5:G5"/>
    <mergeCell ref="C56:D56"/>
    <mergeCell ref="C57:D57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1998-01-29T20:36:10Z</dcterms:created>
  <dc:creator>Kim Hardman</dc:creator>
  <dc:description/>
  <dc:language>en-US</dc:language>
  <cp:lastModifiedBy>KIM HARDMAN</cp:lastModifiedBy>
  <cp:lastPrinted>2001-11-13T12:15:48Z</cp:lastPrinted>
  <dcterms:modified xsi:type="dcterms:W3CDTF">2001-11-13T12:18:34Z</dcterms:modified>
  <cp:revision>0</cp:revision>
  <dc:subject/>
  <dc:title/>
</cp:coreProperties>
</file>