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5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function="false" hidden="false" localSheetId="0" name="_xlnm.Print_Area" vbProcedure="false">'AGA Storage'!$BU$1:$CV$61</definedName>
    <definedName function="false" hidden="false" localSheetId="0" name="_xlnm.Print_Titles" vbProcedure="false">'AGA Storage'!$4:$8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<sst xmlns="http://schemas.openxmlformats.org/spreadsheetml/2006/main" count="158" uniqueCount="53">
  <si>
    <t xml:space="preserve">AGA STORAGE REPORT      QUANTITIES IN BCF        GREY SHADED AREAS ARE ESTIMATES</t>
  </si>
  <si>
    <t xml:space="preserve">PRODUCTION AREA STORAGE</t>
  </si>
  <si>
    <t xml:space="preserve">MARKET AREA - EAST STORAGE</t>
  </si>
  <si>
    <t xml:space="preserve">MARKET AREA - WEST STORAGE</t>
  </si>
  <si>
    <t xml:space="preserve">TOTAL ALL AREAS STORAGE</t>
  </si>
  <si>
    <t xml:space="preserve">G.I.P.</t>
  </si>
  <si>
    <t xml:space="preserve">Make up Required</t>
  </si>
  <si>
    <t xml:space="preserve">1999</t>
  </si>
  <si>
    <t xml:space="preserve">Over</t>
  </si>
  <si>
    <t xml:space="preserve">To Get To 1999</t>
  </si>
  <si>
    <t xml:space="preserve">Injection</t>
  </si>
  <si>
    <t xml:space="preserve">TOTAL</t>
  </si>
  <si>
    <t xml:space="preserve">(Under)</t>
  </si>
  <si>
    <t xml:space="preserve">GIP Level By Nov 1,</t>
  </si>
  <si>
    <t xml:space="preserve">Plus Make</t>
  </si>
  <si>
    <t xml:space="preserve">PRODUCING</t>
  </si>
  <si>
    <t xml:space="preserve">EAST</t>
  </si>
  <si>
    <t xml:space="preserve">WEST</t>
  </si>
  <si>
    <t xml:space="preserve">1994</t>
  </si>
  <si>
    <t xml:space="preserve">1994/1995</t>
  </si>
  <si>
    <t xml:space="preserve">1995/1996</t>
  </si>
  <si>
    <t xml:space="preserve">1996/1997</t>
  </si>
  <si>
    <t xml:space="preserve">1997/1998</t>
  </si>
  <si>
    <t xml:space="preserve">1998/1999</t>
  </si>
  <si>
    <t xml:space="preserve">1999/2000</t>
  </si>
  <si>
    <t xml:space="preserve">2000/2001</t>
  </si>
  <si>
    <t xml:space="preserve">2001/2002</t>
  </si>
  <si>
    <t xml:space="preserve">AVG</t>
  </si>
  <si>
    <t xml:space="preserve">Pr Year</t>
  </si>
  <si>
    <t xml:space="preserve">Per Week</t>
  </si>
  <si>
    <t xml:space="preserve">Per Day</t>
  </si>
  <si>
    <t xml:space="preserve">Up Volume</t>
  </si>
  <si>
    <t xml:space="preserve"> 6 - 7 Year Average</t>
  </si>
  <si>
    <t xml:space="preserve">High</t>
  </si>
  <si>
    <t xml:space="preserve">Year</t>
  </si>
  <si>
    <t xml:space="preserve">Low</t>
  </si>
  <si>
    <t xml:space="preserve">Average</t>
  </si>
  <si>
    <t xml:space="preserve">1997</t>
  </si>
  <si>
    <t xml:space="preserve">1995</t>
  </si>
  <si>
    <t xml:space="preserve">1996</t>
  </si>
  <si>
    <t xml:space="preserve">1998</t>
  </si>
  <si>
    <t xml:space="preserve">Vol Withdrawn From Highest To Lowest level</t>
  </si>
  <si>
    <t xml:space="preserve">           WEEKLY</t>
  </si>
  <si>
    <t xml:space="preserve">Nov</t>
  </si>
  <si>
    <t xml:space="preserve">       WITHDRAWALS</t>
  </si>
  <si>
    <t xml:space="preserve">Dec</t>
  </si>
  <si>
    <t xml:space="preserve">1993 - 1998</t>
  </si>
  <si>
    <t xml:space="preserve">GIP BALANCES</t>
  </si>
  <si>
    <t xml:space="preserve">Jan</t>
  </si>
  <si>
    <t xml:space="preserve">LOW</t>
  </si>
  <si>
    <t xml:space="preserve">HIGH</t>
  </si>
  <si>
    <t xml:space="preserve">Febr</t>
  </si>
  <si>
    <t xml:space="preserve">March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</si>
</sst>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dd\-mmm\-yy"/>
    <numFmt numFmtId="167" formatCode="[$-409]#,##0.00_);[RED]\(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mediumDashDotDot"/>
      <right/>
      <top style="mediumDashDotDot"/>
      <bottom/>
      <diagonal/>
    </border>
    <border diagonalUp="false" diagonalDown="false">
      <left/>
      <right/>
      <top style="mediumDashDotDot"/>
      <bottom/>
      <diagonal/>
    </border>
    <border diagonalUp="false" diagonalDown="false">
      <left style="dotted"/>
      <right style="dotted"/>
      <top style="mediumDashDotDot"/>
      <bottom style="dotted"/>
      <diagonal/>
    </border>
    <border diagonalUp="false" diagonalDown="false">
      <left/>
      <right style="mediumDashDotDot"/>
      <top style="mediumDashDotDot"/>
      <bottom/>
      <diagonal/>
    </border>
    <border diagonalUp="false" diagonalDown="false">
      <left style="mediumDashDotDot"/>
      <right/>
      <top/>
      <bottom/>
      <diagonal/>
    </border>
    <border diagonalUp="false" diagonalDown="false">
      <left/>
      <right style="mediumDashDotDot"/>
      <top/>
      <bottom/>
      <diagonal/>
    </border>
    <border diagonalUp="false" diagonalDown="false">
      <left style="mediumDashDotDot"/>
      <right/>
      <top/>
      <bottom style="mediumDashDotDot"/>
      <diagonal/>
    </border>
    <border diagonalUp="false" diagonalDown="false">
      <left/>
      <right/>
      <top/>
      <bottom style="mediumDashDotDot"/>
      <diagonal/>
    </border>
    <border diagonalUp="false" diagonalDown="false">
      <left/>
      <right style="mediumDashDotDot"/>
      <top/>
      <bottom style="mediumDashDotDot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83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83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33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05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06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</row>
        <row r="17">
          <cell r="D17">
            <v>442</v>
          </cell>
        </row>
        <row r="21">
          <cell r="D21">
            <v>261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320</v>
          </cell>
        </row>
        <row r="17">
          <cell r="D17">
            <v>432</v>
          </cell>
        </row>
        <row r="21">
          <cell r="D21">
            <v>206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</row>
        <row r="17">
          <cell r="D17">
            <v>519</v>
          </cell>
        </row>
        <row r="21">
          <cell r="D21">
            <v>298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351</v>
          </cell>
        </row>
        <row r="17">
          <cell r="D17">
            <v>507</v>
          </cell>
        </row>
        <row r="21">
          <cell r="D21">
            <v>219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</row>
        <row r="17">
          <cell r="D17">
            <v>561</v>
          </cell>
        </row>
        <row r="21">
          <cell r="D21">
            <v>304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390</v>
          </cell>
        </row>
        <row r="17">
          <cell r="D17">
            <v>558</v>
          </cell>
        </row>
        <row r="21">
          <cell r="D21">
            <v>234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</row>
        <row r="17">
          <cell r="D17">
            <v>601</v>
          </cell>
        </row>
        <row r="21">
          <cell r="D21">
            <v>310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</row>
        <row r="17">
          <cell r="D17">
            <v>624</v>
          </cell>
        </row>
        <row r="21">
          <cell r="D21">
            <v>247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</row>
        <row r="17">
          <cell r="D17">
            <v>653</v>
          </cell>
        </row>
        <row r="21">
          <cell r="D21">
            <v>322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</row>
        <row r="17">
          <cell r="D17">
            <v>706</v>
          </cell>
        </row>
        <row r="21">
          <cell r="D21">
            <v>326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</row>
        <row r="17">
          <cell r="D17">
            <v>754</v>
          </cell>
        </row>
        <row r="21">
          <cell r="D21">
            <v>331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</row>
        <row r="17">
          <cell r="D17">
            <v>252</v>
          </cell>
        </row>
        <row r="21">
          <cell r="D21">
            <v>171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</row>
        <row r="17">
          <cell r="D17">
            <v>806</v>
          </cell>
        </row>
        <row r="21">
          <cell r="D21">
            <v>340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</row>
        <row r="17">
          <cell r="D17">
            <v>856</v>
          </cell>
        </row>
        <row r="21">
          <cell r="D21">
            <v>348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</row>
        <row r="17">
          <cell r="D17">
            <v>919</v>
          </cell>
        </row>
        <row r="21">
          <cell r="D21">
            <v>356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</row>
        <row r="17">
          <cell r="D17">
            <v>971</v>
          </cell>
        </row>
        <row r="21">
          <cell r="D21">
            <v>365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</row>
        <row r="17">
          <cell r="D17">
            <v>1019</v>
          </cell>
        </row>
        <row r="21">
          <cell r="D21">
            <v>370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</row>
        <row r="17">
          <cell r="D17">
            <v>1068</v>
          </cell>
        </row>
        <row r="21">
          <cell r="D21">
            <v>368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</row>
        <row r="17">
          <cell r="D17">
            <v>1117</v>
          </cell>
        </row>
        <row r="21">
          <cell r="D21">
            <v>367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</row>
        <row r="17">
          <cell r="D17">
            <v>1157</v>
          </cell>
        </row>
        <row r="21">
          <cell r="D21">
            <v>367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</row>
        <row r="17">
          <cell r="D17">
            <v>1209</v>
          </cell>
        </row>
        <row r="21">
          <cell r="D21">
            <v>366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</row>
        <row r="17">
          <cell r="D17">
            <v>1254</v>
          </cell>
        </row>
        <row r="21">
          <cell r="D21">
            <v>361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</row>
        <row r="17">
          <cell r="D17">
            <v>417</v>
          </cell>
        </row>
        <row r="21">
          <cell r="D21">
            <v>269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</row>
        <row r="17">
          <cell r="D17">
            <v>1294</v>
          </cell>
        </row>
        <row r="21">
          <cell r="D21">
            <v>360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</row>
        <row r="17">
          <cell r="D17">
            <v>1344</v>
          </cell>
        </row>
        <row r="21">
          <cell r="D21">
            <v>365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</row>
        <row r="17">
          <cell r="D17">
            <v>1392</v>
          </cell>
        </row>
        <row r="21">
          <cell r="D21">
            <v>367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</row>
        <row r="17">
          <cell r="D17">
            <v>1449</v>
          </cell>
        </row>
        <row r="21">
          <cell r="D21">
            <v>369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</row>
        <row r="17">
          <cell r="D17">
            <v>1499</v>
          </cell>
        </row>
        <row r="21">
          <cell r="D21">
            <v>372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</row>
        <row r="17">
          <cell r="D17">
            <v>1546</v>
          </cell>
        </row>
        <row r="21">
          <cell r="D21">
            <v>375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</row>
        <row r="17">
          <cell r="D17">
            <v>1566</v>
          </cell>
        </row>
        <row r="21">
          <cell r="D21">
            <v>378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</row>
        <row r="17">
          <cell r="D17">
            <v>1613</v>
          </cell>
        </row>
        <row r="21">
          <cell r="D21">
            <v>380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</row>
        <row r="17">
          <cell r="D17">
            <v>1661</v>
          </cell>
        </row>
        <row r="21">
          <cell r="D21">
            <v>385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</row>
        <row r="17">
          <cell r="D17">
            <v>1678</v>
          </cell>
        </row>
        <row r="21">
          <cell r="D21">
            <v>383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</row>
        <row r="17">
          <cell r="D17">
            <v>295</v>
          </cell>
        </row>
        <row r="21">
          <cell r="D21">
            <v>172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</row>
        <row r="17">
          <cell r="D17">
            <v>1682</v>
          </cell>
        </row>
        <row r="21">
          <cell r="D21">
            <v>372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</row>
        <row r="17">
          <cell r="D17">
            <v>1643</v>
          </cell>
        </row>
        <row r="21">
          <cell r="D21">
            <v>341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</row>
        <row r="17">
          <cell r="D17">
            <v>1552</v>
          </cell>
        </row>
        <row r="21">
          <cell r="D21">
            <v>328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</row>
        <row r="17">
          <cell r="D17">
            <v>1495</v>
          </cell>
        </row>
        <row r="21">
          <cell r="D21">
            <v>323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</row>
        <row r="17">
          <cell r="D17">
            <v>1385</v>
          </cell>
        </row>
        <row r="21">
          <cell r="D21">
            <v>316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1714</v>
          </cell>
        </row>
        <row r="21">
          <cell r="D21">
            <v>437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</row>
        <row r="17">
          <cell r="D17">
            <v>1285</v>
          </cell>
        </row>
        <row r="21">
          <cell r="D21">
            <v>304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1657</v>
          </cell>
        </row>
        <row r="21">
          <cell r="D21">
            <v>430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</row>
        <row r="17">
          <cell r="D17">
            <v>1175</v>
          </cell>
        </row>
        <row r="21">
          <cell r="D21">
            <v>290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1564</v>
          </cell>
        </row>
        <row r="21">
          <cell r="D21">
            <v>392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</row>
        <row r="17">
          <cell r="D17">
            <v>425</v>
          </cell>
        </row>
        <row r="21">
          <cell r="D21">
            <v>277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</row>
        <row r="17">
          <cell r="D17">
            <v>1033</v>
          </cell>
        </row>
        <row r="21">
          <cell r="D21">
            <v>286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1469</v>
          </cell>
        </row>
        <row r="21">
          <cell r="D21">
            <v>385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</row>
        <row r="17">
          <cell r="D17">
            <v>935</v>
          </cell>
        </row>
        <row r="21">
          <cell r="D21">
            <v>277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1317</v>
          </cell>
        </row>
        <row r="21">
          <cell r="D21">
            <v>368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</row>
        <row r="17">
          <cell r="D17">
            <v>872</v>
          </cell>
        </row>
        <row r="21">
          <cell r="D21">
            <v>264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1182</v>
          </cell>
        </row>
        <row r="21">
          <cell r="D21">
            <v>356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</row>
        <row r="17">
          <cell r="D17">
            <v>816</v>
          </cell>
        </row>
        <row r="21">
          <cell r="D21">
            <v>241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1115</v>
          </cell>
        </row>
        <row r="21">
          <cell r="D21">
            <v>350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</row>
        <row r="17">
          <cell r="D17">
            <v>723</v>
          </cell>
        </row>
        <row r="21">
          <cell r="D21">
            <v>222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1069</v>
          </cell>
        </row>
        <row r="21">
          <cell r="D21">
            <v>332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</row>
        <row r="17">
          <cell r="D17">
            <v>315</v>
          </cell>
        </row>
        <row r="21">
          <cell r="D21">
            <v>181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</row>
        <row r="17">
          <cell r="D17">
            <v>657</v>
          </cell>
        </row>
        <row r="21">
          <cell r="D21">
            <v>202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1006</v>
          </cell>
        </row>
        <row r="21">
          <cell r="D21">
            <v>320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</row>
        <row r="17">
          <cell r="D17">
            <v>592</v>
          </cell>
        </row>
        <row r="21">
          <cell r="D21">
            <v>182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963</v>
          </cell>
        </row>
        <row r="21">
          <cell r="D21">
            <v>299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</row>
        <row r="17">
          <cell r="D17">
            <v>537</v>
          </cell>
        </row>
        <row r="21">
          <cell r="D21">
            <v>166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891</v>
          </cell>
        </row>
        <row r="21">
          <cell r="D21">
            <v>290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</row>
        <row r="17">
          <cell r="D17">
            <v>456</v>
          </cell>
        </row>
        <row r="21">
          <cell r="D21">
            <v>161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795</v>
          </cell>
        </row>
        <row r="21">
          <cell r="D21">
            <v>284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</row>
        <row r="17">
          <cell r="D17">
            <v>402</v>
          </cell>
        </row>
        <row r="21">
          <cell r="D21">
            <v>148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736</v>
          </cell>
        </row>
        <row r="21">
          <cell r="D21">
            <v>282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</row>
        <row r="17">
          <cell r="D17">
            <v>445</v>
          </cell>
        </row>
        <row r="21">
          <cell r="D21">
            <v>286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</row>
        <row r="17">
          <cell r="D17">
            <v>341</v>
          </cell>
        </row>
        <row r="21">
          <cell r="D21">
            <v>145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646</v>
          </cell>
        </row>
        <row r="21">
          <cell r="D21">
            <v>265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</row>
        <row r="17">
          <cell r="D17">
            <v>310</v>
          </cell>
        </row>
        <row r="21">
          <cell r="D21">
            <v>150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589</v>
          </cell>
        </row>
        <row r="21">
          <cell r="D21">
            <v>257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</row>
        <row r="17">
          <cell r="D17">
            <v>297</v>
          </cell>
        </row>
        <row r="21">
          <cell r="D21">
            <v>156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556</v>
          </cell>
        </row>
        <row r="21">
          <cell r="D21">
            <v>258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</row>
        <row r="17">
          <cell r="D17">
            <v>253</v>
          </cell>
        </row>
        <row r="21">
          <cell r="D21">
            <v>164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558</v>
          </cell>
        </row>
        <row r="21">
          <cell r="D21">
            <v>251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</row>
        <row r="17">
          <cell r="D17">
            <v>372</v>
          </cell>
        </row>
        <row r="21">
          <cell r="D21">
            <v>192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</row>
        <row r="17">
          <cell r="D17">
            <v>479</v>
          </cell>
        </row>
        <row r="21">
          <cell r="D21">
            <v>293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A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15.99"/>
    <col collapsed="false" customWidth="true" hidden="false" outlineLevel="0" max="3" min="3" style="0" width="9.7"/>
    <col collapsed="false" customWidth="true" hidden="false" outlineLevel="0" max="4" min="4" style="0" width="6.7"/>
    <col collapsed="false" customWidth="true" hidden="false" outlineLevel="0" max="5" min="5" style="0" width="5.71"/>
    <col collapsed="false" customWidth="true" hidden="false" outlineLevel="0" max="6" min="6" style="0" width="6.7"/>
    <col collapsed="false" customWidth="true" hidden="false" outlineLevel="0" max="7" min="7" style="1" width="5.71"/>
    <col collapsed="false" customWidth="true" hidden="false" outlineLevel="0" max="8" min="8" style="0" width="6.7"/>
    <col collapsed="false" customWidth="true" hidden="false" outlineLevel="0" max="9" min="9" style="0" width="5.71"/>
    <col collapsed="false" customWidth="true" hidden="false" outlineLevel="0" max="10" min="10" style="0" width="6.7"/>
    <col collapsed="false" customWidth="true" hidden="false" outlineLevel="0" max="11" min="11" style="0" width="5.71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6.7"/>
    <col collapsed="false" customWidth="true" hidden="false" outlineLevel="0" max="15" min="15" style="0" width="5.71"/>
    <col collapsed="false" customWidth="true" hidden="false" outlineLevel="0" max="16" min="16" style="0" width="6.7"/>
    <col collapsed="false" customWidth="true" hidden="false" outlineLevel="0" max="17" min="17" style="0" width="5.71"/>
    <col collapsed="false" customWidth="true" hidden="false" outlineLevel="0" max="21" min="18" style="0" width="6.7"/>
    <col collapsed="false" customWidth="true" hidden="false" outlineLevel="0" max="22" min="22" style="2" width="7.7"/>
    <col collapsed="false" customWidth="true" hidden="false" outlineLevel="0" max="24" min="23" style="0" width="6.7"/>
    <col collapsed="false" customWidth="true" hidden="false" outlineLevel="0" max="25" min="25" style="0" width="3.7"/>
    <col collapsed="false" customWidth="true" hidden="false" outlineLevel="0" max="26" min="26" style="0" width="15.7"/>
    <col collapsed="false" customWidth="true" hidden="false" outlineLevel="0" max="27" min="27" style="0" width="9.7"/>
    <col collapsed="false" customWidth="true" hidden="false" outlineLevel="0" max="28" min="28" style="0" width="6.7"/>
    <col collapsed="false" customWidth="true" hidden="false" outlineLevel="0" max="29" min="29" style="0" width="5.71"/>
    <col collapsed="false" customWidth="true" hidden="false" outlineLevel="0" max="30" min="30" style="0" width="6.7"/>
    <col collapsed="false" customWidth="true" hidden="false" outlineLevel="0" max="31" min="31" style="0" width="5.71"/>
    <col collapsed="false" customWidth="true" hidden="false" outlineLevel="0" max="32" min="32" style="0" width="6.7"/>
    <col collapsed="false" customWidth="true" hidden="false" outlineLevel="0" max="33" min="33" style="0" width="5.71"/>
    <col collapsed="false" customWidth="true" hidden="false" outlineLevel="0" max="34" min="34" style="2" width="6.7"/>
    <col collapsed="false" customWidth="true" hidden="false" outlineLevel="0" max="35" min="35" style="0" width="5.71"/>
    <col collapsed="false" customWidth="true" hidden="false" outlineLevel="0" max="36" min="36" style="0" width="6.7"/>
    <col collapsed="false" customWidth="true" hidden="false" outlineLevel="0" max="37" min="37" style="0" width="5.71"/>
    <col collapsed="false" customWidth="true" hidden="false" outlineLevel="0" max="38" min="38" style="0" width="6.7"/>
    <col collapsed="false" customWidth="true" hidden="false" outlineLevel="0" max="39" min="39" style="0" width="5.71"/>
    <col collapsed="false" customWidth="true" hidden="false" outlineLevel="0" max="40" min="40" style="0" width="6.7"/>
    <col collapsed="false" customWidth="true" hidden="false" outlineLevel="0" max="41" min="41" style="0" width="5.71"/>
    <col collapsed="false" customWidth="true" hidden="false" outlineLevel="0" max="45" min="42" style="0" width="6.7"/>
    <col collapsed="false" customWidth="true" hidden="false" outlineLevel="0" max="46" min="46" style="0" width="5.71"/>
    <col collapsed="false" customWidth="true" hidden="false" outlineLevel="0" max="48" min="47" style="0" width="4.7"/>
    <col collapsed="false" customWidth="true" hidden="false" outlineLevel="0" max="49" min="49" style="0" width="3.7"/>
    <col collapsed="false" customWidth="true" hidden="false" outlineLevel="0" max="50" min="50" style="0" width="15.7"/>
    <col collapsed="false" customWidth="true" hidden="false" outlineLevel="0" max="51" min="51" style="0" width="9.7"/>
    <col collapsed="false" customWidth="true" hidden="false" outlineLevel="0" max="52" min="52" style="0" width="6.7"/>
    <col collapsed="false" customWidth="true" hidden="false" outlineLevel="0" max="53" min="53" style="0" width="5.71"/>
    <col collapsed="false" customWidth="true" hidden="false" outlineLevel="0" max="55" min="54" style="0" width="7.28"/>
    <col collapsed="false" customWidth="true" hidden="false" outlineLevel="0" max="71" min="56" style="0" width="6.7"/>
    <col collapsed="false" customWidth="true" hidden="false" outlineLevel="0" max="72" min="72" style="0" width="3.7"/>
    <col collapsed="false" customWidth="true" hidden="false" outlineLevel="0" max="73" min="73" style="0" width="15.7"/>
    <col collapsed="false" customWidth="true" hidden="false" outlineLevel="0" max="74" min="74" style="0" width="9.7"/>
    <col collapsed="false" customWidth="true" hidden="false" outlineLevel="0" max="92" min="75" style="0" width="6.7"/>
    <col collapsed="false" customWidth="true" hidden="false" outlineLevel="0" max="94" min="93" style="3" width="6.7"/>
    <col collapsed="false" customWidth="true" hidden="false" outlineLevel="0" max="95" min="95" style="3" width="9.7"/>
    <col collapsed="false" customWidth="true" hidden="false" outlineLevel="0" max="96" min="96" style="3" width="7.7"/>
    <col collapsed="false" customWidth="true" hidden="false" outlineLevel="0" max="97" min="97" style="3" width="9.7"/>
    <col collapsed="false" customWidth="true" hidden="false" outlineLevel="0" max="98" min="98" style="0" width="4.85"/>
    <col collapsed="false" customWidth="false" hidden="true" outlineLevel="0" max="100" min="99" style="0" width="9.06"/>
    <col collapsed="false" customWidth="true" hidden="false" outlineLevel="0" max="105" min="101" style="4" width="9.14"/>
  </cols>
  <sheetData>
    <row r="1" customFormat="false" ht="18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Y1" s="5" t="s">
        <v>0</v>
      </c>
      <c r="Z1" s="5"/>
      <c r="AA1" s="5"/>
      <c r="AB1" s="5"/>
      <c r="AC1" s="5"/>
      <c r="AD1" s="5"/>
      <c r="AE1" s="5"/>
      <c r="AF1" s="5"/>
      <c r="AG1" s="5"/>
      <c r="AH1" s="5"/>
      <c r="AT1" s="2"/>
      <c r="AW1" s="5" t="s">
        <v>0</v>
      </c>
      <c r="AX1" s="5"/>
      <c r="AY1" s="5"/>
      <c r="AZ1" s="5"/>
      <c r="BA1" s="5"/>
      <c r="BB1" s="5"/>
      <c r="BC1" s="5"/>
      <c r="BD1" s="5"/>
      <c r="BE1" s="5"/>
      <c r="BF1" s="5"/>
      <c r="BR1" s="2"/>
      <c r="BT1" s="5" t="s">
        <v>0</v>
      </c>
      <c r="BU1" s="5"/>
      <c r="BV1" s="5"/>
      <c r="BW1" s="5"/>
      <c r="BX1" s="5"/>
      <c r="BY1" s="5"/>
      <c r="BZ1" s="5"/>
      <c r="CA1" s="5"/>
      <c r="CB1" s="5"/>
      <c r="CC1" s="5"/>
      <c r="CO1" s="4"/>
      <c r="CP1" s="4"/>
      <c r="CQ1" s="4"/>
      <c r="CR1" s="4"/>
      <c r="CS1" s="4"/>
    </row>
    <row r="2" customFormat="false" ht="24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Y2" s="6" t="s">
        <v>2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W2" s="6" t="s">
        <v>3</v>
      </c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Y2" s="6" t="s">
        <v>4</v>
      </c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customFormat="false" ht="18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7"/>
      <c r="CR3" s="6"/>
      <c r="CS3" s="6"/>
      <c r="CT3" s="6"/>
      <c r="CU3" s="6"/>
      <c r="CV3" s="6"/>
    </row>
    <row r="4" customFormat="false" ht="12.95" hidden="false" customHeight="true" outlineLevel="0" collapsed="false">
      <c r="BU4" s="8"/>
      <c r="BY4" s="9"/>
      <c r="BZ4" s="10"/>
      <c r="CA4" s="9"/>
      <c r="CB4" s="10"/>
      <c r="CC4" s="9"/>
      <c r="CD4" s="10"/>
      <c r="CE4" s="9"/>
      <c r="CF4" s="10"/>
      <c r="CG4" s="9"/>
      <c r="CH4" s="10"/>
      <c r="CI4" s="11"/>
      <c r="CJ4" s="11"/>
      <c r="CK4" s="11"/>
      <c r="CL4" s="11"/>
      <c r="CM4" s="11"/>
      <c r="CN4" s="11"/>
      <c r="CO4" s="10"/>
      <c r="CP4" s="12" t="s">
        <v>5</v>
      </c>
      <c r="CQ4" s="13" t="s">
        <v>6</v>
      </c>
      <c r="CR4" s="13"/>
      <c r="CS4" s="13" t="s">
        <v>7</v>
      </c>
      <c r="CT4" s="14"/>
    </row>
    <row r="5" customFormat="false" ht="12.95" hidden="false" customHeight="true" outlineLevel="0" collapsed="false"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4"/>
      <c r="CP5" s="15" t="s">
        <v>8</v>
      </c>
      <c r="CQ5" s="15" t="s">
        <v>9</v>
      </c>
      <c r="CR5" s="15"/>
      <c r="CS5" s="15" t="s">
        <v>10</v>
      </c>
    </row>
    <row r="6" customFormat="false" ht="12.95" hidden="false" customHeight="true" outlineLevel="0" collapsed="false">
      <c r="BW6" s="16"/>
      <c r="BX6" s="17"/>
      <c r="BY6" s="18" t="s">
        <v>11</v>
      </c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5" t="s">
        <v>12</v>
      </c>
      <c r="CQ6" s="19" t="s">
        <v>13</v>
      </c>
      <c r="CR6" s="19"/>
      <c r="CS6" s="15" t="s">
        <v>14</v>
      </c>
    </row>
    <row r="7" customFormat="false" ht="13.5" hidden="false" customHeight="false" outlineLevel="0" collapsed="false">
      <c r="D7" s="16"/>
      <c r="E7" s="17"/>
      <c r="F7" s="20" t="s">
        <v>15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  <c r="AB7" s="16"/>
      <c r="AC7" s="17"/>
      <c r="AD7" s="18" t="s">
        <v>16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22"/>
      <c r="AZ7" s="16"/>
      <c r="BA7" s="17"/>
      <c r="BB7" s="18" t="s">
        <v>17</v>
      </c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22"/>
      <c r="BW7" s="23" t="s">
        <v>18</v>
      </c>
      <c r="BX7" s="23"/>
      <c r="BY7" s="24" t="s">
        <v>19</v>
      </c>
      <c r="BZ7" s="24"/>
      <c r="CA7" s="24" t="s">
        <v>20</v>
      </c>
      <c r="CB7" s="24"/>
      <c r="CC7" s="19" t="s">
        <v>21</v>
      </c>
      <c r="CD7" s="19"/>
      <c r="CE7" s="24" t="s">
        <v>22</v>
      </c>
      <c r="CF7" s="24"/>
      <c r="CG7" s="24" t="s">
        <v>23</v>
      </c>
      <c r="CH7" s="24"/>
      <c r="CI7" s="24" t="s">
        <v>24</v>
      </c>
      <c r="CJ7" s="24"/>
      <c r="CK7" s="24" t="s">
        <v>25</v>
      </c>
      <c r="CL7" s="24"/>
      <c r="CM7" s="24" t="s">
        <v>26</v>
      </c>
      <c r="CN7" s="24"/>
      <c r="CO7" s="25" t="s">
        <v>27</v>
      </c>
      <c r="CP7" s="19" t="s">
        <v>28</v>
      </c>
      <c r="CQ7" s="23" t="s">
        <v>29</v>
      </c>
      <c r="CR7" s="26" t="s">
        <v>30</v>
      </c>
      <c r="CS7" s="19" t="s">
        <v>31</v>
      </c>
      <c r="CW7" s="26" t="s">
        <v>32</v>
      </c>
      <c r="CX7" s="26"/>
      <c r="CY7" s="26"/>
      <c r="CZ7" s="26"/>
      <c r="DA7" s="26"/>
    </row>
    <row r="8" customFormat="false" ht="13.5" hidden="false" customHeight="false" outlineLevel="0" collapsed="false">
      <c r="D8" s="23" t="s">
        <v>18</v>
      </c>
      <c r="E8" s="23"/>
      <c r="F8" s="24" t="s">
        <v>19</v>
      </c>
      <c r="G8" s="24"/>
      <c r="H8" s="24" t="s">
        <v>20</v>
      </c>
      <c r="I8" s="24"/>
      <c r="J8" s="19" t="s">
        <v>21</v>
      </c>
      <c r="K8" s="19"/>
      <c r="L8" s="24" t="s">
        <v>22</v>
      </c>
      <c r="M8" s="24"/>
      <c r="N8" s="24" t="s">
        <v>23</v>
      </c>
      <c r="O8" s="24"/>
      <c r="P8" s="24" t="s">
        <v>24</v>
      </c>
      <c r="Q8" s="24"/>
      <c r="R8" s="24" t="s">
        <v>25</v>
      </c>
      <c r="S8" s="24"/>
      <c r="T8" s="24" t="s">
        <v>26</v>
      </c>
      <c r="U8" s="24"/>
      <c r="V8" s="26" t="s">
        <v>27</v>
      </c>
      <c r="AB8" s="23" t="s">
        <v>18</v>
      </c>
      <c r="AC8" s="23"/>
      <c r="AD8" s="24" t="s">
        <v>19</v>
      </c>
      <c r="AE8" s="24"/>
      <c r="AF8" s="24" t="s">
        <v>20</v>
      </c>
      <c r="AG8" s="24"/>
      <c r="AH8" s="19" t="s">
        <v>21</v>
      </c>
      <c r="AI8" s="19"/>
      <c r="AJ8" s="24" t="s">
        <v>22</v>
      </c>
      <c r="AK8" s="24"/>
      <c r="AL8" s="24" t="s">
        <v>23</v>
      </c>
      <c r="AM8" s="24"/>
      <c r="AN8" s="24" t="s">
        <v>24</v>
      </c>
      <c r="AO8" s="24"/>
      <c r="AP8" s="24" t="s">
        <v>25</v>
      </c>
      <c r="AQ8" s="24"/>
      <c r="AR8" s="24" t="s">
        <v>26</v>
      </c>
      <c r="AS8" s="24"/>
      <c r="AT8" s="26" t="s">
        <v>27</v>
      </c>
      <c r="AZ8" s="23" t="s">
        <v>18</v>
      </c>
      <c r="BA8" s="23"/>
      <c r="BB8" s="24" t="s">
        <v>19</v>
      </c>
      <c r="BC8" s="24"/>
      <c r="BD8" s="24" t="s">
        <v>20</v>
      </c>
      <c r="BE8" s="24"/>
      <c r="BF8" s="19" t="s">
        <v>21</v>
      </c>
      <c r="BG8" s="19"/>
      <c r="BH8" s="24" t="s">
        <v>22</v>
      </c>
      <c r="BI8" s="24"/>
      <c r="BJ8" s="24" t="s">
        <v>23</v>
      </c>
      <c r="BK8" s="24"/>
      <c r="BL8" s="24" t="s">
        <v>24</v>
      </c>
      <c r="BM8" s="24"/>
      <c r="BN8" s="24" t="s">
        <v>25</v>
      </c>
      <c r="BO8" s="24"/>
      <c r="BP8" s="24" t="s">
        <v>26</v>
      </c>
      <c r="BQ8" s="24"/>
      <c r="BR8" s="26" t="s">
        <v>27</v>
      </c>
    </row>
    <row r="9" customFormat="false" ht="13.5" hidden="false" customHeight="true" outlineLevel="0" collapsed="false">
      <c r="F9" s="14"/>
      <c r="G9" s="9"/>
      <c r="H9" s="14"/>
      <c r="I9" s="9"/>
      <c r="J9" s="9"/>
      <c r="K9" s="9"/>
      <c r="L9" s="9"/>
      <c r="M9" s="9"/>
      <c r="N9" s="9"/>
      <c r="O9" s="9"/>
      <c r="P9" s="14"/>
      <c r="Q9" s="14"/>
      <c r="R9" s="14"/>
      <c r="S9" s="14"/>
      <c r="T9" s="14"/>
      <c r="U9" s="14"/>
      <c r="V9" s="10"/>
      <c r="W9" s="14"/>
      <c r="X9" s="14"/>
      <c r="AD9" s="14"/>
      <c r="AE9" s="9"/>
      <c r="AF9" s="14"/>
      <c r="AG9" s="9"/>
      <c r="AH9" s="9"/>
      <c r="AI9" s="9"/>
      <c r="AJ9" s="9"/>
      <c r="AK9" s="9"/>
      <c r="AL9" s="9"/>
      <c r="AM9" s="9"/>
      <c r="AN9" s="14"/>
      <c r="AO9" s="14"/>
      <c r="AP9" s="14"/>
      <c r="AQ9" s="14"/>
      <c r="AR9" s="14"/>
      <c r="AS9" s="14"/>
      <c r="AT9" s="10"/>
      <c r="AU9" s="14"/>
      <c r="AV9" s="14"/>
      <c r="BB9" s="14"/>
      <c r="BC9" s="9"/>
      <c r="BD9" s="14"/>
      <c r="BE9" s="9"/>
      <c r="BF9" s="9"/>
      <c r="BG9" s="9"/>
      <c r="BH9" s="9"/>
      <c r="BI9" s="9"/>
      <c r="BJ9" s="9"/>
      <c r="BK9" s="9"/>
      <c r="BL9" s="14"/>
      <c r="BM9" s="14"/>
      <c r="BN9" s="14"/>
      <c r="BO9" s="14"/>
      <c r="BP9" s="14"/>
      <c r="BQ9" s="14"/>
      <c r="BR9" s="9"/>
      <c r="CW9" s="26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</row>
    <row r="10" customFormat="false" ht="13.5" hidden="false" customHeight="true" outlineLevel="0" collapsed="false">
      <c r="B10" s="8" t="n">
        <v>36623</v>
      </c>
      <c r="F10" s="10" t="n">
        <v>305</v>
      </c>
      <c r="G10" s="10" t="n">
        <f aca="false">F10-D61</f>
        <v>19</v>
      </c>
      <c r="H10" s="10" t="n">
        <v>389</v>
      </c>
      <c r="I10" s="10" t="n">
        <f aca="false">H10-F61</f>
        <v>7</v>
      </c>
      <c r="J10" s="10" t="n">
        <v>161</v>
      </c>
      <c r="K10" s="10" t="n">
        <f aca="false">J10-H61</f>
        <v>-5</v>
      </c>
      <c r="L10" s="10" t="n">
        <v>310</v>
      </c>
      <c r="M10" s="10" t="n">
        <f aca="false">L10-J61</f>
        <v>7</v>
      </c>
      <c r="N10" s="10" t="n">
        <v>383</v>
      </c>
      <c r="O10" s="10" t="n">
        <f aca="false">N10-L61</f>
        <v>16</v>
      </c>
      <c r="P10" s="27" t="n">
        <v>539</v>
      </c>
      <c r="Q10" s="27" t="n">
        <v>11</v>
      </c>
      <c r="R10" s="27" t="n">
        <f aca="false">[1]STOR951!$D$13</f>
        <v>330</v>
      </c>
      <c r="S10" s="27" t="n">
        <f aca="false">R10-P61</f>
        <v>-4</v>
      </c>
      <c r="T10" s="27" t="n">
        <f aca="false">[2]STOR951!$D$13</f>
        <v>218</v>
      </c>
      <c r="U10" s="27" t="n">
        <f aca="false">T10-R61</f>
        <v>8</v>
      </c>
      <c r="V10" s="10" t="n">
        <f aca="false">IF(T10&gt;0,(G10+I10+K10+M10+O10+Q10+S10-U10)/8,(G10+I10+K10+M10+O10+Q10+S10)/7)</f>
        <v>5.375</v>
      </c>
      <c r="X10" s="28"/>
      <c r="Z10" s="8" t="n">
        <v>36259</v>
      </c>
      <c r="AD10" s="9" t="n">
        <v>373</v>
      </c>
      <c r="AE10" s="10" t="n">
        <f aca="false">AD10-AB61</f>
        <v>21</v>
      </c>
      <c r="AF10" s="9" t="n">
        <v>480</v>
      </c>
      <c r="AG10" s="10" t="n">
        <f aca="false">AF10-AD61</f>
        <v>-9</v>
      </c>
      <c r="AH10" s="9" t="n">
        <v>160</v>
      </c>
      <c r="AI10" s="10" t="n">
        <f aca="false">AH10-AF61</f>
        <v>-14</v>
      </c>
      <c r="AJ10" s="9" t="n">
        <v>356</v>
      </c>
      <c r="AK10" s="10" t="n">
        <f aca="false">AJ10-AH61</f>
        <v>-23</v>
      </c>
      <c r="AL10" s="9" t="n">
        <v>535</v>
      </c>
      <c r="AM10" s="10" t="n">
        <f aca="false">AL10-AJ61</f>
        <v>9</v>
      </c>
      <c r="AN10" s="27" t="n">
        <v>592</v>
      </c>
      <c r="AO10" s="27" t="n">
        <v>34</v>
      </c>
      <c r="AP10" s="27" t="n">
        <f aca="false">[1]STOR951!$D$17</f>
        <v>442</v>
      </c>
      <c r="AQ10" s="27" t="n">
        <f aca="false">AP10-AN61</f>
        <v>1</v>
      </c>
      <c r="AR10" s="27" t="n">
        <f aca="false">[2]STOR951!$D$17</f>
        <v>252</v>
      </c>
      <c r="AS10" s="27" t="n">
        <f aca="false">AR10-AP61</f>
        <v>-1</v>
      </c>
      <c r="AT10" s="10" t="n">
        <f aca="false">IF(AR10&gt;0,(AE10+AG10+AI10+AK10+AM10+AO10+AQ10+AS10)/8,(AE10+AG10+AI10+AK10+AM10+AO10+AQ10)/7)</f>
        <v>2.25</v>
      </c>
      <c r="AU10" s="14"/>
      <c r="AV10" s="14"/>
      <c r="AX10" s="8" t="n">
        <v>36259</v>
      </c>
      <c r="BB10" s="9" t="n">
        <v>226</v>
      </c>
      <c r="BC10" s="10" t="n">
        <f aca="false">BB10-AZ61</f>
        <v>-1</v>
      </c>
      <c r="BD10" s="9" t="n">
        <v>261</v>
      </c>
      <c r="BE10" s="10" t="n">
        <f aca="false">BD10-BB61</f>
        <v>-2</v>
      </c>
      <c r="BF10" s="9" t="n">
        <v>225</v>
      </c>
      <c r="BG10" s="10" t="n">
        <f aca="false">BF10-BD61</f>
        <v>6</v>
      </c>
      <c r="BH10" s="9" t="n">
        <v>170</v>
      </c>
      <c r="BI10" s="10" t="n">
        <f aca="false">BH10-BF61</f>
        <v>0</v>
      </c>
      <c r="BJ10" s="9" t="n">
        <v>163</v>
      </c>
      <c r="BK10" s="10" t="n">
        <f aca="false">BJ10-BH61</f>
        <v>-3</v>
      </c>
      <c r="BL10" s="27" t="n">
        <v>236</v>
      </c>
      <c r="BM10" s="10" t="n">
        <v>-15</v>
      </c>
      <c r="BN10" s="27" t="n">
        <f aca="false">[1]STOR951!$D$21</f>
        <v>261</v>
      </c>
      <c r="BO10" s="27" t="n">
        <f aca="false">BN10-BL61</f>
        <v>5</v>
      </c>
      <c r="BP10" s="27" t="n">
        <f aca="false">[2]STOR951!$D$21</f>
        <v>171</v>
      </c>
      <c r="BQ10" s="27" t="n">
        <f aca="false">BP10-BN61</f>
        <v>7</v>
      </c>
      <c r="BR10" s="10" t="n">
        <f aca="false">IF(BP10&gt;0,(BC10+BE10+BG10+BI10+BK10+BM10+BO10+BQ10)/8,(BC10+BE10+BG10+BI10+BK10+BM10-BO10)/7)</f>
        <v>-0.375</v>
      </c>
      <c r="BU10" s="8" t="n">
        <v>36259</v>
      </c>
      <c r="BY10" s="29" t="n">
        <f aca="false">BB10+AD10+F10</f>
        <v>904</v>
      </c>
      <c r="BZ10" s="9" t="n">
        <f aca="false">BC10+AE10+G10</f>
        <v>39</v>
      </c>
      <c r="CA10" s="29" t="n">
        <f aca="false">BD10+AF10+H10</f>
        <v>1130</v>
      </c>
      <c r="CB10" s="9" t="n">
        <f aca="false">BE10+AG10+I10</f>
        <v>-4</v>
      </c>
      <c r="CC10" s="29" t="n">
        <f aca="false">BF10+AH10+J10</f>
        <v>546</v>
      </c>
      <c r="CD10" s="9" t="n">
        <f aca="false">BG10+AI10+K10</f>
        <v>-13</v>
      </c>
      <c r="CE10" s="9" t="n">
        <f aca="false">BH10+AJ10+L10</f>
        <v>836</v>
      </c>
      <c r="CF10" s="9" t="n">
        <f aca="false">BI10+AK10+M10</f>
        <v>-16</v>
      </c>
      <c r="CG10" s="9" t="n">
        <f aca="false">BJ10+AL10+N10</f>
        <v>1081</v>
      </c>
      <c r="CH10" s="9" t="n">
        <f aca="false">BK10+AM10+O10</f>
        <v>22</v>
      </c>
      <c r="CI10" s="30" t="n">
        <f aca="false">BL10+AN10+P10</f>
        <v>1367</v>
      </c>
      <c r="CJ10" s="30" t="n">
        <f aca="false">BM10+AO10+Q10</f>
        <v>30</v>
      </c>
      <c r="CK10" s="30" t="n">
        <f aca="false">BN10+AP10+R10</f>
        <v>1033</v>
      </c>
      <c r="CL10" s="30" t="n">
        <f aca="false">BO10+AQ10+S10</f>
        <v>2</v>
      </c>
      <c r="CM10" s="30" t="n">
        <f aca="false">BP10+AR10+T10</f>
        <v>641</v>
      </c>
      <c r="CN10" s="30" t="n">
        <f aca="false">BQ10+AS10+U10</f>
        <v>14</v>
      </c>
      <c r="CO10" s="4" t="n">
        <f aca="false">IF(CM10&gt;0,(CN10+CL10+CJ10+CH10+CF10+CD10+CB10+BZ10)/8,(CL10+CJ10+CH10+CF10+CD10+CB10+BZ10)/7)</f>
        <v>9.25</v>
      </c>
      <c r="CP10" s="4" t="n">
        <f aca="false">IF(CM10=0,0,CM10-CK10)</f>
        <v>-392</v>
      </c>
      <c r="CQ10" s="31" t="n">
        <f aca="false">CP10/30</f>
        <v>-13.0666666666667</v>
      </c>
      <c r="CR10" s="31" t="n">
        <f aca="false">CQ10/7</f>
        <v>-1.86666666666667</v>
      </c>
      <c r="CS10" s="31"/>
      <c r="CT10" s="2"/>
      <c r="CW10" s="4" t="n">
        <v>39</v>
      </c>
      <c r="CX10" s="4" t="s">
        <v>18</v>
      </c>
      <c r="CY10" s="4" t="n">
        <v>-16</v>
      </c>
      <c r="CZ10" s="4" t="s">
        <v>37</v>
      </c>
      <c r="DA10" s="4" t="n">
        <f aca="false">CO10</f>
        <v>9.25</v>
      </c>
    </row>
    <row r="11" customFormat="false" ht="13.5" hidden="false" customHeight="true" outlineLevel="0" collapsed="false">
      <c r="B11" s="8" t="n">
        <v>36630</v>
      </c>
      <c r="F11" s="10" t="n">
        <v>335</v>
      </c>
      <c r="G11" s="10" t="n">
        <f aca="false">F11-F10</f>
        <v>30</v>
      </c>
      <c r="H11" s="10" t="n">
        <v>409</v>
      </c>
      <c r="I11" s="10" t="n">
        <f aca="false">H11-H10</f>
        <v>20</v>
      </c>
      <c r="J11" s="10" t="n">
        <v>168</v>
      </c>
      <c r="K11" s="10" t="n">
        <f aca="false">J11-J10</f>
        <v>7</v>
      </c>
      <c r="L11" s="10" t="n">
        <v>303</v>
      </c>
      <c r="M11" s="10" t="n">
        <f aca="false">L11-L10</f>
        <v>-7</v>
      </c>
      <c r="N11" s="10" t="n">
        <v>410</v>
      </c>
      <c r="O11" s="10" t="n">
        <f aca="false">N11-N10</f>
        <v>27</v>
      </c>
      <c r="P11" s="27" t="n">
        <v>542</v>
      </c>
      <c r="Q11" s="27" t="n">
        <v>3</v>
      </c>
      <c r="R11" s="27" t="n">
        <f aca="false">[3]STOR951!$D$13</f>
        <v>322</v>
      </c>
      <c r="S11" s="27" t="n">
        <f aca="false">R11-R10</f>
        <v>-8</v>
      </c>
      <c r="T11" s="27" t="n">
        <f aca="false">[4]STOR951!$D$13</f>
        <v>238</v>
      </c>
      <c r="U11" s="27" t="n">
        <f aca="false">T11-T10</f>
        <v>20</v>
      </c>
      <c r="V11" s="10" t="n">
        <f aca="false">IF(T11&gt;0,(G11+I11+K11+M11+O11+Q11+S11-U11)/8,(G11+I11+K11+M11+O11+Q11+S11)/7)</f>
        <v>6.5</v>
      </c>
      <c r="Z11" s="8" t="n">
        <v>36266</v>
      </c>
      <c r="AD11" s="9" t="n">
        <v>416</v>
      </c>
      <c r="AE11" s="10" t="n">
        <f aca="false">AD11-AD10</f>
        <v>43</v>
      </c>
      <c r="AF11" s="9" t="n">
        <v>496</v>
      </c>
      <c r="AG11" s="10" t="n">
        <f aca="false">AF11-AF10</f>
        <v>16</v>
      </c>
      <c r="AH11" s="9" t="n">
        <v>179</v>
      </c>
      <c r="AI11" s="10" t="n">
        <f aca="false">AH11-AH10</f>
        <v>19</v>
      </c>
      <c r="AJ11" s="9" t="n">
        <v>354</v>
      </c>
      <c r="AK11" s="10" t="n">
        <f aca="false">AJ11-AJ10</f>
        <v>-2</v>
      </c>
      <c r="AL11" s="9" t="n">
        <v>568</v>
      </c>
      <c r="AM11" s="10" t="n">
        <f aca="false">AL11-AL10</f>
        <v>33</v>
      </c>
      <c r="AN11" s="27" t="n">
        <v>597</v>
      </c>
      <c r="AO11" s="27" t="n">
        <v>5</v>
      </c>
      <c r="AP11" s="27" t="n">
        <f aca="false">[3]STOR951!$D$17</f>
        <v>417</v>
      </c>
      <c r="AQ11" s="27" t="n">
        <f aca="false">AP11-AP10</f>
        <v>-25</v>
      </c>
      <c r="AR11" s="27" t="n">
        <f aca="false">[4]STOR951!$D$17</f>
        <v>295</v>
      </c>
      <c r="AS11" s="27" t="n">
        <f aca="false">AR11-AR10</f>
        <v>43</v>
      </c>
      <c r="AT11" s="10" t="n">
        <f aca="false">IF(AR11&gt;0,(AE11+AG11+AI11+AK11+AM11+AO11+AQ11+AS11)/8,(AE11+AG11+AI11+AK11+AM11+AO11+AQ11)/7)</f>
        <v>16.5</v>
      </c>
      <c r="AU11" s="14"/>
      <c r="AV11" s="14"/>
      <c r="AX11" s="8" t="n">
        <v>36266</v>
      </c>
      <c r="BB11" s="9" t="n">
        <v>232</v>
      </c>
      <c r="BC11" s="10" t="n">
        <f aca="false">BB11-BB10</f>
        <v>6</v>
      </c>
      <c r="BD11" s="9" t="n">
        <v>255</v>
      </c>
      <c r="BE11" s="10" t="n">
        <f aca="false">BD11-BD10</f>
        <v>-6</v>
      </c>
      <c r="BF11" s="9" t="n">
        <v>262</v>
      </c>
      <c r="BG11" s="10" t="n">
        <f aca="false">BF11-BF10</f>
        <v>37</v>
      </c>
      <c r="BH11" s="9" t="n">
        <v>172</v>
      </c>
      <c r="BI11" s="10" t="n">
        <f aca="false">BH11-BH10</f>
        <v>2</v>
      </c>
      <c r="BJ11" s="9" t="n">
        <v>157</v>
      </c>
      <c r="BK11" s="10" t="n">
        <f aca="false">BJ11-BJ10</f>
        <v>-6</v>
      </c>
      <c r="BL11" s="27" t="n">
        <v>230</v>
      </c>
      <c r="BM11" s="10" t="n">
        <v>-6</v>
      </c>
      <c r="BN11" s="27" t="n">
        <f aca="false">[3]STOR951!$D$21</f>
        <v>269</v>
      </c>
      <c r="BO11" s="10" t="n">
        <f aca="false">BN11-BN10</f>
        <v>8</v>
      </c>
      <c r="BP11" s="27" t="n">
        <f aca="false">[4]STOR951!$D$21</f>
        <v>172</v>
      </c>
      <c r="BQ11" s="27" t="n">
        <f aca="false">BP11-BP10</f>
        <v>1</v>
      </c>
      <c r="BR11" s="10" t="n">
        <f aca="false">IF(BP11&gt;0,(BC11+BE11+BG11+BI11+BK11+BM11+BO11+BQ11)/8,(BC11+BE11+BG11+BI11+BK11+BM11-BO11)/7)</f>
        <v>4.5</v>
      </c>
      <c r="BU11" s="8" t="n">
        <v>36266</v>
      </c>
      <c r="BY11" s="9" t="n">
        <f aca="false">BB11+AD11+F11</f>
        <v>983</v>
      </c>
      <c r="BZ11" s="9" t="n">
        <f aca="false">BC11+AE11+G11</f>
        <v>79</v>
      </c>
      <c r="CA11" s="9" t="n">
        <f aca="false">BD11+AF11+H11</f>
        <v>1160</v>
      </c>
      <c r="CB11" s="9" t="n">
        <f aca="false">BE11+AG11+I11</f>
        <v>30</v>
      </c>
      <c r="CC11" s="9" t="n">
        <f aca="false">BF11+AH11+J11</f>
        <v>609</v>
      </c>
      <c r="CD11" s="9" t="n">
        <f aca="false">BG11+AI11+K11</f>
        <v>63</v>
      </c>
      <c r="CE11" s="29" t="n">
        <f aca="false">BH11+AJ11+L11</f>
        <v>829</v>
      </c>
      <c r="CF11" s="9" t="n">
        <f aca="false">BI11+AK11+M11</f>
        <v>-7</v>
      </c>
      <c r="CG11" s="9" t="n">
        <f aca="false">BJ11+AL11+N11</f>
        <v>1135</v>
      </c>
      <c r="CH11" s="9" t="n">
        <f aca="false">BK11+AM11+O11</f>
        <v>54</v>
      </c>
      <c r="CI11" s="30" t="n">
        <f aca="false">BL11+AN11+P11</f>
        <v>1369</v>
      </c>
      <c r="CJ11" s="30" t="n">
        <f aca="false">BM11+AO11+Q11</f>
        <v>2</v>
      </c>
      <c r="CK11" s="29" t="n">
        <f aca="false">BN11+AP11+R11</f>
        <v>1008</v>
      </c>
      <c r="CL11" s="30" t="n">
        <f aca="false">BO11+AQ11+S11</f>
        <v>-25</v>
      </c>
      <c r="CM11" s="30" t="n">
        <f aca="false">BP11+AR11+T11</f>
        <v>705</v>
      </c>
      <c r="CN11" s="30" t="n">
        <f aca="false">BQ11+AS11+U11</f>
        <v>64</v>
      </c>
      <c r="CO11" s="4" t="n">
        <f aca="false">IF(CM11&gt;0,(CN11+CL11+CJ11+CH11+CF11+CD11+CB11+BZ11)/8,(CL11+CJ11+CH11+CF11+CD11+CB11+BZ11)/7)</f>
        <v>32.5</v>
      </c>
      <c r="CP11" s="4" t="n">
        <f aca="false">IF(CM11=0,0,CM11-CK11)</f>
        <v>-303</v>
      </c>
      <c r="CQ11" s="31" t="n">
        <f aca="false">CP11/29</f>
        <v>-10.448275862069</v>
      </c>
      <c r="CR11" s="31" t="n">
        <f aca="false">CQ11/7</f>
        <v>-1.49261083743842</v>
      </c>
      <c r="CS11" s="31"/>
      <c r="CT11" s="2"/>
      <c r="CW11" s="4" t="n">
        <v>79</v>
      </c>
      <c r="CX11" s="4" t="s">
        <v>18</v>
      </c>
      <c r="CY11" s="4" t="n">
        <v>-7</v>
      </c>
      <c r="CZ11" s="4" t="s">
        <v>37</v>
      </c>
      <c r="DA11" s="4" t="n">
        <f aca="false">CO11</f>
        <v>32.5</v>
      </c>
    </row>
    <row r="12" customFormat="false" ht="13.5" hidden="false" customHeight="true" outlineLevel="0" collapsed="false">
      <c r="B12" s="8" t="n">
        <v>36637</v>
      </c>
      <c r="F12" s="10" t="n">
        <v>359</v>
      </c>
      <c r="G12" s="10" t="n">
        <f aca="false">F12-F11</f>
        <v>24</v>
      </c>
      <c r="H12" s="10" t="n">
        <v>415</v>
      </c>
      <c r="I12" s="10" t="n">
        <f aca="false">H12-H11</f>
        <v>6</v>
      </c>
      <c r="J12" s="10" t="n">
        <v>183</v>
      </c>
      <c r="K12" s="10" t="n">
        <f aca="false">J12-J11</f>
        <v>15</v>
      </c>
      <c r="L12" s="10" t="n">
        <v>311</v>
      </c>
      <c r="M12" s="10" t="n">
        <f aca="false">L12-L11</f>
        <v>8</v>
      </c>
      <c r="N12" s="10" t="n">
        <v>429</v>
      </c>
      <c r="O12" s="10" t="n">
        <f aca="false">N12-N11</f>
        <v>19</v>
      </c>
      <c r="P12" s="27" t="n">
        <v>538</v>
      </c>
      <c r="Q12" s="27" t="n">
        <v>-4</v>
      </c>
      <c r="R12" s="27" t="n">
        <f aca="false">[5]STOR951!$D$13</f>
        <v>325</v>
      </c>
      <c r="S12" s="27" t="n">
        <f aca="false">R12-R11</f>
        <v>3</v>
      </c>
      <c r="T12" s="27" t="n">
        <f aca="false">[6]STOR951!$D$13</f>
        <v>252</v>
      </c>
      <c r="U12" s="27" t="n">
        <f aca="false">T12-T11</f>
        <v>14</v>
      </c>
      <c r="V12" s="10" t="n">
        <f aca="false">IF(T12&gt;0,(G12+I12+K12+M12+O12+Q12+S12-U12)/8,(G12+I12+K12+M12+O12+Q12+S12)/7)</f>
        <v>7.125</v>
      </c>
      <c r="Z12" s="8" t="n">
        <v>36273</v>
      </c>
      <c r="AD12" s="9" t="n">
        <v>464</v>
      </c>
      <c r="AE12" s="10" t="n">
        <f aca="false">AD12-AD11</f>
        <v>48</v>
      </c>
      <c r="AF12" s="9" t="n">
        <v>517</v>
      </c>
      <c r="AG12" s="10" t="n">
        <f aca="false">AF12-AF11</f>
        <v>21</v>
      </c>
      <c r="AH12" s="9" t="n">
        <v>227</v>
      </c>
      <c r="AI12" s="10" t="n">
        <f aca="false">AH12-AH11</f>
        <v>48</v>
      </c>
      <c r="AJ12" s="9" t="n">
        <v>364</v>
      </c>
      <c r="AK12" s="10" t="n">
        <f aca="false">AJ12-AJ11</f>
        <v>10</v>
      </c>
      <c r="AL12" s="9" t="n">
        <v>601</v>
      </c>
      <c r="AM12" s="10" t="n">
        <f aca="false">AL12-AL11</f>
        <v>33</v>
      </c>
      <c r="AN12" s="27" t="n">
        <v>600</v>
      </c>
      <c r="AO12" s="27" t="n">
        <v>3</v>
      </c>
      <c r="AP12" s="27" t="n">
        <f aca="false">[5]STOR951!$D$17</f>
        <v>425</v>
      </c>
      <c r="AQ12" s="27" t="n">
        <f aca="false">AP12-AP11</f>
        <v>8</v>
      </c>
      <c r="AR12" s="27" t="n">
        <f aca="false">[6]STOR951!$D$17</f>
        <v>315</v>
      </c>
      <c r="AS12" s="27" t="n">
        <f aca="false">AR12-AR11</f>
        <v>20</v>
      </c>
      <c r="AT12" s="10" t="n">
        <f aca="false">IF(AR12&gt;0,(AE12+AG12+AI12+AK12+AM12+AO12+AQ12+AS12)/8,(AE12+AG12+AI12+AK12+AM12+AO12+AQ12)/7)</f>
        <v>23.875</v>
      </c>
      <c r="AU12" s="14"/>
      <c r="AV12" s="14"/>
      <c r="AX12" s="8" t="n">
        <v>36273</v>
      </c>
      <c r="BB12" s="9" t="n">
        <v>235</v>
      </c>
      <c r="BC12" s="10" t="n">
        <f aca="false">BB12-BB11</f>
        <v>3</v>
      </c>
      <c r="BD12" s="9" t="n">
        <v>258</v>
      </c>
      <c r="BE12" s="10" t="n">
        <f aca="false">BD12-BD11</f>
        <v>3</v>
      </c>
      <c r="BF12" s="9" t="n">
        <v>231</v>
      </c>
      <c r="BG12" s="10" t="n">
        <f aca="false">BF12-BF11</f>
        <v>-31</v>
      </c>
      <c r="BH12" s="9" t="n">
        <v>179</v>
      </c>
      <c r="BI12" s="10" t="n">
        <f aca="false">BH12-BH11</f>
        <v>7</v>
      </c>
      <c r="BJ12" s="9" t="n">
        <v>169</v>
      </c>
      <c r="BK12" s="10" t="n">
        <f aca="false">BJ12-BJ11</f>
        <v>12</v>
      </c>
      <c r="BL12" s="27" t="n">
        <v>236</v>
      </c>
      <c r="BM12" s="10" t="n">
        <v>6</v>
      </c>
      <c r="BN12" s="27" t="n">
        <f aca="false">[5]STOR951!$D$21</f>
        <v>277</v>
      </c>
      <c r="BO12" s="10" t="n">
        <f aca="false">BN12-BN11</f>
        <v>8</v>
      </c>
      <c r="BP12" s="27" t="n">
        <f aca="false">[6]STOR951!$D$21</f>
        <v>181</v>
      </c>
      <c r="BQ12" s="27" t="n">
        <f aca="false">BP12-BP11</f>
        <v>9</v>
      </c>
      <c r="BR12" s="10" t="n">
        <f aca="false">IF(BP12&gt;0,(BC12+BE12+BG12+BI12+BK12+BM12+BO12+BQ12)/8,(BC12+BE12+BG12+BI12+BK12+BM12-BO12)/7)</f>
        <v>2.125</v>
      </c>
      <c r="BU12" s="8" t="n">
        <v>36273</v>
      </c>
      <c r="BY12" s="9" t="n">
        <f aca="false">BB12+AD12+F12</f>
        <v>1058</v>
      </c>
      <c r="BZ12" s="9" t="n">
        <f aca="false">BC12+AE12+G12</f>
        <v>75</v>
      </c>
      <c r="CA12" s="9" t="n">
        <f aca="false">BD12+AF12+H12</f>
        <v>1190</v>
      </c>
      <c r="CB12" s="9" t="n">
        <f aca="false">BE12+AG12+I12</f>
        <v>30</v>
      </c>
      <c r="CC12" s="9" t="n">
        <f aca="false">BF12+AH12+J12</f>
        <v>641</v>
      </c>
      <c r="CD12" s="9" t="n">
        <f aca="false">BG12+AI12+K12</f>
        <v>32</v>
      </c>
      <c r="CE12" s="9" t="n">
        <f aca="false">BH12+AJ12+L12</f>
        <v>854</v>
      </c>
      <c r="CF12" s="9" t="n">
        <f aca="false">BI12+AK12+M12</f>
        <v>25</v>
      </c>
      <c r="CG12" s="9" t="n">
        <f aca="false">BJ12+AL12+N12</f>
        <v>1199</v>
      </c>
      <c r="CH12" s="9" t="n">
        <f aca="false">BK12+AM12+O12</f>
        <v>64</v>
      </c>
      <c r="CI12" s="30" t="n">
        <f aca="false">BL12+AN12+P12</f>
        <v>1374</v>
      </c>
      <c r="CJ12" s="30" t="n">
        <f aca="false">BM12+AO12+Q12</f>
        <v>5</v>
      </c>
      <c r="CK12" s="30" t="n">
        <f aca="false">BN12+AP12+R12</f>
        <v>1027</v>
      </c>
      <c r="CL12" s="30" t="n">
        <f aca="false">BO12+AQ12+S12</f>
        <v>19</v>
      </c>
      <c r="CM12" s="30" t="n">
        <f aca="false">BP12+AR12+T12</f>
        <v>748</v>
      </c>
      <c r="CN12" s="30" t="n">
        <f aca="false">BQ12+AS12+U12</f>
        <v>43</v>
      </c>
      <c r="CO12" s="4" t="n">
        <f aca="false">IF(CM12&gt;0,(CN12+CL12+CJ12+CH12+CF12+CD12+CB12+BZ12)/8,(CL12+CJ12+CH12+CF12+CD12+CB12+BZ12)/7)</f>
        <v>36.625</v>
      </c>
      <c r="CP12" s="4" t="n">
        <f aca="false">IF(CM12=0,0,CM12-CK12)</f>
        <v>-279</v>
      </c>
      <c r="CQ12" s="31" t="n">
        <f aca="false">CP12/28</f>
        <v>-9.96428571428571</v>
      </c>
      <c r="CR12" s="31" t="n">
        <f aca="false">CQ12/7</f>
        <v>-1.4234693877551</v>
      </c>
      <c r="CS12" s="31"/>
      <c r="CT12" s="2"/>
      <c r="CW12" s="4" t="n">
        <v>75</v>
      </c>
      <c r="CX12" s="4" t="s">
        <v>18</v>
      </c>
      <c r="CY12" s="4" t="n">
        <v>5</v>
      </c>
      <c r="CZ12" s="4" t="s">
        <v>7</v>
      </c>
      <c r="DA12" s="4" t="n">
        <f aca="false">CO12</f>
        <v>36.625</v>
      </c>
    </row>
    <row r="13" customFormat="false" ht="13.5" hidden="false" customHeight="true" outlineLevel="0" collapsed="false">
      <c r="B13" s="8" t="n">
        <v>36644</v>
      </c>
      <c r="F13" s="10" t="n">
        <v>387</v>
      </c>
      <c r="G13" s="10" t="n">
        <f aca="false">F13-F12</f>
        <v>28</v>
      </c>
      <c r="H13" s="10" t="n">
        <v>432</v>
      </c>
      <c r="I13" s="10" t="n">
        <f aca="false">H13-H12</f>
        <v>17</v>
      </c>
      <c r="J13" s="10" t="n">
        <v>198</v>
      </c>
      <c r="K13" s="10" t="n">
        <f aca="false">J13-J12</f>
        <v>15</v>
      </c>
      <c r="L13" s="10" t="n">
        <v>320</v>
      </c>
      <c r="M13" s="10" t="n">
        <f aca="false">L13-L12</f>
        <v>9</v>
      </c>
      <c r="N13" s="10" t="n">
        <v>460</v>
      </c>
      <c r="O13" s="10" t="n">
        <f aca="false">N13-N12</f>
        <v>31</v>
      </c>
      <c r="P13" s="27" t="n">
        <v>543</v>
      </c>
      <c r="Q13" s="27" t="n">
        <v>5</v>
      </c>
      <c r="R13" s="27" t="n">
        <f aca="false">[7]STOR951!$D$13</f>
        <v>328</v>
      </c>
      <c r="S13" s="27" t="n">
        <f aca="false">R13-R12</f>
        <v>3</v>
      </c>
      <c r="T13" s="27" t="n">
        <f aca="false">[8]STOR951!$D$13</f>
        <v>286</v>
      </c>
      <c r="U13" s="27" t="n">
        <f aca="false">T13-T12</f>
        <v>34</v>
      </c>
      <c r="V13" s="10" t="n">
        <f aca="false">IF(T13&gt;0,(G13+I13+K13+M13+O13+Q13+S13-U13)/8,(G13+I13+K13+M13+O13+Q13+S13)/7)</f>
        <v>9.25</v>
      </c>
      <c r="Z13" s="8" t="n">
        <v>36280</v>
      </c>
      <c r="AD13" s="9" t="n">
        <v>507</v>
      </c>
      <c r="AE13" s="10" t="n">
        <f aca="false">AD13-AD12</f>
        <v>43</v>
      </c>
      <c r="AF13" s="9" t="n">
        <v>545</v>
      </c>
      <c r="AG13" s="10" t="n">
        <f aca="false">AF13-AF12</f>
        <v>28</v>
      </c>
      <c r="AH13" s="9" t="n">
        <v>262</v>
      </c>
      <c r="AI13" s="10" t="n">
        <f aca="false">AH13-AH12</f>
        <v>35</v>
      </c>
      <c r="AJ13" s="9" t="n">
        <v>392</v>
      </c>
      <c r="AK13" s="10" t="n">
        <f aca="false">AJ13-AJ12</f>
        <v>28</v>
      </c>
      <c r="AL13" s="9" t="n">
        <v>635</v>
      </c>
      <c r="AM13" s="10" t="n">
        <f aca="false">AL13-AL12</f>
        <v>34</v>
      </c>
      <c r="AN13" s="27" t="n">
        <v>623</v>
      </c>
      <c r="AO13" s="27" t="n">
        <v>23</v>
      </c>
      <c r="AP13" s="27" t="n">
        <f aca="false">[7]STOR951!$D$17</f>
        <v>445</v>
      </c>
      <c r="AQ13" s="27" t="n">
        <f aca="false">AP13-AP12</f>
        <v>20</v>
      </c>
      <c r="AR13" s="27" t="n">
        <f aca="false">[8]STOR951!$D$17</f>
        <v>372</v>
      </c>
      <c r="AS13" s="27" t="n">
        <f aca="false">AR13-AR12</f>
        <v>57</v>
      </c>
      <c r="AT13" s="10" t="n">
        <f aca="false">IF(AR13&gt;0,(AE13+AG13+AI13+AK13+AM13+AO13+AQ13+AS13)/8,(AE13+AG13+AI13+AK13+AM13+AO13+AQ13)/7)</f>
        <v>33.5</v>
      </c>
      <c r="AU13" s="14"/>
      <c r="AV13" s="14"/>
      <c r="AX13" s="8" t="n">
        <v>36280</v>
      </c>
      <c r="BB13" s="9" t="n">
        <v>246</v>
      </c>
      <c r="BC13" s="10" t="n">
        <f aca="false">BB13-BB12</f>
        <v>11</v>
      </c>
      <c r="BD13" s="9" t="n">
        <v>262</v>
      </c>
      <c r="BE13" s="10" t="n">
        <f aca="false">BD13-BD12</f>
        <v>4</v>
      </c>
      <c r="BF13" s="9" t="n">
        <v>234</v>
      </c>
      <c r="BG13" s="10" t="n">
        <f aca="false">BF13-BF12</f>
        <v>3</v>
      </c>
      <c r="BH13" s="9" t="n">
        <v>188</v>
      </c>
      <c r="BI13" s="10" t="n">
        <f aca="false">BH13-BH12</f>
        <v>9</v>
      </c>
      <c r="BJ13" s="9" t="n">
        <v>182</v>
      </c>
      <c r="BK13" s="10" t="n">
        <f aca="false">BJ13-BJ12</f>
        <v>13</v>
      </c>
      <c r="BL13" s="27" t="n">
        <v>242</v>
      </c>
      <c r="BM13" s="10" t="n">
        <v>6</v>
      </c>
      <c r="BN13" s="27" t="n">
        <f aca="false">[7]STOR951!$D$21</f>
        <v>286</v>
      </c>
      <c r="BO13" s="10" t="n">
        <f aca="false">BN13-BN12</f>
        <v>9</v>
      </c>
      <c r="BP13" s="27" t="n">
        <f aca="false">[8]STOR951!$D$21</f>
        <v>192</v>
      </c>
      <c r="BQ13" s="27" t="n">
        <f aca="false">BP13-BP12</f>
        <v>11</v>
      </c>
      <c r="BR13" s="10" t="n">
        <f aca="false">IF(BP13&gt;0,(BC13+BE13+BG13+BI13+BK13+BM13+BO13+BQ13)/8,(BC13+BE13+BG13+BI13+BK13+BM13-BO13)/7)</f>
        <v>8.25</v>
      </c>
      <c r="BU13" s="8" t="n">
        <v>36280</v>
      </c>
      <c r="BY13" s="9" t="n">
        <f aca="false">BB13+AD13+F13</f>
        <v>1140</v>
      </c>
      <c r="BZ13" s="9" t="n">
        <f aca="false">BC13+AE13+G13</f>
        <v>82</v>
      </c>
      <c r="CA13" s="9" t="n">
        <f aca="false">BD13+AF13+H13</f>
        <v>1239</v>
      </c>
      <c r="CB13" s="9" t="n">
        <f aca="false">BE13+AG13+I13</f>
        <v>49</v>
      </c>
      <c r="CC13" s="9" t="n">
        <f aca="false">BF13+AH13+J13</f>
        <v>694</v>
      </c>
      <c r="CD13" s="9" t="n">
        <f aca="false">BG13+AI13+K13</f>
        <v>53</v>
      </c>
      <c r="CE13" s="9" t="n">
        <f aca="false">BH13+AJ13+L13</f>
        <v>900</v>
      </c>
      <c r="CF13" s="9" t="n">
        <f aca="false">BI13+AK13+M13</f>
        <v>46</v>
      </c>
      <c r="CG13" s="9" t="n">
        <f aca="false">BJ13+AL13+N13</f>
        <v>1277</v>
      </c>
      <c r="CH13" s="9" t="n">
        <f aca="false">BK13+AM13+O13</f>
        <v>78</v>
      </c>
      <c r="CI13" s="30" t="n">
        <f aca="false">BL13+AN13+P13</f>
        <v>1408</v>
      </c>
      <c r="CJ13" s="30" t="n">
        <f aca="false">BM13+AO13+Q13</f>
        <v>34</v>
      </c>
      <c r="CK13" s="30" t="n">
        <f aca="false">BN13+AP13+R13</f>
        <v>1059</v>
      </c>
      <c r="CL13" s="30" t="n">
        <f aca="false">BO13+AQ13+S13</f>
        <v>32</v>
      </c>
      <c r="CM13" s="30" t="n">
        <f aca="false">BP13+AR13+T13</f>
        <v>850</v>
      </c>
      <c r="CN13" s="30" t="n">
        <f aca="false">BQ13+AS13+U13</f>
        <v>102</v>
      </c>
      <c r="CO13" s="4" t="n">
        <f aca="false">IF(CM13&gt;0,(CN13+CL13+CJ13+CH13+CF13+CD13+CB13+BZ13)/8,(CL13+CJ13+CH13+CF13+CD13+CB13+BZ13)/7)</f>
        <v>59.5</v>
      </c>
      <c r="CP13" s="4" t="n">
        <f aca="false">IF(CM13=0,0,CM13-CK13)</f>
        <v>-209</v>
      </c>
      <c r="CQ13" s="31" t="n">
        <f aca="false">CP13/27</f>
        <v>-7.74074074074074</v>
      </c>
      <c r="CR13" s="31" t="n">
        <f aca="false">CQ13/7</f>
        <v>-1.10582010582011</v>
      </c>
      <c r="CS13" s="31"/>
      <c r="CT13" s="2"/>
      <c r="CW13" s="4" t="n">
        <v>82</v>
      </c>
      <c r="CX13" s="4" t="s">
        <v>18</v>
      </c>
      <c r="CY13" s="4" t="n">
        <v>34</v>
      </c>
      <c r="CZ13" s="4" t="s">
        <v>7</v>
      </c>
      <c r="DA13" s="4" t="n">
        <f aca="false">CO13</f>
        <v>59.5</v>
      </c>
    </row>
    <row r="14" customFormat="false" ht="13.5" hidden="false" customHeight="true" outlineLevel="0" collapsed="false">
      <c r="B14" s="8" t="n">
        <v>36651</v>
      </c>
      <c r="F14" s="10" t="n">
        <v>415</v>
      </c>
      <c r="G14" s="10" t="n">
        <f aca="false">F14-F13</f>
        <v>28</v>
      </c>
      <c r="H14" s="10" t="n">
        <v>447</v>
      </c>
      <c r="I14" s="10" t="n">
        <f aca="false">H14-H13</f>
        <v>15</v>
      </c>
      <c r="J14" s="10" t="n">
        <v>202</v>
      </c>
      <c r="K14" s="10" t="n">
        <f aca="false">J14-J13</f>
        <v>4</v>
      </c>
      <c r="L14" s="10" t="n">
        <v>339</v>
      </c>
      <c r="M14" s="10" t="n">
        <f aca="false">L14-L13</f>
        <v>19</v>
      </c>
      <c r="N14" s="10" t="n">
        <v>490</v>
      </c>
      <c r="O14" s="10" t="n">
        <f aca="false">N14-N13</f>
        <v>30</v>
      </c>
      <c r="P14" s="27" t="n">
        <v>565</v>
      </c>
      <c r="Q14" s="27" t="n">
        <v>22</v>
      </c>
      <c r="R14" s="27" t="n">
        <f aca="false">[9]STOR951!$D$13</f>
        <v>345</v>
      </c>
      <c r="S14" s="27" t="n">
        <f aca="false">R14-R13</f>
        <v>17</v>
      </c>
      <c r="T14" s="27" t="n">
        <f aca="false">[10]STOR951!$D$13</f>
        <v>320</v>
      </c>
      <c r="U14" s="27" t="n">
        <f aca="false">T14-T13</f>
        <v>34</v>
      </c>
      <c r="V14" s="10" t="n">
        <f aca="false">IF(T14&gt;0,(G14+I14+K14+M14+O14+Q14+S14-U14)/8,(G14+I14+K14+M14+O14+Q14+S14)/7)</f>
        <v>12.625</v>
      </c>
      <c r="X14" s="28"/>
      <c r="Z14" s="8" t="n">
        <v>36287</v>
      </c>
      <c r="AD14" s="9" t="n">
        <v>561</v>
      </c>
      <c r="AE14" s="10" t="n">
        <f aca="false">AD14-AD13</f>
        <v>54</v>
      </c>
      <c r="AF14" s="9" t="n">
        <v>553</v>
      </c>
      <c r="AG14" s="10" t="n">
        <f aca="false">AF14-AF13</f>
        <v>8</v>
      </c>
      <c r="AH14" s="9" t="n">
        <v>311</v>
      </c>
      <c r="AI14" s="10" t="n">
        <f aca="false">AH14-AH13</f>
        <v>49</v>
      </c>
      <c r="AJ14" s="9" t="n">
        <v>432</v>
      </c>
      <c r="AK14" s="10" t="n">
        <f aca="false">AJ14-AJ13</f>
        <v>40</v>
      </c>
      <c r="AL14" s="9" t="n">
        <v>688</v>
      </c>
      <c r="AM14" s="10" t="n">
        <f aca="false">AL14-AL13</f>
        <v>53</v>
      </c>
      <c r="AN14" s="27" t="n">
        <v>671</v>
      </c>
      <c r="AO14" s="27" t="n">
        <v>48</v>
      </c>
      <c r="AP14" s="27" t="n">
        <f aca="false">[9]STOR951!$D$17</f>
        <v>479</v>
      </c>
      <c r="AQ14" s="27" t="n">
        <f aca="false">AP14-AP13</f>
        <v>34</v>
      </c>
      <c r="AR14" s="27" t="n">
        <f aca="false">[10]STOR951!$D$17</f>
        <v>432</v>
      </c>
      <c r="AS14" s="27" t="n">
        <f aca="false">AR14-AR13</f>
        <v>60</v>
      </c>
      <c r="AT14" s="10" t="n">
        <f aca="false">IF(AR14&gt;0,(AE14+AG14+AI14+AK14+AM14+AO14+AQ14+AS14)/8,(AE14+AG14+AI14+AK14+AM14+AO14+AQ14)/7)</f>
        <v>43.25</v>
      </c>
      <c r="AU14" s="14"/>
      <c r="AV14" s="14"/>
      <c r="AX14" s="8" t="n">
        <v>36287</v>
      </c>
      <c r="BB14" s="9" t="n">
        <v>259</v>
      </c>
      <c r="BC14" s="10" t="n">
        <f aca="false">BB14-BB13</f>
        <v>13</v>
      </c>
      <c r="BD14" s="9" t="n">
        <v>269</v>
      </c>
      <c r="BE14" s="10" t="n">
        <f aca="false">BD14-BD13</f>
        <v>7</v>
      </c>
      <c r="BF14" s="9" t="n">
        <v>241</v>
      </c>
      <c r="BG14" s="10" t="n">
        <f aca="false">BF14-BF13</f>
        <v>7</v>
      </c>
      <c r="BH14" s="9" t="n">
        <v>199</v>
      </c>
      <c r="BI14" s="10" t="n">
        <f aca="false">BH14-BH13</f>
        <v>11</v>
      </c>
      <c r="BJ14" s="9" t="n">
        <v>199</v>
      </c>
      <c r="BK14" s="10" t="n">
        <f aca="false">BJ14-BJ13</f>
        <v>17</v>
      </c>
      <c r="BL14" s="27" t="n">
        <v>244</v>
      </c>
      <c r="BM14" s="10" t="n">
        <v>2</v>
      </c>
      <c r="BN14" s="27" t="n">
        <f aca="false">[9]STOR951!$D$21</f>
        <v>293</v>
      </c>
      <c r="BO14" s="10" t="n">
        <f aca="false">BN14-BN13</f>
        <v>7</v>
      </c>
      <c r="BP14" s="27" t="n">
        <f aca="false">[10]STOR951!$D$21</f>
        <v>206</v>
      </c>
      <c r="BQ14" s="27" t="n">
        <f aca="false">BP14-BP13</f>
        <v>14</v>
      </c>
      <c r="BR14" s="10" t="n">
        <f aca="false">IF(BP14&gt;0,(BC14+BE14+BG14+BI14+BK14+BM14+BO14+BQ14)/8,(BC14+BE14+BG14+BI14+BK14+BM14-BO14)/7)</f>
        <v>9.75</v>
      </c>
      <c r="BU14" s="8" t="n">
        <v>36287</v>
      </c>
      <c r="BY14" s="9" t="n">
        <f aca="false">BB14+AD14+F14</f>
        <v>1235</v>
      </c>
      <c r="BZ14" s="9" t="n">
        <f aca="false">BC14+AE14+G14</f>
        <v>95</v>
      </c>
      <c r="CA14" s="9" t="n">
        <f aca="false">BD14+AF14+H14</f>
        <v>1269</v>
      </c>
      <c r="CB14" s="9" t="n">
        <f aca="false">BE14+AG14+I14</f>
        <v>30</v>
      </c>
      <c r="CC14" s="9" t="n">
        <f aca="false">BF14+AH14+J14</f>
        <v>754</v>
      </c>
      <c r="CD14" s="9" t="n">
        <f aca="false">BG14+AI14+K14</f>
        <v>60</v>
      </c>
      <c r="CE14" s="9" t="n">
        <f aca="false">BH14+AJ14+L14</f>
        <v>970</v>
      </c>
      <c r="CF14" s="9" t="n">
        <f aca="false">BI14+AK14+M14</f>
        <v>70</v>
      </c>
      <c r="CG14" s="9" t="n">
        <f aca="false">BJ14+AL14+N14</f>
        <v>1377</v>
      </c>
      <c r="CH14" s="9" t="n">
        <f aca="false">BK14+AM14+O14</f>
        <v>100</v>
      </c>
      <c r="CI14" s="30" t="n">
        <f aca="false">BL14+AN14+P14</f>
        <v>1480</v>
      </c>
      <c r="CJ14" s="30" t="n">
        <f aca="false">BM14+AO14+Q14</f>
        <v>72</v>
      </c>
      <c r="CK14" s="30" t="n">
        <f aca="false">BN14+AP14+R14</f>
        <v>1117</v>
      </c>
      <c r="CL14" s="30" t="n">
        <f aca="false">BO14+AQ14+S14</f>
        <v>58</v>
      </c>
      <c r="CM14" s="30" t="n">
        <f aca="false">BP14+AR14+T14</f>
        <v>958</v>
      </c>
      <c r="CN14" s="30" t="n">
        <f aca="false">BQ14+AS14+U14</f>
        <v>108</v>
      </c>
      <c r="CO14" s="4" t="n">
        <f aca="false">IF(CM14&gt;0,(CN14+CL14+CJ14+CH14+CF14+CD14+CB14+BZ14)/8,(CL14+CJ14+CH14+CF14+CD14+CB14+BZ14)/7)</f>
        <v>74.125</v>
      </c>
      <c r="CP14" s="4" t="n">
        <f aca="false">IF(CM14=0,0,CM14-CK14)</f>
        <v>-159</v>
      </c>
      <c r="CQ14" s="31" t="n">
        <f aca="false">CP14/26</f>
        <v>-6.11538461538462</v>
      </c>
      <c r="CR14" s="31" t="n">
        <f aca="false">CQ14/7</f>
        <v>-0.873626373626374</v>
      </c>
      <c r="CS14" s="31"/>
      <c r="CT14" s="2"/>
      <c r="CW14" s="4" t="n">
        <v>95</v>
      </c>
      <c r="CX14" s="4" t="s">
        <v>18</v>
      </c>
      <c r="CY14" s="4" t="n">
        <v>30</v>
      </c>
      <c r="CZ14" s="4" t="s">
        <v>38</v>
      </c>
      <c r="DA14" s="4" t="n">
        <f aca="false">CO14</f>
        <v>74.125</v>
      </c>
    </row>
    <row r="15" customFormat="false" ht="13.5" hidden="false" customHeight="true" outlineLevel="0" collapsed="false">
      <c r="B15" s="8" t="n">
        <v>36658</v>
      </c>
      <c r="F15" s="10" t="n">
        <v>451</v>
      </c>
      <c r="G15" s="10" t="n">
        <f aca="false">F15-F14</f>
        <v>36</v>
      </c>
      <c r="H15" s="10" t="n">
        <v>465</v>
      </c>
      <c r="I15" s="10" t="n">
        <f aca="false">H15-H14</f>
        <v>18</v>
      </c>
      <c r="J15" s="10" t="n">
        <v>214</v>
      </c>
      <c r="K15" s="10" t="n">
        <f aca="false">J15-J14</f>
        <v>12</v>
      </c>
      <c r="L15" s="10" t="n">
        <v>355</v>
      </c>
      <c r="M15" s="10" t="n">
        <f aca="false">L15-L14</f>
        <v>16</v>
      </c>
      <c r="N15" s="10" t="n">
        <v>513</v>
      </c>
      <c r="O15" s="10" t="n">
        <f aca="false">N15-N14</f>
        <v>23</v>
      </c>
      <c r="P15" s="27" t="n">
        <v>588</v>
      </c>
      <c r="Q15" s="27" t="n">
        <v>23</v>
      </c>
      <c r="R15" s="27" t="n">
        <f aca="false">[11]STOR951!$D$13</f>
        <v>346</v>
      </c>
      <c r="S15" s="27" t="n">
        <f aca="false">R15-R14</f>
        <v>1</v>
      </c>
      <c r="T15" s="27" t="n">
        <f aca="false">[12]STOR951!$D$13</f>
        <v>351</v>
      </c>
      <c r="U15" s="27" t="n">
        <f aca="false">T15-T14</f>
        <v>31</v>
      </c>
      <c r="V15" s="10" t="n">
        <f aca="false">IF(T15&gt;0,(G15+I15+K15+M15+O15+Q15+S15-U15)/8,(G15+I15+K15+M15+O15+Q15+S15)/7)</f>
        <v>12.25</v>
      </c>
      <c r="Z15" s="8" t="n">
        <v>36294</v>
      </c>
      <c r="AD15" s="9" t="n">
        <v>607</v>
      </c>
      <c r="AE15" s="10" t="n">
        <f aca="false">AD15-AD14</f>
        <v>46</v>
      </c>
      <c r="AF15" s="9" t="n">
        <v>639</v>
      </c>
      <c r="AG15" s="10" t="n">
        <f aca="false">AF15-AF14</f>
        <v>86</v>
      </c>
      <c r="AH15" s="9" t="n">
        <v>349</v>
      </c>
      <c r="AI15" s="10" t="n">
        <f aca="false">AH15-AH14</f>
        <v>38</v>
      </c>
      <c r="AJ15" s="9" t="n">
        <v>468</v>
      </c>
      <c r="AK15" s="10" t="n">
        <f aca="false">AJ15-AJ14</f>
        <v>36</v>
      </c>
      <c r="AL15" s="9" t="n">
        <v>744</v>
      </c>
      <c r="AM15" s="10" t="n">
        <f aca="false">AL15-AL14</f>
        <v>56</v>
      </c>
      <c r="AN15" s="27" t="n">
        <v>716</v>
      </c>
      <c r="AO15" s="27" t="n">
        <v>45</v>
      </c>
      <c r="AP15" s="27" t="n">
        <f aca="false">[11]STOR951!$D$17</f>
        <v>519</v>
      </c>
      <c r="AQ15" s="27" t="n">
        <f aca="false">AP15-AP14</f>
        <v>40</v>
      </c>
      <c r="AR15" s="27" t="n">
        <f aca="false">[12]STOR951!$D$17</f>
        <v>507</v>
      </c>
      <c r="AS15" s="27" t="n">
        <f aca="false">AR15-AR14</f>
        <v>75</v>
      </c>
      <c r="AT15" s="10" t="n">
        <f aca="false">IF(AR15&gt;0,(AE15+AG15+AI15+AK15+AM15+AO15+AQ15+AS15)/8,(AE15+AG15+AI15+AK15+AM15+AO15+AQ15)/7)</f>
        <v>52.75</v>
      </c>
      <c r="AU15" s="14"/>
      <c r="AV15" s="14"/>
      <c r="AX15" s="8" t="n">
        <v>36294</v>
      </c>
      <c r="BB15" s="9" t="n">
        <v>266</v>
      </c>
      <c r="BC15" s="10" t="n">
        <f aca="false">BB15-BB14</f>
        <v>7</v>
      </c>
      <c r="BD15" s="9" t="n">
        <v>279</v>
      </c>
      <c r="BE15" s="10" t="n">
        <f aca="false">BD15-BD14</f>
        <v>10</v>
      </c>
      <c r="BF15" s="9" t="n">
        <v>250</v>
      </c>
      <c r="BG15" s="10" t="n">
        <f aca="false">BF15-BF14</f>
        <v>9</v>
      </c>
      <c r="BH15" s="9" t="n">
        <v>209</v>
      </c>
      <c r="BI15" s="10" t="n">
        <f aca="false">BH15-BH14</f>
        <v>10</v>
      </c>
      <c r="BJ15" s="9" t="n">
        <v>212</v>
      </c>
      <c r="BK15" s="10" t="n">
        <f aca="false">BJ15-BJ14</f>
        <v>13</v>
      </c>
      <c r="BL15" s="27" t="n">
        <v>255</v>
      </c>
      <c r="BM15" s="10" t="n">
        <v>11</v>
      </c>
      <c r="BN15" s="27" t="n">
        <f aca="false">[11]STOR951!$D$21</f>
        <v>298</v>
      </c>
      <c r="BO15" s="10" t="n">
        <f aca="false">BN15-BN14</f>
        <v>5</v>
      </c>
      <c r="BP15" s="27" t="n">
        <f aca="false">[12]STOR951!$D$21</f>
        <v>219</v>
      </c>
      <c r="BQ15" s="27" t="n">
        <f aca="false">BP15-BP14</f>
        <v>13</v>
      </c>
      <c r="BR15" s="10" t="n">
        <f aca="false">IF(BP15&gt;0,(BC15+BE15+BG15+BI15+BK15+BM15+BO15+BQ15)/8,(BC15+BE15+BG15+BI15+BK15+BM15-BO15)/7)</f>
        <v>9.75</v>
      </c>
      <c r="BU15" s="8" t="n">
        <v>36294</v>
      </c>
      <c r="BY15" s="9" t="n">
        <f aca="false">BB15+AD15+F15</f>
        <v>1324</v>
      </c>
      <c r="BZ15" s="9" t="n">
        <f aca="false">BC15+AE15+G15</f>
        <v>89</v>
      </c>
      <c r="CA15" s="9" t="n">
        <f aca="false">BD15+AF15+H15</f>
        <v>1383</v>
      </c>
      <c r="CB15" s="9" t="n">
        <f aca="false">BE15+AG15+I15</f>
        <v>114</v>
      </c>
      <c r="CC15" s="9" t="n">
        <f aca="false">BF15+AH15+J15</f>
        <v>813</v>
      </c>
      <c r="CD15" s="9" t="n">
        <f aca="false">BG15+AI15+K15</f>
        <v>59</v>
      </c>
      <c r="CE15" s="9" t="n">
        <f aca="false">BH15+AJ15+L15</f>
        <v>1032</v>
      </c>
      <c r="CF15" s="9" t="n">
        <f aca="false">BI15+AK15+M15</f>
        <v>62</v>
      </c>
      <c r="CG15" s="9" t="n">
        <f aca="false">BJ15+AL15+N15</f>
        <v>1469</v>
      </c>
      <c r="CH15" s="9" t="n">
        <f aca="false">BK15+AM15+O15</f>
        <v>92</v>
      </c>
      <c r="CI15" s="30" t="n">
        <f aca="false">BL15+AN15+P15</f>
        <v>1559</v>
      </c>
      <c r="CJ15" s="30" t="n">
        <f aca="false">BM15+AO15+Q15</f>
        <v>79</v>
      </c>
      <c r="CK15" s="30" t="n">
        <f aca="false">BN15+AP15+R15</f>
        <v>1163</v>
      </c>
      <c r="CL15" s="30" t="n">
        <f aca="false">BO15+AQ15+S15</f>
        <v>46</v>
      </c>
      <c r="CM15" s="30" t="n">
        <f aca="false">BP15+AR15+T15</f>
        <v>1077</v>
      </c>
      <c r="CN15" s="30" t="n">
        <f aca="false">BQ15+AS15+U15</f>
        <v>119</v>
      </c>
      <c r="CO15" s="4" t="n">
        <f aca="false">IF(CM15&gt;0,(CN15+CL15+CJ15+CH15+CF15+CD15+CB15+BZ15)/8,(CL15+CJ15+CH15+CF15+CD15+CB15+BZ15)/7)</f>
        <v>82.5</v>
      </c>
      <c r="CP15" s="4" t="n">
        <f aca="false">IF(CM15=0,0,CM15-CK15)</f>
        <v>-86</v>
      </c>
      <c r="CQ15" s="31" t="n">
        <f aca="false">CP15/25</f>
        <v>-3.44</v>
      </c>
      <c r="CR15" s="31" t="n">
        <f aca="false">CQ15/7</f>
        <v>-0.491428571428571</v>
      </c>
      <c r="CS15" s="4"/>
      <c r="CT15" s="2"/>
      <c r="CW15" s="4" t="n">
        <v>114</v>
      </c>
      <c r="CX15" s="4" t="s">
        <v>38</v>
      </c>
      <c r="CY15" s="4" t="n">
        <v>59</v>
      </c>
      <c r="CZ15" s="4" t="s">
        <v>39</v>
      </c>
      <c r="DA15" s="4" t="n">
        <f aca="false">CO15</f>
        <v>82.5</v>
      </c>
    </row>
    <row r="16" customFormat="false" ht="13.5" hidden="false" customHeight="true" outlineLevel="0" collapsed="false">
      <c r="B16" s="8" t="n">
        <v>36665</v>
      </c>
      <c r="F16" s="10" t="n">
        <v>470</v>
      </c>
      <c r="G16" s="10" t="n">
        <f aca="false">F16-F15</f>
        <v>19</v>
      </c>
      <c r="H16" s="10" t="n">
        <v>498</v>
      </c>
      <c r="I16" s="10" t="n">
        <f aca="false">H16-H15</f>
        <v>33</v>
      </c>
      <c r="J16" s="10" t="n">
        <v>227</v>
      </c>
      <c r="K16" s="10" t="n">
        <f aca="false">J16-J15</f>
        <v>13</v>
      </c>
      <c r="L16" s="10" t="n">
        <v>373</v>
      </c>
      <c r="M16" s="10" t="n">
        <f aca="false">L16-L15</f>
        <v>18</v>
      </c>
      <c r="N16" s="10" t="n">
        <v>537</v>
      </c>
      <c r="O16" s="10" t="n">
        <f aca="false">N16-N15</f>
        <v>24</v>
      </c>
      <c r="P16" s="27" t="n">
        <v>599</v>
      </c>
      <c r="Q16" s="27" t="n">
        <v>11</v>
      </c>
      <c r="R16" s="27" t="n">
        <f aca="false">[13]STOR951!$D$13</f>
        <v>353</v>
      </c>
      <c r="S16" s="27" t="n">
        <f aca="false">R16-R15</f>
        <v>7</v>
      </c>
      <c r="T16" s="27" t="n">
        <f aca="false">[14]STOR951!$D$13</f>
        <v>390</v>
      </c>
      <c r="U16" s="27" t="n">
        <f aca="false">T16-T15</f>
        <v>39</v>
      </c>
      <c r="V16" s="10" t="n">
        <f aca="false">IF(T16&gt;0,(G16+I16+K16+M16+O16+Q16+S16-U16)/8,(G16+I16+K16+M16+O16+Q16+S16)/7)</f>
        <v>10.75</v>
      </c>
      <c r="Z16" s="8" t="n">
        <v>36301</v>
      </c>
      <c r="AD16" s="9" t="n">
        <v>674</v>
      </c>
      <c r="AE16" s="10" t="n">
        <f aca="false">AD16-AD15</f>
        <v>67</v>
      </c>
      <c r="AF16" s="9" t="n">
        <v>692</v>
      </c>
      <c r="AG16" s="10" t="n">
        <f aca="false">AF16-AF15</f>
        <v>53</v>
      </c>
      <c r="AH16" s="9" t="n">
        <v>408</v>
      </c>
      <c r="AI16" s="10" t="n">
        <f aca="false">AH16-AH15</f>
        <v>59</v>
      </c>
      <c r="AJ16" s="9" t="n">
        <v>515</v>
      </c>
      <c r="AK16" s="10" t="n">
        <f aca="false">AJ16-AJ15</f>
        <v>47</v>
      </c>
      <c r="AL16" s="9" t="n">
        <v>798</v>
      </c>
      <c r="AM16" s="10" t="n">
        <f aca="false">AL16-AL15</f>
        <v>54</v>
      </c>
      <c r="AN16" s="27" t="n">
        <v>771</v>
      </c>
      <c r="AO16" s="27" t="n">
        <v>55</v>
      </c>
      <c r="AP16" s="27" t="n">
        <f aca="false">[13]STOR951!$D$17</f>
        <v>561</v>
      </c>
      <c r="AQ16" s="27" t="n">
        <f aca="false">AP16-AP15</f>
        <v>42</v>
      </c>
      <c r="AR16" s="27" t="n">
        <f aca="false">[14]STOR951!$D$17</f>
        <v>558</v>
      </c>
      <c r="AS16" s="27" t="n">
        <f aca="false">AR16-AR15</f>
        <v>51</v>
      </c>
      <c r="AT16" s="10" t="n">
        <f aca="false">IF(AR16&gt;0,(AE16+AG16+AI16+AK16+AM16+AO16+AQ16+AS16)/8,(AE16+AG16+AI16+AK16+AM16+AO16+AQ16)/7)</f>
        <v>53.5</v>
      </c>
      <c r="AU16" s="14"/>
      <c r="AV16" s="14"/>
      <c r="AX16" s="8" t="n">
        <v>36301</v>
      </c>
      <c r="BB16" s="9" t="n">
        <v>281</v>
      </c>
      <c r="BC16" s="10" t="n">
        <f aca="false">BB16-BB15</f>
        <v>15</v>
      </c>
      <c r="BD16" s="9" t="n">
        <v>286</v>
      </c>
      <c r="BE16" s="10" t="n">
        <f aca="false">BD16-BD15</f>
        <v>7</v>
      </c>
      <c r="BF16" s="9" t="n">
        <v>261</v>
      </c>
      <c r="BG16" s="10" t="n">
        <f aca="false">BF16-BF15</f>
        <v>11</v>
      </c>
      <c r="BH16" s="9" t="n">
        <v>220</v>
      </c>
      <c r="BI16" s="10" t="n">
        <f aca="false">BH16-BH15</f>
        <v>11</v>
      </c>
      <c r="BJ16" s="9" t="n">
        <v>226</v>
      </c>
      <c r="BK16" s="10" t="n">
        <f aca="false">BJ16-BJ15</f>
        <v>14</v>
      </c>
      <c r="BL16" s="27" t="n">
        <v>262</v>
      </c>
      <c r="BM16" s="10" t="n">
        <v>7</v>
      </c>
      <c r="BN16" s="27" t="n">
        <f aca="false">[13]STOR951!$D$21</f>
        <v>304</v>
      </c>
      <c r="BO16" s="10" t="n">
        <f aca="false">BN16-BN15</f>
        <v>6</v>
      </c>
      <c r="BP16" s="27" t="n">
        <f aca="false">[14]STOR951!$D$21</f>
        <v>234</v>
      </c>
      <c r="BQ16" s="27" t="n">
        <f aca="false">BP16-BP15</f>
        <v>15</v>
      </c>
      <c r="BR16" s="10" t="n">
        <f aca="false">IF(BP16&gt;0,(BC16+BE16+BG16+BI16+BK16+BM16+BO16+BQ16)/8,(BC16+BE16+BG16+BI16+BK16+BM16-BO16)/7)</f>
        <v>10.75</v>
      </c>
      <c r="BU16" s="8" t="n">
        <v>36301</v>
      </c>
      <c r="BY16" s="9" t="n">
        <f aca="false">BB16+AD16+F16</f>
        <v>1425</v>
      </c>
      <c r="BZ16" s="9" t="n">
        <f aca="false">BC16+AE16+G16</f>
        <v>101</v>
      </c>
      <c r="CA16" s="9" t="n">
        <f aca="false">BD16+AF16+H16</f>
        <v>1476</v>
      </c>
      <c r="CB16" s="9" t="n">
        <f aca="false">BE16+AG16+I16</f>
        <v>93</v>
      </c>
      <c r="CC16" s="9" t="n">
        <f aca="false">BF16+AH16+J16</f>
        <v>896</v>
      </c>
      <c r="CD16" s="9" t="n">
        <f aca="false">BG16+AI16+K16</f>
        <v>83</v>
      </c>
      <c r="CE16" s="9" t="n">
        <f aca="false">BH16+AJ16+L16</f>
        <v>1108</v>
      </c>
      <c r="CF16" s="9" t="n">
        <f aca="false">BI16+AK16+M16</f>
        <v>76</v>
      </c>
      <c r="CG16" s="9" t="n">
        <f aca="false">BJ16+AL16+N16</f>
        <v>1561</v>
      </c>
      <c r="CH16" s="9" t="n">
        <f aca="false">BK16+AM16+O16</f>
        <v>92</v>
      </c>
      <c r="CI16" s="30" t="n">
        <f aca="false">BL16+AN16+P16</f>
        <v>1632</v>
      </c>
      <c r="CJ16" s="30" t="n">
        <f aca="false">BM16+AO16+Q16</f>
        <v>73</v>
      </c>
      <c r="CK16" s="30" t="n">
        <f aca="false">BN16+AP16+R16</f>
        <v>1218</v>
      </c>
      <c r="CL16" s="30" t="n">
        <f aca="false">BO16+AQ16+S16</f>
        <v>55</v>
      </c>
      <c r="CM16" s="30" t="n">
        <f aca="false">BP16+AR16+T16</f>
        <v>1182</v>
      </c>
      <c r="CN16" s="30" t="n">
        <f aca="false">BQ16+AS16+U16</f>
        <v>105</v>
      </c>
      <c r="CO16" s="4" t="n">
        <f aca="false">IF(CM16&gt;0,(CN16+CL16+CJ16+CH16+CF16+CD16+CB16+BZ16)/8,(CL16+CJ16+CH16+CF16+CD16+CB16+BZ16)/7)</f>
        <v>84.75</v>
      </c>
      <c r="CP16" s="4" t="n">
        <f aca="false">IF(CM16=0,0,CM16-CK16)</f>
        <v>-36</v>
      </c>
      <c r="CQ16" s="31" t="n">
        <f aca="false">CP16/24</f>
        <v>-1.5</v>
      </c>
      <c r="CR16" s="31" t="n">
        <f aca="false">CQ16/7</f>
        <v>-0.214285714285714</v>
      </c>
      <c r="CS16" s="4"/>
      <c r="CT16" s="2"/>
      <c r="CW16" s="4" t="n">
        <v>101</v>
      </c>
      <c r="CX16" s="4" t="s">
        <v>18</v>
      </c>
      <c r="CY16" s="4" t="n">
        <v>73</v>
      </c>
      <c r="CZ16" s="4" t="s">
        <v>7</v>
      </c>
      <c r="DA16" s="4" t="n">
        <f aca="false">CO16</f>
        <v>84.75</v>
      </c>
    </row>
    <row r="17" customFormat="false" ht="13.5" hidden="false" customHeight="true" outlineLevel="0" collapsed="false">
      <c r="B17" s="8" t="n">
        <v>36672</v>
      </c>
      <c r="F17" s="10" t="n">
        <v>510</v>
      </c>
      <c r="G17" s="10" t="n">
        <f aca="false">F17-F16</f>
        <v>40</v>
      </c>
      <c r="H17" s="10" t="n">
        <v>538</v>
      </c>
      <c r="I17" s="10" t="n">
        <f aca="false">H17-H16</f>
        <v>40</v>
      </c>
      <c r="J17" s="10" t="n">
        <v>244</v>
      </c>
      <c r="K17" s="10" t="n">
        <f aca="false">J17-J16</f>
        <v>17</v>
      </c>
      <c r="L17" s="10" t="n">
        <v>395</v>
      </c>
      <c r="M17" s="10" t="n">
        <f aca="false">L17-L16</f>
        <v>22</v>
      </c>
      <c r="N17" s="10" t="n">
        <v>564</v>
      </c>
      <c r="O17" s="10" t="n">
        <f aca="false">N17-N16</f>
        <v>27</v>
      </c>
      <c r="P17" s="27" t="n">
        <v>615</v>
      </c>
      <c r="Q17" s="27" t="n">
        <v>16</v>
      </c>
      <c r="R17" s="27" t="n">
        <f aca="false">[15]STOR951!$D$13</f>
        <v>363</v>
      </c>
      <c r="S17" s="27" t="n">
        <f aca="false">R17-R16</f>
        <v>10</v>
      </c>
      <c r="T17" s="27" t="n">
        <f aca="false">[16]STOR951!$D$13</f>
        <v>410</v>
      </c>
      <c r="U17" s="27" t="n">
        <f aca="false">T17-T16</f>
        <v>20</v>
      </c>
      <c r="V17" s="10" t="n">
        <f aca="false">IF(T17&gt;0,(G17+I17+K17+M17+O17+Q17+S17-U17)/8,(G17+I17+K17+M17+O17+Q17+S17)/7)</f>
        <v>19</v>
      </c>
      <c r="Z17" s="8" t="n">
        <v>36308</v>
      </c>
      <c r="AD17" s="9" t="n">
        <v>742</v>
      </c>
      <c r="AE17" s="10" t="n">
        <f aca="false">AD17-AD16</f>
        <v>68</v>
      </c>
      <c r="AF17" s="9" t="n">
        <v>745</v>
      </c>
      <c r="AG17" s="10" t="n">
        <f aca="false">AF17-AF16</f>
        <v>53</v>
      </c>
      <c r="AH17" s="9" t="n">
        <v>470</v>
      </c>
      <c r="AI17" s="10" t="n">
        <f aca="false">AH17-AH16</f>
        <v>62</v>
      </c>
      <c r="AJ17" s="9" t="n">
        <v>577</v>
      </c>
      <c r="AK17" s="10" t="n">
        <f aca="false">AJ17-AJ16</f>
        <v>62</v>
      </c>
      <c r="AL17" s="9" t="n">
        <v>860</v>
      </c>
      <c r="AM17" s="10" t="n">
        <f aca="false">AL17-AL16</f>
        <v>62</v>
      </c>
      <c r="AN17" s="27" t="n">
        <v>814</v>
      </c>
      <c r="AO17" s="27" t="n">
        <v>43</v>
      </c>
      <c r="AP17" s="27" t="n">
        <f aca="false">[15]STOR951!$D$17</f>
        <v>601</v>
      </c>
      <c r="AQ17" s="27" t="n">
        <f aca="false">AP17-AP16</f>
        <v>40</v>
      </c>
      <c r="AR17" s="27" t="n">
        <f aca="false">[16]STOR951!$D$17</f>
        <v>624</v>
      </c>
      <c r="AS17" s="27" t="n">
        <f aca="false">AR17-AR16</f>
        <v>66</v>
      </c>
      <c r="AT17" s="10" t="n">
        <f aca="false">IF(AR17&gt;0,(AE17+AG17+AI17+AK17+AM17+AO17+AQ17+AS17)/8,(AE17+AG17+AI17+AK17+AM17+AO17+AQ17)/7)</f>
        <v>57</v>
      </c>
      <c r="AU17" s="14"/>
      <c r="AV17" s="14"/>
      <c r="AX17" s="8" t="n">
        <v>36308</v>
      </c>
      <c r="BB17" s="9" t="n">
        <v>293</v>
      </c>
      <c r="BC17" s="10" t="n">
        <f aca="false">BB17-BB16</f>
        <v>12</v>
      </c>
      <c r="BD17" s="9" t="n">
        <v>300</v>
      </c>
      <c r="BE17" s="10" t="n">
        <f aca="false">BD17-BD16</f>
        <v>14</v>
      </c>
      <c r="BF17" s="9" t="n">
        <v>270</v>
      </c>
      <c r="BG17" s="10" t="n">
        <f aca="false">BF17-BF16</f>
        <v>9</v>
      </c>
      <c r="BH17" s="9" t="n">
        <v>229</v>
      </c>
      <c r="BI17" s="10" t="n">
        <f aca="false">BH17-BH16</f>
        <v>9</v>
      </c>
      <c r="BJ17" s="9" t="n">
        <v>243</v>
      </c>
      <c r="BK17" s="10" t="n">
        <f aca="false">BJ17-BJ16</f>
        <v>17</v>
      </c>
      <c r="BL17" s="27" t="n">
        <v>274</v>
      </c>
      <c r="BM17" s="10" t="n">
        <v>12</v>
      </c>
      <c r="BN17" s="27" t="n">
        <f aca="false">[15]STOR951!$D$21</f>
        <v>310</v>
      </c>
      <c r="BO17" s="10" t="n">
        <f aca="false">BN17-BN16</f>
        <v>6</v>
      </c>
      <c r="BP17" s="27" t="n">
        <f aca="false">[16]STOR951!$D$21</f>
        <v>247</v>
      </c>
      <c r="BQ17" s="27" t="n">
        <f aca="false">BP17-BP16</f>
        <v>13</v>
      </c>
      <c r="BR17" s="10" t="n">
        <f aca="false">IF(BP17&gt;0,(BC17+BE17+BG17+BI17+BK17+BM17+BO17+BQ17)/8,(BC17+BE17+BG17+BI17+BK17+BM17-BO17)/7)</f>
        <v>11.5</v>
      </c>
      <c r="BU17" s="8" t="n">
        <v>36308</v>
      </c>
      <c r="BY17" s="9" t="n">
        <f aca="false">BB17+AD17+F17</f>
        <v>1545</v>
      </c>
      <c r="BZ17" s="9" t="n">
        <f aca="false">BC17+AE17+G17</f>
        <v>120</v>
      </c>
      <c r="CA17" s="9" t="n">
        <f aca="false">BD17+AF17+H17</f>
        <v>1583</v>
      </c>
      <c r="CB17" s="9" t="n">
        <f aca="false">BE17+AG17+I17</f>
        <v>107</v>
      </c>
      <c r="CC17" s="9" t="n">
        <f aca="false">BF17+AH17+J17</f>
        <v>984</v>
      </c>
      <c r="CD17" s="9" t="n">
        <f aca="false">BG17+AI17+K17</f>
        <v>88</v>
      </c>
      <c r="CE17" s="9" t="n">
        <f aca="false">BH17+AJ17+L17</f>
        <v>1201</v>
      </c>
      <c r="CF17" s="9" t="n">
        <f aca="false">BI17+AK17+M17</f>
        <v>93</v>
      </c>
      <c r="CG17" s="9" t="n">
        <f aca="false">BJ17+AL17+N17</f>
        <v>1667</v>
      </c>
      <c r="CH17" s="9" t="n">
        <f aca="false">BK17+AM17+O17</f>
        <v>106</v>
      </c>
      <c r="CI17" s="30" t="n">
        <f aca="false">BL17+AN17+P17</f>
        <v>1703</v>
      </c>
      <c r="CJ17" s="30" t="n">
        <f aca="false">BM17+AO17+Q17</f>
        <v>71</v>
      </c>
      <c r="CK17" s="30" t="n">
        <f aca="false">BN17+AP17+R17</f>
        <v>1274</v>
      </c>
      <c r="CL17" s="30" t="n">
        <f aca="false">BO17+AQ17+S17</f>
        <v>56</v>
      </c>
      <c r="CM17" s="30" t="n">
        <f aca="false">BP17+AR17+T17</f>
        <v>1281</v>
      </c>
      <c r="CN17" s="30" t="n">
        <f aca="false">BQ17+AS17+U17</f>
        <v>99</v>
      </c>
      <c r="CO17" s="4" t="n">
        <f aca="false">IF(CM17&gt;0,(CN17+CL17+CJ17+CH17+CF17+CD17+CB17+BZ17)/8,(CL17+CJ17+CH17+CF17+CD17+CB17+BZ17)/7)</f>
        <v>92.5</v>
      </c>
      <c r="CP17" s="4" t="n">
        <f aca="false">IF(CM17=0,0,CM17-CK17)</f>
        <v>7</v>
      </c>
      <c r="CQ17" s="31" t="n">
        <f aca="false">CP17/23</f>
        <v>0.304347826086957</v>
      </c>
      <c r="CR17" s="31" t="n">
        <f aca="false">CQ17/7</f>
        <v>0.0434782608695652</v>
      </c>
      <c r="CS17" s="4"/>
      <c r="CT17" s="2"/>
      <c r="CW17" s="4" t="n">
        <v>120</v>
      </c>
      <c r="CX17" s="4" t="s">
        <v>18</v>
      </c>
      <c r="CY17" s="4" t="n">
        <v>71</v>
      </c>
      <c r="CZ17" s="4" t="s">
        <v>7</v>
      </c>
      <c r="DA17" s="4" t="n">
        <f aca="false">CO17</f>
        <v>92.5</v>
      </c>
    </row>
    <row r="18" customFormat="false" ht="13.5" hidden="false" customHeight="true" outlineLevel="0" collapsed="false">
      <c r="B18" s="8" t="n">
        <v>36679</v>
      </c>
      <c r="F18" s="10" t="n">
        <v>522</v>
      </c>
      <c r="G18" s="10" t="n">
        <f aca="false">F18-F17</f>
        <v>12</v>
      </c>
      <c r="H18" s="10" t="n">
        <v>544</v>
      </c>
      <c r="I18" s="10" t="n">
        <f aca="false">H18-H17</f>
        <v>6</v>
      </c>
      <c r="J18" s="10" t="n">
        <v>262</v>
      </c>
      <c r="K18" s="10" t="n">
        <f aca="false">J18-J17</f>
        <v>18</v>
      </c>
      <c r="L18" s="10" t="n">
        <v>416</v>
      </c>
      <c r="M18" s="10" t="n">
        <f aca="false">L18-L17</f>
        <v>21</v>
      </c>
      <c r="N18" s="10" t="n">
        <v>581</v>
      </c>
      <c r="O18" s="10" t="n">
        <f aca="false">N18-N17</f>
        <v>17</v>
      </c>
      <c r="P18" s="27" t="n">
        <v>634</v>
      </c>
      <c r="Q18" s="27" t="n">
        <v>19</v>
      </c>
      <c r="R18" s="27" t="n">
        <f aca="false">[17]STOR951!$D$13</f>
        <v>377</v>
      </c>
      <c r="S18" s="27" t="n">
        <f aca="false">R18-R17</f>
        <v>14</v>
      </c>
      <c r="T18" s="27" t="n">
        <v>439</v>
      </c>
      <c r="U18" s="27" t="n">
        <f aca="false">T18-T17</f>
        <v>29</v>
      </c>
      <c r="V18" s="10" t="n">
        <f aca="false">IF(T18&gt;0,(G18+I18+K18+M18+O18+Q18+S18-U18)/8,(G18+I18+K18+M18+O18+Q18+S18)/7)</f>
        <v>9.75</v>
      </c>
      <c r="Z18" s="8" t="n">
        <v>36315</v>
      </c>
      <c r="AD18" s="9" t="n">
        <v>804</v>
      </c>
      <c r="AE18" s="10" t="n">
        <f aca="false">AD18-AD17</f>
        <v>62</v>
      </c>
      <c r="AF18" s="9" t="n">
        <v>805</v>
      </c>
      <c r="AG18" s="10" t="n">
        <f aca="false">AF18-AF17</f>
        <v>60</v>
      </c>
      <c r="AH18" s="9" t="n">
        <v>532</v>
      </c>
      <c r="AI18" s="10" t="n">
        <f aca="false">AH18-AH17</f>
        <v>62</v>
      </c>
      <c r="AJ18" s="9" t="n">
        <v>636</v>
      </c>
      <c r="AK18" s="10" t="n">
        <f aca="false">AJ18-AJ17</f>
        <v>59</v>
      </c>
      <c r="AL18" s="9" t="n">
        <v>914</v>
      </c>
      <c r="AM18" s="10" t="n">
        <f aca="false">AL18-AL17</f>
        <v>54</v>
      </c>
      <c r="AN18" s="27" t="n">
        <v>872</v>
      </c>
      <c r="AO18" s="27" t="n">
        <v>58</v>
      </c>
      <c r="AP18" s="27" t="n">
        <f aca="false">[17]STOR951!$D$17</f>
        <v>653</v>
      </c>
      <c r="AQ18" s="27" t="n">
        <f aca="false">AP18-AP17</f>
        <v>52</v>
      </c>
      <c r="AR18" s="27" t="n">
        <v>694</v>
      </c>
      <c r="AS18" s="27" t="n">
        <f aca="false">AR18-AR17</f>
        <v>70</v>
      </c>
      <c r="AT18" s="10" t="n">
        <f aca="false">IF(AR18&gt;0,(AE18+AG18+AI18+AK18+AM18+AO18+AQ18+AS18)/8,(AE18+AG18+AI18+AK18+AM18+AO18+AQ18)/7)</f>
        <v>59.625</v>
      </c>
      <c r="AU18" s="14"/>
      <c r="AV18" s="14"/>
      <c r="AX18" s="8" t="n">
        <v>36315</v>
      </c>
      <c r="BB18" s="9" t="n">
        <v>312</v>
      </c>
      <c r="BC18" s="10" t="n">
        <f aca="false">BB18-BB17</f>
        <v>19</v>
      </c>
      <c r="BD18" s="9" t="n">
        <v>314</v>
      </c>
      <c r="BE18" s="10" t="n">
        <f aca="false">BD18-BD17</f>
        <v>14</v>
      </c>
      <c r="BF18" s="9" t="n">
        <v>278</v>
      </c>
      <c r="BG18" s="10" t="n">
        <f aca="false">BF18-BF17</f>
        <v>8</v>
      </c>
      <c r="BH18" s="9" t="n">
        <v>240</v>
      </c>
      <c r="BI18" s="10" t="n">
        <f aca="false">BH18-BH17</f>
        <v>11</v>
      </c>
      <c r="BJ18" s="9" t="n">
        <v>258</v>
      </c>
      <c r="BK18" s="10" t="n">
        <f aca="false">BJ18-BJ17</f>
        <v>15</v>
      </c>
      <c r="BL18" s="27" t="n">
        <v>288</v>
      </c>
      <c r="BM18" s="10" t="n">
        <v>14</v>
      </c>
      <c r="BN18" s="27" t="n">
        <f aca="false">[17]STOR951!$D$21</f>
        <v>322</v>
      </c>
      <c r="BO18" s="10" t="n">
        <f aca="false">BN18-BN17</f>
        <v>12</v>
      </c>
      <c r="BP18" s="10" t="n">
        <v>265</v>
      </c>
      <c r="BQ18" s="27" t="n">
        <f aca="false">BP18-BP17</f>
        <v>18</v>
      </c>
      <c r="BR18" s="10" t="n">
        <f aca="false">IF(BP18&gt;0,(BC18+BE18+BG18+BI18+BK18+BM18+BO18+BQ18)/8,(BC18+BE18+BG18+BI18+BK18+BM18-BO18)/7)</f>
        <v>13.875</v>
      </c>
      <c r="BU18" s="8" t="n">
        <v>36315</v>
      </c>
      <c r="BY18" s="9" t="n">
        <f aca="false">BB18+AD18+F18</f>
        <v>1638</v>
      </c>
      <c r="BZ18" s="9" t="n">
        <f aca="false">BC18+AE18+G18</f>
        <v>93</v>
      </c>
      <c r="CA18" s="9" t="n">
        <f aca="false">BD18+AF18+H18</f>
        <v>1663</v>
      </c>
      <c r="CB18" s="9" t="n">
        <f aca="false">BE18+AG18+I18</f>
        <v>80</v>
      </c>
      <c r="CC18" s="9" t="n">
        <f aca="false">BF18+AH18+J18</f>
        <v>1072</v>
      </c>
      <c r="CD18" s="9" t="n">
        <f aca="false">BG18+AI18+K18</f>
        <v>88</v>
      </c>
      <c r="CE18" s="9" t="n">
        <f aca="false">BH18+AJ18+L18</f>
        <v>1292</v>
      </c>
      <c r="CF18" s="9" t="n">
        <f aca="false">BI18+AK18+M18</f>
        <v>91</v>
      </c>
      <c r="CG18" s="9" t="n">
        <f aca="false">BJ18+AL18+N18</f>
        <v>1753</v>
      </c>
      <c r="CH18" s="9" t="n">
        <f aca="false">BK18+AM18+O18</f>
        <v>86</v>
      </c>
      <c r="CI18" s="30" t="n">
        <f aca="false">BL18+AN18+P18</f>
        <v>1794</v>
      </c>
      <c r="CJ18" s="30" t="n">
        <f aca="false">BM18+AO18+Q18</f>
        <v>91</v>
      </c>
      <c r="CK18" s="30" t="n">
        <f aca="false">BN18+AP18+R18</f>
        <v>1352</v>
      </c>
      <c r="CL18" s="30" t="n">
        <f aca="false">BO18+AQ18+S18</f>
        <v>78</v>
      </c>
      <c r="CM18" s="30" t="n">
        <f aca="false">BP18+AR18+T18</f>
        <v>1398</v>
      </c>
      <c r="CN18" s="30" t="n">
        <f aca="false">BQ18+AS18+U18</f>
        <v>117</v>
      </c>
      <c r="CO18" s="4" t="n">
        <f aca="false">IF(CM18&gt;0,(CN18+CL18+CJ18+CH18+CF18+CD18+CB18+BZ18)/8,(CL18+CJ18+CH18+CF18+CD18+CB18+BZ18)/7)</f>
        <v>90.5</v>
      </c>
      <c r="CP18" s="4" t="n">
        <f aca="false">IF(CM18=0,0,CM18-CK18)</f>
        <v>46</v>
      </c>
      <c r="CQ18" s="31" t="n">
        <f aca="false">CP18/22</f>
        <v>2.09090909090909</v>
      </c>
      <c r="CR18" s="31" t="n">
        <f aca="false">CQ18/7</f>
        <v>0.298701298701299</v>
      </c>
      <c r="CS18" s="4"/>
      <c r="CT18" s="2"/>
      <c r="CW18" s="4" t="n">
        <v>93</v>
      </c>
      <c r="CX18" s="4" t="s">
        <v>18</v>
      </c>
      <c r="CY18" s="4" t="n">
        <v>80</v>
      </c>
      <c r="CZ18" s="4" t="s">
        <v>38</v>
      </c>
      <c r="DA18" s="4" t="n">
        <f aca="false">CO18</f>
        <v>90.5</v>
      </c>
    </row>
    <row r="19" customFormat="false" ht="13.5" hidden="false" customHeight="true" outlineLevel="0" collapsed="false">
      <c r="B19" s="8" t="n">
        <v>36686</v>
      </c>
      <c r="F19" s="10" t="n">
        <v>551</v>
      </c>
      <c r="G19" s="10" t="n">
        <f aca="false">F19-F18</f>
        <v>29</v>
      </c>
      <c r="H19" s="10" t="n">
        <v>572</v>
      </c>
      <c r="I19" s="10" t="n">
        <f aca="false">H19-H18</f>
        <v>28</v>
      </c>
      <c r="J19" s="10" t="n">
        <v>281</v>
      </c>
      <c r="K19" s="10" t="n">
        <f aca="false">J19-J18</f>
        <v>19</v>
      </c>
      <c r="L19" s="10" t="n">
        <v>435</v>
      </c>
      <c r="M19" s="10" t="n">
        <f aca="false">L19-L18</f>
        <v>19</v>
      </c>
      <c r="N19" s="10" t="n">
        <v>607</v>
      </c>
      <c r="O19" s="10" t="n">
        <f aca="false">N19-N18</f>
        <v>26</v>
      </c>
      <c r="P19" s="27" t="n">
        <v>651</v>
      </c>
      <c r="Q19" s="27" t="n">
        <v>17</v>
      </c>
      <c r="R19" s="27" t="n">
        <f aca="false">[18]STOR951!$D$13</f>
        <v>398</v>
      </c>
      <c r="S19" s="27" t="n">
        <f aca="false">R19-R18</f>
        <v>21</v>
      </c>
      <c r="T19" s="27" t="n">
        <v>466</v>
      </c>
      <c r="U19" s="27" t="n">
        <f aca="false">T19-T18</f>
        <v>27</v>
      </c>
      <c r="V19" s="10" t="n">
        <f aca="false">IF(T19&gt;0,(G19+I19+K19+M19+O19+Q19+S19-U19)/8,(G19+I19+K19+M19+O19+Q19+S19)/7)</f>
        <v>16.5</v>
      </c>
      <c r="Z19" s="8" t="n">
        <v>36322</v>
      </c>
      <c r="AD19" s="9" t="n">
        <v>862</v>
      </c>
      <c r="AE19" s="10" t="n">
        <f aca="false">AD19-AD18</f>
        <v>58</v>
      </c>
      <c r="AF19" s="9" t="n">
        <v>862</v>
      </c>
      <c r="AG19" s="10" t="n">
        <f aca="false">AF19-AF18</f>
        <v>57</v>
      </c>
      <c r="AH19" s="9" t="n">
        <v>598</v>
      </c>
      <c r="AI19" s="10" t="n">
        <f aca="false">AH19-AH18</f>
        <v>66</v>
      </c>
      <c r="AJ19" s="9" t="n">
        <v>699</v>
      </c>
      <c r="AK19" s="10" t="n">
        <f aca="false">AJ19-AJ18</f>
        <v>63</v>
      </c>
      <c r="AL19" s="9" t="n">
        <v>973</v>
      </c>
      <c r="AM19" s="10" t="n">
        <f aca="false">AL19-AL18</f>
        <v>59</v>
      </c>
      <c r="AN19" s="27" t="n">
        <v>906</v>
      </c>
      <c r="AO19" s="27" t="n">
        <v>34</v>
      </c>
      <c r="AP19" s="27" t="n">
        <f aca="false">[18]STOR951!$D$17</f>
        <v>706</v>
      </c>
      <c r="AQ19" s="27" t="n">
        <f aca="false">AP19-AP18</f>
        <v>53</v>
      </c>
      <c r="AR19" s="27" t="n">
        <v>758</v>
      </c>
      <c r="AS19" s="27" t="n">
        <f aca="false">AR19-AR18</f>
        <v>64</v>
      </c>
      <c r="AT19" s="10" t="n">
        <f aca="false">IF(AR19&gt;0,(AE19+AG19+AI19+AK19+AM19+AO19+AQ19+AS19)/8,(AE19+AG19+AI19+AK19+AM19+AO19+AQ19)/7)</f>
        <v>56.75</v>
      </c>
      <c r="AU19" s="14"/>
      <c r="AV19" s="14"/>
      <c r="AX19" s="8" t="n">
        <v>36322</v>
      </c>
      <c r="BB19" s="9" t="n">
        <v>312</v>
      </c>
      <c r="BC19" s="10" t="n">
        <f aca="false">BB19-BB18</f>
        <v>0</v>
      </c>
      <c r="BD19" s="9" t="n">
        <v>324</v>
      </c>
      <c r="BE19" s="10" t="n">
        <f aca="false">BD19-BD18</f>
        <v>10</v>
      </c>
      <c r="BF19" s="9" t="n">
        <v>280</v>
      </c>
      <c r="BG19" s="10" t="n">
        <f aca="false">BF19-BF18</f>
        <v>2</v>
      </c>
      <c r="BH19" s="9" t="n">
        <v>252</v>
      </c>
      <c r="BI19" s="10" t="n">
        <f aca="false">BH19-BH18</f>
        <v>12</v>
      </c>
      <c r="BJ19" s="9" t="n">
        <v>277</v>
      </c>
      <c r="BK19" s="10" t="n">
        <f aca="false">BJ19-BJ18</f>
        <v>19</v>
      </c>
      <c r="BL19" s="27" t="n">
        <v>300</v>
      </c>
      <c r="BM19" s="10" t="n">
        <v>12</v>
      </c>
      <c r="BN19" s="27" t="n">
        <f aca="false">[18]STOR951!$D$21</f>
        <v>326</v>
      </c>
      <c r="BO19" s="10" t="n">
        <f aca="false">BN19-BN18</f>
        <v>4</v>
      </c>
      <c r="BP19" s="10" t="n">
        <v>279</v>
      </c>
      <c r="BQ19" s="27" t="n">
        <f aca="false">BP19-BP18</f>
        <v>14</v>
      </c>
      <c r="BR19" s="10" t="n">
        <f aca="false">IF(BP19&gt;0,(BC19+BE19+BG19+BI19+BK19+BM19+BO19+BQ19)/8,(BC19+BE19+BG19+BI19+BK19+BM19-BO19)/7)</f>
        <v>9.125</v>
      </c>
      <c r="BU19" s="8" t="n">
        <v>36322</v>
      </c>
      <c r="BY19" s="9" t="n">
        <f aca="false">BB19+AD19+F19</f>
        <v>1725</v>
      </c>
      <c r="BZ19" s="9" t="n">
        <f aca="false">BC19+AE19+G19</f>
        <v>87</v>
      </c>
      <c r="CA19" s="9" t="n">
        <f aca="false">BD19+AF19+H19</f>
        <v>1758</v>
      </c>
      <c r="CB19" s="9" t="n">
        <f aca="false">BE19+AG19+I19</f>
        <v>95</v>
      </c>
      <c r="CC19" s="9" t="n">
        <f aca="false">BF19+AH19+J19</f>
        <v>1159</v>
      </c>
      <c r="CD19" s="9" t="n">
        <f aca="false">BG19+AI19+K19</f>
        <v>87</v>
      </c>
      <c r="CE19" s="9" t="n">
        <f aca="false">BH19+AJ19+L19</f>
        <v>1386</v>
      </c>
      <c r="CF19" s="9" t="n">
        <f aca="false">BI19+AK19+M19</f>
        <v>94</v>
      </c>
      <c r="CG19" s="9" t="n">
        <f aca="false">BJ19+AL19+N19</f>
        <v>1857</v>
      </c>
      <c r="CH19" s="9" t="n">
        <f aca="false">BK19+AM19+O19</f>
        <v>104</v>
      </c>
      <c r="CI19" s="30" t="n">
        <f aca="false">BL19+AN19+P19</f>
        <v>1857</v>
      </c>
      <c r="CJ19" s="30" t="n">
        <f aca="false">BM19+AO19+Q19</f>
        <v>63</v>
      </c>
      <c r="CK19" s="30" t="n">
        <f aca="false">BN19+AP19+R19</f>
        <v>1430</v>
      </c>
      <c r="CL19" s="30" t="n">
        <f aca="false">BO19+AQ19+S19</f>
        <v>78</v>
      </c>
      <c r="CM19" s="30" t="n">
        <f aca="false">BP19+AR19+T19</f>
        <v>1503</v>
      </c>
      <c r="CN19" s="30" t="n">
        <f aca="false">BQ19+AS19+U19</f>
        <v>105</v>
      </c>
      <c r="CO19" s="4" t="n">
        <f aca="false">IF(CM19&gt;0,(CN19+CL19+CJ19+CH19+CF19+CD19+CB19+BZ19)/8,(CL19+CJ19+CH19+CF19+CD19+CB19+BZ19)/7)</f>
        <v>89.125</v>
      </c>
      <c r="CP19" s="4" t="n">
        <f aca="false">IF(CM19=0,0,CM19-CK19)</f>
        <v>73</v>
      </c>
      <c r="CQ19" s="31" t="n">
        <f aca="false">CP19/21</f>
        <v>3.47619047619048</v>
      </c>
      <c r="CR19" s="31" t="n">
        <f aca="false">CQ19/7</f>
        <v>0.496598639455782</v>
      </c>
      <c r="CS19" s="4"/>
      <c r="CT19" s="2"/>
      <c r="CW19" s="4" t="n">
        <v>104</v>
      </c>
      <c r="CX19" s="4" t="s">
        <v>40</v>
      </c>
      <c r="CY19" s="4" t="n">
        <v>63</v>
      </c>
      <c r="CZ19" s="4" t="s">
        <v>7</v>
      </c>
      <c r="DA19" s="4" t="n">
        <f aca="false">CO19</f>
        <v>89.125</v>
      </c>
    </row>
    <row r="20" customFormat="false" ht="13.5" hidden="false" customHeight="true" outlineLevel="0" collapsed="false">
      <c r="B20" s="8" t="n">
        <v>36693</v>
      </c>
      <c r="F20" s="10" t="n">
        <v>562</v>
      </c>
      <c r="G20" s="10" t="n">
        <f aca="false">F20-F19</f>
        <v>11</v>
      </c>
      <c r="H20" s="10" t="n">
        <v>602</v>
      </c>
      <c r="I20" s="10" t="n">
        <f aca="false">H20-H19</f>
        <v>30</v>
      </c>
      <c r="J20" s="10" t="n">
        <v>296</v>
      </c>
      <c r="K20" s="10" t="n">
        <f aca="false">J20-J19</f>
        <v>15</v>
      </c>
      <c r="L20" s="10" t="n">
        <v>457</v>
      </c>
      <c r="M20" s="10" t="n">
        <f aca="false">L20-L19</f>
        <v>22</v>
      </c>
      <c r="N20" s="10" t="n">
        <v>623</v>
      </c>
      <c r="O20" s="10" t="n">
        <f aca="false">N20-N19</f>
        <v>16</v>
      </c>
      <c r="P20" s="27" t="n">
        <v>675</v>
      </c>
      <c r="Q20" s="27" t="n">
        <v>24</v>
      </c>
      <c r="R20" s="27" t="n">
        <f aca="false">[19]STOR951!$D$13</f>
        <v>409</v>
      </c>
      <c r="S20" s="27" t="n">
        <f aca="false">R20-R19</f>
        <v>11</v>
      </c>
      <c r="T20" s="27" t="n">
        <v>496</v>
      </c>
      <c r="U20" s="27" t="n">
        <f aca="false">T20-T19</f>
        <v>30</v>
      </c>
      <c r="V20" s="10" t="n">
        <f aca="false">IF(T20&gt;0,(G20+I20+K20+M20+O20+Q20+S20-U20)/8,(G20+I20+K20+M20+O20+Q20+S20)/7)</f>
        <v>12.375</v>
      </c>
      <c r="Z20" s="8" t="n">
        <v>36329</v>
      </c>
      <c r="AD20" s="9" t="n">
        <v>925</v>
      </c>
      <c r="AE20" s="10" t="n">
        <f aca="false">AD20-AD19</f>
        <v>63</v>
      </c>
      <c r="AF20" s="9" t="n">
        <v>917</v>
      </c>
      <c r="AG20" s="10" t="n">
        <f aca="false">AF20-AF19</f>
        <v>55</v>
      </c>
      <c r="AH20" s="9" t="n">
        <v>664</v>
      </c>
      <c r="AI20" s="10" t="n">
        <f aca="false">AH20-AH19</f>
        <v>66</v>
      </c>
      <c r="AJ20" s="9" t="n">
        <v>764</v>
      </c>
      <c r="AK20" s="10" t="n">
        <f aca="false">AJ20-AJ19</f>
        <v>65</v>
      </c>
      <c r="AL20" s="9" t="n">
        <v>1028</v>
      </c>
      <c r="AM20" s="10" t="n">
        <f aca="false">AL20-AL19</f>
        <v>55</v>
      </c>
      <c r="AN20" s="27" t="n">
        <v>956</v>
      </c>
      <c r="AO20" s="27" t="n">
        <v>50</v>
      </c>
      <c r="AP20" s="27" t="n">
        <f aca="false">[19]STOR951!$D$17</f>
        <v>754</v>
      </c>
      <c r="AQ20" s="27" t="n">
        <f aca="false">AP20-AP19</f>
        <v>48</v>
      </c>
      <c r="AR20" s="27" t="n">
        <v>820</v>
      </c>
      <c r="AS20" s="27" t="n">
        <f aca="false">AR20-AR19</f>
        <v>62</v>
      </c>
      <c r="AT20" s="10" t="n">
        <f aca="false">IF(AR20&gt;0,(AE20+AG20+AI20+AK20+AM20+AO20+AQ20+AS20)/8,(AE20+AG20+AI20+AK20+AM20+AO20+AQ20)/7)</f>
        <v>58</v>
      </c>
      <c r="AU20" s="14"/>
      <c r="AV20" s="14"/>
      <c r="AX20" s="8" t="n">
        <v>36329</v>
      </c>
      <c r="BB20" s="9" t="n">
        <v>321</v>
      </c>
      <c r="BC20" s="10" t="n">
        <f aca="false">BB20-BB19</f>
        <v>9</v>
      </c>
      <c r="BD20" s="9" t="n">
        <v>334</v>
      </c>
      <c r="BE20" s="10" t="n">
        <f aca="false">BD20-BD19</f>
        <v>10</v>
      </c>
      <c r="BF20" s="9" t="n">
        <v>290</v>
      </c>
      <c r="BG20" s="10" t="n">
        <f aca="false">BF20-BF19</f>
        <v>10</v>
      </c>
      <c r="BH20" s="9" t="n">
        <v>262</v>
      </c>
      <c r="BI20" s="10" t="n">
        <f aca="false">BH20-BH19</f>
        <v>10</v>
      </c>
      <c r="BJ20" s="9" t="n">
        <v>288</v>
      </c>
      <c r="BK20" s="10" t="n">
        <f aca="false">BJ20-BJ19</f>
        <v>11</v>
      </c>
      <c r="BL20" s="27" t="n">
        <v>311</v>
      </c>
      <c r="BM20" s="10" t="n">
        <v>11</v>
      </c>
      <c r="BN20" s="27" t="n">
        <f aca="false">[19]STOR951!$D$21</f>
        <v>331</v>
      </c>
      <c r="BO20" s="10" t="n">
        <f aca="false">BN20-BN19</f>
        <v>5</v>
      </c>
      <c r="BP20" s="10" t="n">
        <v>293</v>
      </c>
      <c r="BQ20" s="27" t="n">
        <f aca="false">BP20-BP19</f>
        <v>14</v>
      </c>
      <c r="BR20" s="10" t="n">
        <f aca="false">IF(BP20&gt;0,(BC20+BE20+BG20+BI20+BK20+BM20+BO20+BQ20)/8,(BC20+BE20+BG20+BI20+BK20+BM20-BO20)/7)</f>
        <v>10</v>
      </c>
      <c r="BU20" s="8" t="n">
        <v>36329</v>
      </c>
      <c r="BY20" s="9" t="n">
        <f aca="false">BB20+AD20+F20</f>
        <v>1808</v>
      </c>
      <c r="BZ20" s="9" t="n">
        <f aca="false">BC20+AE20+G20</f>
        <v>83</v>
      </c>
      <c r="CA20" s="9" t="n">
        <f aca="false">BD20+AF20+H20</f>
        <v>1853</v>
      </c>
      <c r="CB20" s="9" t="n">
        <f aca="false">BE20+AG20+I20</f>
        <v>95</v>
      </c>
      <c r="CC20" s="9" t="n">
        <f aca="false">BF20+AH20+J20</f>
        <v>1250</v>
      </c>
      <c r="CD20" s="9" t="n">
        <f aca="false">BG20+AI20+K20</f>
        <v>91</v>
      </c>
      <c r="CE20" s="9" t="n">
        <f aca="false">BH20+AJ20+L20</f>
        <v>1483</v>
      </c>
      <c r="CF20" s="9" t="n">
        <f aca="false">BI20+AK20+M20</f>
        <v>97</v>
      </c>
      <c r="CG20" s="9" t="n">
        <f aca="false">BJ20+AL20+N20</f>
        <v>1939</v>
      </c>
      <c r="CH20" s="9" t="n">
        <f aca="false">BK20+AM20+O20</f>
        <v>82</v>
      </c>
      <c r="CI20" s="30" t="n">
        <f aca="false">BL20+AN20+P20</f>
        <v>1942</v>
      </c>
      <c r="CJ20" s="30" t="n">
        <f aca="false">BM20+AO20+Q20</f>
        <v>85</v>
      </c>
      <c r="CK20" s="30" t="n">
        <f aca="false">BN20+AP20+R20</f>
        <v>1494</v>
      </c>
      <c r="CL20" s="30" t="n">
        <f aca="false">BO20+AQ20+S20</f>
        <v>64</v>
      </c>
      <c r="CM20" s="30" t="n">
        <f aca="false">BP20+AR20+T20</f>
        <v>1609</v>
      </c>
      <c r="CN20" s="30" t="n">
        <f aca="false">BQ20+AS20+U20</f>
        <v>106</v>
      </c>
      <c r="CO20" s="4" t="n">
        <f aca="false">IF(CM20&gt;0,(CN20+CL20+CJ20+CH20+CF20+CD20+CB20+BZ20)/8,(CL20+CJ20+CH20+CF20+CD20+CB20+BZ20)/7)</f>
        <v>87.875</v>
      </c>
      <c r="CP20" s="4" t="n">
        <f aca="false">IF(CM20=0,0,CM20-CK20)</f>
        <v>115</v>
      </c>
      <c r="CQ20" s="31" t="n">
        <f aca="false">CP20/20</f>
        <v>5.75</v>
      </c>
      <c r="CR20" s="31" t="n">
        <f aca="false">CQ20/7</f>
        <v>0.821428571428571</v>
      </c>
      <c r="CS20" s="4"/>
      <c r="CT20" s="2"/>
      <c r="CW20" s="4" t="n">
        <v>97</v>
      </c>
      <c r="CX20" s="4" t="s">
        <v>37</v>
      </c>
      <c r="CY20" s="4" t="n">
        <v>82</v>
      </c>
      <c r="CZ20" s="4" t="s">
        <v>40</v>
      </c>
      <c r="DA20" s="4" t="n">
        <f aca="false">CO20</f>
        <v>87.875</v>
      </c>
    </row>
    <row r="21" customFormat="false" ht="13.5" hidden="false" customHeight="true" outlineLevel="0" collapsed="false">
      <c r="B21" s="8" t="n">
        <v>36700</v>
      </c>
      <c r="F21" s="10" t="n">
        <v>577</v>
      </c>
      <c r="G21" s="10" t="n">
        <f aca="false">F21-F20</f>
        <v>15</v>
      </c>
      <c r="H21" s="10" t="n">
        <v>613</v>
      </c>
      <c r="I21" s="10" t="n">
        <f aca="false">H21-H20</f>
        <v>11</v>
      </c>
      <c r="J21" s="10" t="n">
        <v>307</v>
      </c>
      <c r="K21" s="10" t="n">
        <f aca="false">J21-J20</f>
        <v>11</v>
      </c>
      <c r="L21" s="10" t="n">
        <v>466</v>
      </c>
      <c r="M21" s="10" t="n">
        <f aca="false">L21-L20</f>
        <v>9</v>
      </c>
      <c r="N21" s="10" t="n">
        <v>637</v>
      </c>
      <c r="O21" s="10" t="n">
        <f aca="false">N21-N20</f>
        <v>14</v>
      </c>
      <c r="P21" s="27" t="n">
        <v>700</v>
      </c>
      <c r="Q21" s="27" t="n">
        <v>25</v>
      </c>
      <c r="R21" s="27" t="n">
        <f aca="false">[20]STOR951!$D$13</f>
        <v>421</v>
      </c>
      <c r="S21" s="27" t="n">
        <f aca="false">R21-R20</f>
        <v>12</v>
      </c>
      <c r="T21" s="27" t="n">
        <v>524</v>
      </c>
      <c r="U21" s="27" t="n">
        <f aca="false">T21-T20</f>
        <v>28</v>
      </c>
      <c r="V21" s="10" t="n">
        <f aca="false">IF(T21&gt;0,(G21+I21+K21+M21+O21+Q21+S21-U21)/8,(G21+I21+K21+M21+O21+Q21+S21)/7)</f>
        <v>8.625</v>
      </c>
      <c r="Z21" s="8" t="n">
        <v>36336</v>
      </c>
      <c r="AD21" s="9" t="n">
        <v>1009</v>
      </c>
      <c r="AE21" s="10" t="n">
        <f aca="false">AD21-AD20</f>
        <v>84</v>
      </c>
      <c r="AF21" s="9" t="n">
        <v>976</v>
      </c>
      <c r="AG21" s="10" t="n">
        <f aca="false">AF21-AF20</f>
        <v>59</v>
      </c>
      <c r="AH21" s="9" t="n">
        <v>736</v>
      </c>
      <c r="AI21" s="10" t="n">
        <f aca="false">AH21-AH20</f>
        <v>72</v>
      </c>
      <c r="AJ21" s="9" t="n">
        <v>820</v>
      </c>
      <c r="AK21" s="10" t="n">
        <f aca="false">AJ21-AJ20</f>
        <v>56</v>
      </c>
      <c r="AL21" s="9" t="n">
        <v>1074</v>
      </c>
      <c r="AM21" s="10" t="n">
        <f aca="false">AL21-AL20</f>
        <v>46</v>
      </c>
      <c r="AN21" s="27" t="n">
        <v>1011</v>
      </c>
      <c r="AO21" s="27" t="n">
        <v>55</v>
      </c>
      <c r="AP21" s="27" t="n">
        <f aca="false">[20]STOR951!$D$17</f>
        <v>806</v>
      </c>
      <c r="AQ21" s="27" t="n">
        <f aca="false">AP21-AP20</f>
        <v>52</v>
      </c>
      <c r="AR21" s="27" t="n">
        <v>888</v>
      </c>
      <c r="AS21" s="27" t="n">
        <f aca="false">AR21-AR20</f>
        <v>68</v>
      </c>
      <c r="AT21" s="10" t="n">
        <f aca="false">IF(AR21&gt;0,(AE21+AG21+AI21+AK21+AM21+AO21+AQ21+AS21)/8,(AE21+AG21+AI21+AK21+AM21+AO21+AQ21)/7)</f>
        <v>61.5</v>
      </c>
      <c r="AU21" s="14"/>
      <c r="AV21" s="14"/>
      <c r="AX21" s="8" t="n">
        <v>36336</v>
      </c>
      <c r="BB21" s="9" t="n">
        <v>326</v>
      </c>
      <c r="BC21" s="10" t="n">
        <f aca="false">BB21-BB20</f>
        <v>5</v>
      </c>
      <c r="BD21" s="9" t="n">
        <v>337</v>
      </c>
      <c r="BE21" s="10" t="n">
        <f aca="false">BD21-BD20</f>
        <v>3</v>
      </c>
      <c r="BF21" s="9" t="n">
        <v>300</v>
      </c>
      <c r="BG21" s="10" t="n">
        <f aca="false">BF21-BF20</f>
        <v>10</v>
      </c>
      <c r="BH21" s="9" t="n">
        <v>273</v>
      </c>
      <c r="BI21" s="10" t="n">
        <f aca="false">BH21-BH20</f>
        <v>11</v>
      </c>
      <c r="BJ21" s="9" t="n">
        <v>300</v>
      </c>
      <c r="BK21" s="10" t="n">
        <f aca="false">BJ21-BJ20</f>
        <v>12</v>
      </c>
      <c r="BL21" s="27" t="n">
        <v>322</v>
      </c>
      <c r="BM21" s="10" t="n">
        <v>11</v>
      </c>
      <c r="BN21" s="27" t="n">
        <f aca="false">[20]STOR951!$D$21</f>
        <v>340</v>
      </c>
      <c r="BO21" s="10" t="n">
        <f aca="false">BN21-BN20</f>
        <v>9</v>
      </c>
      <c r="BP21" s="10" t="n">
        <v>305</v>
      </c>
      <c r="BQ21" s="27" t="n">
        <f aca="false">BP21-BP20</f>
        <v>12</v>
      </c>
      <c r="BR21" s="10" t="n">
        <f aca="false">IF(BP21&gt;0,(BC21+BE21+BG21+BI21+BK21+BM21+BO21+BQ21)/8,(BC21+BE21+BG21+BI21+BK21+BM21-BO21)/7)</f>
        <v>9.125</v>
      </c>
      <c r="BU21" s="8" t="n">
        <v>36336</v>
      </c>
      <c r="BY21" s="9" t="n">
        <f aca="false">BB21+AD21+F21</f>
        <v>1912</v>
      </c>
      <c r="BZ21" s="9" t="n">
        <f aca="false">BC21+AE21+G21</f>
        <v>104</v>
      </c>
      <c r="CA21" s="9" t="n">
        <f aca="false">BD21+AF21+H21</f>
        <v>1926</v>
      </c>
      <c r="CB21" s="9" t="n">
        <f aca="false">BE21+AG21+I21</f>
        <v>73</v>
      </c>
      <c r="CC21" s="9" t="n">
        <f aca="false">BF21+AH21+J21</f>
        <v>1343</v>
      </c>
      <c r="CD21" s="9" t="n">
        <f aca="false">BG21+AI21+K21</f>
        <v>93</v>
      </c>
      <c r="CE21" s="9" t="n">
        <f aca="false">BH21+AJ21+L21</f>
        <v>1559</v>
      </c>
      <c r="CF21" s="9" t="n">
        <f aca="false">BI21+AK21+M21</f>
        <v>76</v>
      </c>
      <c r="CG21" s="9" t="n">
        <f aca="false">BJ21+AL21+N21</f>
        <v>2011</v>
      </c>
      <c r="CH21" s="9" t="n">
        <f aca="false">BK21+AM21+O21</f>
        <v>72</v>
      </c>
      <c r="CI21" s="30" t="n">
        <f aca="false">BL21+AN21+P21</f>
        <v>2033</v>
      </c>
      <c r="CJ21" s="30" t="n">
        <f aca="false">BM21+AO21+Q21</f>
        <v>91</v>
      </c>
      <c r="CK21" s="30" t="n">
        <f aca="false">BN21+AP21+R21</f>
        <v>1567</v>
      </c>
      <c r="CL21" s="30" t="n">
        <f aca="false">BO21+AQ21+S21</f>
        <v>73</v>
      </c>
      <c r="CM21" s="30" t="n">
        <f aca="false">BP21+AR21+T21</f>
        <v>1717</v>
      </c>
      <c r="CN21" s="30" t="n">
        <f aca="false">BQ21+AS21+U21</f>
        <v>108</v>
      </c>
      <c r="CO21" s="4" t="n">
        <f aca="false">IF(CM21&gt;0,(CN21+CL21+CJ21+CH21+CF21+CD21+CB21+BZ21)/8,(CL21+CJ21+CH21+CF21+CD21+CB21+BZ21)/7)</f>
        <v>86.25</v>
      </c>
      <c r="CP21" s="4" t="n">
        <f aca="false">IF(CM21=0,0,CM21-CK21)</f>
        <v>150</v>
      </c>
      <c r="CQ21" s="31" t="n">
        <f aca="false">CP21/19</f>
        <v>7.89473684210526</v>
      </c>
      <c r="CR21" s="31" t="n">
        <f aca="false">CQ21/7</f>
        <v>1.12781954887218</v>
      </c>
      <c r="CS21" s="4"/>
      <c r="CT21" s="2"/>
      <c r="CU21" s="28"/>
      <c r="CV21" s="28"/>
      <c r="CW21" s="32" t="n">
        <v>104</v>
      </c>
      <c r="CX21" s="32" t="s">
        <v>18</v>
      </c>
      <c r="CY21" s="4" t="n">
        <v>72</v>
      </c>
      <c r="CZ21" s="4" t="s">
        <v>40</v>
      </c>
      <c r="DA21" s="4" t="n">
        <f aca="false">CO21</f>
        <v>86.25</v>
      </c>
    </row>
    <row r="22" customFormat="false" ht="13.5" hidden="false" customHeight="true" outlineLevel="0" collapsed="false">
      <c r="B22" s="8" t="n">
        <v>36707</v>
      </c>
      <c r="F22" s="10" t="n">
        <v>615</v>
      </c>
      <c r="G22" s="10" t="n">
        <f aca="false">F22-F21</f>
        <v>38</v>
      </c>
      <c r="H22" s="10" t="n">
        <v>644</v>
      </c>
      <c r="I22" s="10" t="n">
        <f aca="false">H22-H21</f>
        <v>31</v>
      </c>
      <c r="J22" s="10" t="n">
        <v>322</v>
      </c>
      <c r="K22" s="10" t="n">
        <f aca="false">J22-J21</f>
        <v>15</v>
      </c>
      <c r="L22" s="10" t="n">
        <v>487</v>
      </c>
      <c r="M22" s="10" t="n">
        <f aca="false">L22-L21</f>
        <v>21</v>
      </c>
      <c r="N22" s="10" t="n">
        <v>651</v>
      </c>
      <c r="O22" s="10" t="n">
        <f aca="false">N22-N21</f>
        <v>14</v>
      </c>
      <c r="P22" s="27" t="n">
        <v>712</v>
      </c>
      <c r="Q22" s="27" t="n">
        <v>12</v>
      </c>
      <c r="R22" s="27" t="n">
        <f aca="false">[21]STOR951!$D$13</f>
        <v>432</v>
      </c>
      <c r="S22" s="27" t="n">
        <f aca="false">R22-R21</f>
        <v>11</v>
      </c>
      <c r="T22" s="27" t="n">
        <v>556</v>
      </c>
      <c r="U22" s="27" t="n">
        <f aca="false">T22-T21</f>
        <v>32</v>
      </c>
      <c r="V22" s="10" t="n">
        <f aca="false">IF(T22&gt;0,(G22+I22+K22+M22+O22+Q22+S22-U22)/8,(G22+I22+K22+M22+O22+Q22+S22)/7)</f>
        <v>13.75</v>
      </c>
      <c r="Z22" s="8" t="n">
        <v>36343</v>
      </c>
      <c r="AD22" s="9" t="n">
        <v>1055</v>
      </c>
      <c r="AE22" s="10" t="n">
        <f aca="false">AD22-AD21</f>
        <v>46</v>
      </c>
      <c r="AF22" s="9" t="n">
        <v>1041</v>
      </c>
      <c r="AG22" s="10" t="n">
        <f aca="false">AF22-AF21</f>
        <v>65</v>
      </c>
      <c r="AH22" s="9" t="n">
        <v>806</v>
      </c>
      <c r="AI22" s="10" t="n">
        <f aca="false">AH22-AH21</f>
        <v>70</v>
      </c>
      <c r="AJ22" s="9" t="n">
        <v>884</v>
      </c>
      <c r="AK22" s="10" t="n">
        <f aca="false">AJ22-AJ21</f>
        <v>64</v>
      </c>
      <c r="AL22" s="9" t="n">
        <v>1124</v>
      </c>
      <c r="AM22" s="10" t="n">
        <f aca="false">AL22-AL21</f>
        <v>50</v>
      </c>
      <c r="AN22" s="27" t="n">
        <v>1057</v>
      </c>
      <c r="AO22" s="27" t="n">
        <v>46</v>
      </c>
      <c r="AP22" s="27" t="n">
        <f aca="false">[21]STOR951!$D$17</f>
        <v>856</v>
      </c>
      <c r="AQ22" s="27" t="n">
        <f aca="false">AP22-AP21</f>
        <v>50</v>
      </c>
      <c r="AR22" s="27" t="n">
        <v>950</v>
      </c>
      <c r="AS22" s="27" t="n">
        <f aca="false">AR22-AR21</f>
        <v>62</v>
      </c>
      <c r="AT22" s="10" t="n">
        <f aca="false">IF(AR22&gt;0,(AE22+AG22+AI22+AK22+AM22+AO22+AQ22+AS22)/8,(AE22+AG22+AI22+AK22+AM22+AO22+AQ22)/7)</f>
        <v>56.625</v>
      </c>
      <c r="AU22" s="14"/>
      <c r="AV22" s="33"/>
      <c r="AX22" s="8" t="n">
        <v>36343</v>
      </c>
      <c r="BB22" s="9" t="n">
        <v>337</v>
      </c>
      <c r="BC22" s="10" t="n">
        <f aca="false">BB22-BB21</f>
        <v>11</v>
      </c>
      <c r="BD22" s="9" t="n">
        <v>356</v>
      </c>
      <c r="BE22" s="10" t="n">
        <f aca="false">BD22-BD21</f>
        <v>19</v>
      </c>
      <c r="BF22" s="9" t="n">
        <v>305</v>
      </c>
      <c r="BG22" s="10" t="n">
        <f aca="false">BF22-BF21</f>
        <v>5</v>
      </c>
      <c r="BH22" s="9" t="n">
        <v>284</v>
      </c>
      <c r="BI22" s="10" t="n">
        <f aca="false">BH22-BH21</f>
        <v>11</v>
      </c>
      <c r="BJ22" s="9" t="n">
        <v>310</v>
      </c>
      <c r="BK22" s="10" t="n">
        <f aca="false">BJ22-BJ21</f>
        <v>10</v>
      </c>
      <c r="BL22" s="27" t="n">
        <v>333</v>
      </c>
      <c r="BM22" s="10" t="n">
        <v>11</v>
      </c>
      <c r="BN22" s="27" t="n">
        <f aca="false">[21]STOR951!$D$21</f>
        <v>348</v>
      </c>
      <c r="BO22" s="10" t="n">
        <f aca="false">BN22-BN21</f>
        <v>8</v>
      </c>
      <c r="BP22" s="10" t="n">
        <v>316</v>
      </c>
      <c r="BQ22" s="27" t="n">
        <f aca="false">BP22-BP21</f>
        <v>11</v>
      </c>
      <c r="BR22" s="10" t="n">
        <f aca="false">IF(BP22&gt;0,(BC22+BE22+BG22+BI22+BK22+BM22+BO22+BQ22)/8,(BC22+BE22+BG22+BI22+BK22+BM22-BO22)/7)</f>
        <v>10.75</v>
      </c>
      <c r="BU22" s="8" t="n">
        <v>36343</v>
      </c>
      <c r="BY22" s="9" t="n">
        <f aca="false">BB22+AD22+F22</f>
        <v>2007</v>
      </c>
      <c r="BZ22" s="9" t="n">
        <f aca="false">BC22+AE22+G22</f>
        <v>95</v>
      </c>
      <c r="CA22" s="9" t="n">
        <f aca="false">BD22+AF22+H22</f>
        <v>2041</v>
      </c>
      <c r="CB22" s="9" t="n">
        <f aca="false">BE22+AG22+I22</f>
        <v>115</v>
      </c>
      <c r="CC22" s="9" t="n">
        <f aca="false">BF22+AH22+J22</f>
        <v>1433</v>
      </c>
      <c r="CD22" s="9" t="n">
        <f aca="false">BG22+AI22+K22</f>
        <v>90</v>
      </c>
      <c r="CE22" s="9" t="n">
        <f aca="false">BH22+AJ22+L22</f>
        <v>1655</v>
      </c>
      <c r="CF22" s="9" t="n">
        <f aca="false">BI22+AK22+M22</f>
        <v>96</v>
      </c>
      <c r="CG22" s="9" t="n">
        <f aca="false">BJ22+AL22+N22</f>
        <v>2085</v>
      </c>
      <c r="CH22" s="9" t="n">
        <f aca="false">BK22+AM22+O22</f>
        <v>74</v>
      </c>
      <c r="CI22" s="30" t="n">
        <f aca="false">BL22+AN22+P22</f>
        <v>2102</v>
      </c>
      <c r="CJ22" s="30" t="n">
        <f aca="false">BM22+AO22+Q22</f>
        <v>69</v>
      </c>
      <c r="CK22" s="30" t="n">
        <f aca="false">BN22+AP22+R22</f>
        <v>1636</v>
      </c>
      <c r="CL22" s="30" t="n">
        <f aca="false">BO22+AQ22+S22</f>
        <v>69</v>
      </c>
      <c r="CM22" s="30" t="n">
        <f aca="false">BP22+AR22+T22</f>
        <v>1822</v>
      </c>
      <c r="CN22" s="30" t="n">
        <f aca="false">BQ22+AS22+U22</f>
        <v>105</v>
      </c>
      <c r="CO22" s="4" t="n">
        <f aca="false">IF(CM22&gt;0,(CN22+CL22+CJ22+CH22+CF22+CD22+CB22+BZ22)/8,(CL22+CJ22+CH22+CF22+CD22+CB22+BZ22)/7)</f>
        <v>89.125</v>
      </c>
      <c r="CP22" s="4" t="n">
        <f aca="false">IF(CM22=0,0,CM22-CK22)</f>
        <v>186</v>
      </c>
      <c r="CQ22" s="31" t="n">
        <f aca="false">CP22/18</f>
        <v>10.3333333333333</v>
      </c>
      <c r="CR22" s="31" t="n">
        <f aca="false">CQ22/7</f>
        <v>1.47619047619048</v>
      </c>
      <c r="CS22" s="4"/>
      <c r="CT22" s="2"/>
      <c r="CW22" s="4" t="n">
        <v>115</v>
      </c>
      <c r="CX22" s="4" t="s">
        <v>38</v>
      </c>
      <c r="CY22" s="4" t="n">
        <v>69</v>
      </c>
      <c r="CZ22" s="4" t="s">
        <v>7</v>
      </c>
      <c r="DA22" s="4" t="n">
        <f aca="false">CO22</f>
        <v>89.125</v>
      </c>
    </row>
    <row r="23" customFormat="false" ht="13.5" hidden="false" customHeight="true" outlineLevel="0" collapsed="false">
      <c r="B23" s="8" t="n">
        <v>36714</v>
      </c>
      <c r="F23" s="10" t="n">
        <v>642</v>
      </c>
      <c r="G23" s="10" t="n">
        <f aca="false">F23-F22</f>
        <v>27</v>
      </c>
      <c r="H23" s="10" t="n">
        <v>658</v>
      </c>
      <c r="I23" s="10" t="n">
        <f aca="false">H23-H22</f>
        <v>14</v>
      </c>
      <c r="J23" s="10" t="n">
        <v>342</v>
      </c>
      <c r="K23" s="10" t="n">
        <f aca="false">J23-J22</f>
        <v>20</v>
      </c>
      <c r="L23" s="10" t="n">
        <v>503</v>
      </c>
      <c r="M23" s="10" t="n">
        <f aca="false">L23-L22</f>
        <v>16</v>
      </c>
      <c r="N23" s="10" t="n">
        <v>678</v>
      </c>
      <c r="O23" s="10" t="n">
        <f aca="false">N23-N22</f>
        <v>27</v>
      </c>
      <c r="P23" s="27" t="n">
        <v>721</v>
      </c>
      <c r="Q23" s="27" t="n">
        <v>9</v>
      </c>
      <c r="R23" s="27" t="n">
        <f aca="false">[22]STOR951!$D$13</f>
        <v>458</v>
      </c>
      <c r="S23" s="27" t="n">
        <f aca="false">R23-R22</f>
        <v>26</v>
      </c>
      <c r="T23" s="27" t="n">
        <v>586</v>
      </c>
      <c r="U23" s="27" t="n">
        <f aca="false">T23-T22</f>
        <v>30</v>
      </c>
      <c r="V23" s="10" t="n">
        <f aca="false">IF(T23&gt;0,(G23+I23+K23+M23+O23+Q23+S23-U23)/8,(G23+I23+K23+M23+O23+Q23+S23)/7)</f>
        <v>13.625</v>
      </c>
      <c r="X23" s="28"/>
      <c r="Z23" s="8" t="n">
        <v>36350</v>
      </c>
      <c r="AD23" s="9" t="n">
        <v>1121</v>
      </c>
      <c r="AE23" s="10" t="n">
        <f aca="false">AD23-AD22</f>
        <v>66</v>
      </c>
      <c r="AF23" s="9" t="n">
        <v>1089</v>
      </c>
      <c r="AG23" s="10" t="n">
        <f aca="false">AF23-AF22</f>
        <v>48</v>
      </c>
      <c r="AH23" s="9" t="n">
        <v>873</v>
      </c>
      <c r="AI23" s="10" t="n">
        <f aca="false">AH23-AH22</f>
        <v>67</v>
      </c>
      <c r="AJ23" s="9" t="n">
        <v>949</v>
      </c>
      <c r="AK23" s="10" t="n">
        <f aca="false">AJ23-AJ22</f>
        <v>65</v>
      </c>
      <c r="AL23" s="9" t="n">
        <v>1179</v>
      </c>
      <c r="AM23" s="10" t="n">
        <f aca="false">AL23-AL22</f>
        <v>55</v>
      </c>
      <c r="AN23" s="27" t="n">
        <v>1093</v>
      </c>
      <c r="AO23" s="27" t="n">
        <v>36</v>
      </c>
      <c r="AP23" s="27" t="n">
        <f aca="false">[22]STOR951!$D$17</f>
        <v>919</v>
      </c>
      <c r="AQ23" s="27" t="n">
        <f aca="false">AP23-AP22</f>
        <v>63</v>
      </c>
      <c r="AR23" s="27" t="n">
        <v>1021</v>
      </c>
      <c r="AS23" s="27" t="n">
        <f aca="false">AR23-AR22</f>
        <v>71</v>
      </c>
      <c r="AT23" s="10" t="n">
        <f aca="false">IF(AR23&gt;0,(AE23+AG23+AI23+AK23+AM23+AO23+AQ23+AS23)/8,(AE23+AG23+AI23+AK23+AM23+AO23+AQ23)/7)</f>
        <v>58.875</v>
      </c>
      <c r="AU23" s="14"/>
      <c r="AV23" s="14"/>
      <c r="AX23" s="8" t="n">
        <v>36350</v>
      </c>
      <c r="BB23" s="9" t="n">
        <v>345</v>
      </c>
      <c r="BC23" s="10" t="n">
        <f aca="false">BB23-BB22</f>
        <v>8</v>
      </c>
      <c r="BD23" s="9" t="n">
        <v>365</v>
      </c>
      <c r="BE23" s="10" t="n">
        <f aca="false">BD23-BD22</f>
        <v>9</v>
      </c>
      <c r="BF23" s="9" t="n">
        <v>312</v>
      </c>
      <c r="BG23" s="10" t="n">
        <f aca="false">BF23-BF22</f>
        <v>7</v>
      </c>
      <c r="BH23" s="9" t="n">
        <v>290</v>
      </c>
      <c r="BI23" s="10" t="n">
        <f aca="false">BH23-BH22</f>
        <v>6</v>
      </c>
      <c r="BJ23" s="9" t="n">
        <v>321</v>
      </c>
      <c r="BK23" s="10" t="n">
        <f aca="false">BJ23-BJ22</f>
        <v>11</v>
      </c>
      <c r="BL23" s="27" t="n">
        <v>347</v>
      </c>
      <c r="BM23" s="10" t="n">
        <v>14</v>
      </c>
      <c r="BN23" s="27" t="n">
        <f aca="false">[22]STOR951!$D$21</f>
        <v>356</v>
      </c>
      <c r="BO23" s="10" t="n">
        <f aca="false">BN23-BN22</f>
        <v>8</v>
      </c>
      <c r="BP23" s="10" t="n">
        <v>325</v>
      </c>
      <c r="BQ23" s="27" t="n">
        <f aca="false">BP23-BP22</f>
        <v>9</v>
      </c>
      <c r="BR23" s="10" t="n">
        <f aca="false">IF(BP23&gt;0,(BC23+BE23+BG23+BI23+BK23+BM23+BO23+BQ23)/8,(BC23+BE23+BG23+BI23+BK23+BM23-BO23)/7)</f>
        <v>9</v>
      </c>
      <c r="BU23" s="8" t="n">
        <v>36350</v>
      </c>
      <c r="BY23" s="9" t="n">
        <f aca="false">BB23+AD23+F23</f>
        <v>2108</v>
      </c>
      <c r="BZ23" s="9" t="n">
        <f aca="false">BC23+AE23+G23</f>
        <v>101</v>
      </c>
      <c r="CA23" s="9" t="n">
        <f aca="false">BD23+AF23+H23</f>
        <v>2112</v>
      </c>
      <c r="CB23" s="9" t="n">
        <f aca="false">BE23+AG23+I23</f>
        <v>71</v>
      </c>
      <c r="CC23" s="9" t="n">
        <f aca="false">BF23+AH23+J23</f>
        <v>1527</v>
      </c>
      <c r="CD23" s="9" t="n">
        <f aca="false">BG23+AI23+K23</f>
        <v>94</v>
      </c>
      <c r="CE23" s="9" t="n">
        <f aca="false">BH23+AJ23+L23</f>
        <v>1742</v>
      </c>
      <c r="CF23" s="9" t="n">
        <f aca="false">BI23+AK23+M23</f>
        <v>87</v>
      </c>
      <c r="CG23" s="9" t="n">
        <f aca="false">BJ23+AL23+N23</f>
        <v>2178</v>
      </c>
      <c r="CH23" s="9" t="n">
        <f aca="false">BK23+AM23+O23</f>
        <v>93</v>
      </c>
      <c r="CI23" s="30" t="n">
        <f aca="false">BL23+AN23+P23</f>
        <v>2161</v>
      </c>
      <c r="CJ23" s="30" t="n">
        <f aca="false">BM23+AO23+Q23</f>
        <v>59</v>
      </c>
      <c r="CK23" s="30" t="n">
        <f aca="false">BN23+AP23+R23</f>
        <v>1733</v>
      </c>
      <c r="CL23" s="30" t="n">
        <f aca="false">BO23+AQ23+S23</f>
        <v>97</v>
      </c>
      <c r="CM23" s="30" t="n">
        <f aca="false">BP23+AR23+T23</f>
        <v>1932</v>
      </c>
      <c r="CN23" s="30" t="n">
        <f aca="false">BQ23+AS23+U23</f>
        <v>110</v>
      </c>
      <c r="CO23" s="4" t="n">
        <f aca="false">IF(CM23&gt;0,(CN23+CL23+CJ23+CH23+CF23+CD23+CB23+BZ23)/8,(CL23+CJ23+CH23+CF23+CD23+CB23+BZ23)/7)</f>
        <v>89</v>
      </c>
      <c r="CP23" s="4" t="n">
        <f aca="false">IF(CM23=0,0,CM23-CK23)</f>
        <v>199</v>
      </c>
      <c r="CQ23" s="31" t="n">
        <f aca="false">CP23/17</f>
        <v>11.7058823529412</v>
      </c>
      <c r="CR23" s="31" t="n">
        <f aca="false">CQ23/7</f>
        <v>1.67226890756303</v>
      </c>
      <c r="CS23" s="4"/>
      <c r="CT23" s="2"/>
      <c r="CU23" s="28"/>
      <c r="CV23" s="28"/>
      <c r="CW23" s="32" t="n">
        <v>101</v>
      </c>
      <c r="CX23" s="32" t="s">
        <v>18</v>
      </c>
      <c r="CY23" s="4" t="n">
        <v>59</v>
      </c>
      <c r="CZ23" s="4" t="s">
        <v>7</v>
      </c>
      <c r="DA23" s="4" t="n">
        <f aca="false">CO23</f>
        <v>89</v>
      </c>
    </row>
    <row r="24" customFormat="false" ht="13.5" hidden="false" customHeight="true" outlineLevel="0" collapsed="false">
      <c r="B24" s="8" t="n">
        <v>36721</v>
      </c>
      <c r="F24" s="10" t="n">
        <v>655</v>
      </c>
      <c r="G24" s="10" t="n">
        <f aca="false">F24-F23</f>
        <v>13</v>
      </c>
      <c r="H24" s="10" t="n">
        <v>666</v>
      </c>
      <c r="I24" s="10" t="n">
        <f aca="false">H24-H23</f>
        <v>8</v>
      </c>
      <c r="J24" s="10" t="n">
        <v>358</v>
      </c>
      <c r="K24" s="10" t="n">
        <f aca="false">J24-J23</f>
        <v>16</v>
      </c>
      <c r="L24" s="10" t="n">
        <v>503</v>
      </c>
      <c r="M24" s="10" t="n">
        <f aca="false">L24-L23</f>
        <v>0</v>
      </c>
      <c r="N24" s="10" t="n">
        <v>700</v>
      </c>
      <c r="O24" s="10" t="n">
        <f aca="false">N24-N23</f>
        <v>22</v>
      </c>
      <c r="P24" s="27" t="n">
        <v>735</v>
      </c>
      <c r="Q24" s="27" t="n">
        <v>14</v>
      </c>
      <c r="R24" s="27" t="n">
        <f aca="false">[23]STOR951!$D$13</f>
        <v>467</v>
      </c>
      <c r="S24" s="27" t="n">
        <f aca="false">R24-R23</f>
        <v>9</v>
      </c>
      <c r="T24" s="27" t="n">
        <v>608</v>
      </c>
      <c r="U24" s="27" t="n">
        <f aca="false">T24-T23</f>
        <v>22</v>
      </c>
      <c r="V24" s="10" t="n">
        <f aca="false">IF(T24&gt;0,(G24+I24+K24+M24+O24+Q24+S24-U24)/8,(G24+I24+K24+M24+O24+Q24+S24)/7)</f>
        <v>7.5</v>
      </c>
      <c r="Z24" s="8" t="n">
        <v>36357</v>
      </c>
      <c r="AD24" s="9" t="n">
        <v>1177</v>
      </c>
      <c r="AE24" s="10" t="n">
        <f aca="false">AD24-AD23</f>
        <v>56</v>
      </c>
      <c r="AF24" s="9" t="n">
        <v>1132</v>
      </c>
      <c r="AG24" s="10" t="n">
        <f aca="false">AF24-AF23</f>
        <v>43</v>
      </c>
      <c r="AH24" s="9" t="n">
        <v>941</v>
      </c>
      <c r="AI24" s="10" t="n">
        <f aca="false">AH24-AH23</f>
        <v>68</v>
      </c>
      <c r="AJ24" s="9" t="n">
        <v>997</v>
      </c>
      <c r="AK24" s="10" t="n">
        <f aca="false">AJ24-AJ23</f>
        <v>48</v>
      </c>
      <c r="AL24" s="9" t="n">
        <v>1233</v>
      </c>
      <c r="AM24" s="10" t="n">
        <f aca="false">AL24-AL23</f>
        <v>54</v>
      </c>
      <c r="AN24" s="27" t="n">
        <v>1149</v>
      </c>
      <c r="AO24" s="27" t="n">
        <v>56</v>
      </c>
      <c r="AP24" s="27" t="n">
        <f aca="false">[23]STOR951!$D$17</f>
        <v>971</v>
      </c>
      <c r="AQ24" s="27" t="n">
        <f aca="false">AP24-AP23</f>
        <v>52</v>
      </c>
      <c r="AR24" s="27" t="n">
        <v>1083</v>
      </c>
      <c r="AS24" s="27" t="n">
        <f aca="false">AR24-AR23</f>
        <v>62</v>
      </c>
      <c r="AT24" s="10" t="n">
        <f aca="false">IF(AR24&gt;0,(AE24+AG24+AI24+AK24+AM24+AO24+AQ24+AS24)/8,(AE24+AG24+AI24+AK24+AM24+AO24+AQ24)/7)</f>
        <v>54.875</v>
      </c>
      <c r="AU24" s="14"/>
      <c r="AV24" s="33"/>
      <c r="AX24" s="8" t="n">
        <v>36357</v>
      </c>
      <c r="BB24" s="9" t="n">
        <v>354</v>
      </c>
      <c r="BC24" s="10" t="n">
        <f aca="false">BB24-BB23</f>
        <v>9</v>
      </c>
      <c r="BD24" s="9" t="n">
        <v>371</v>
      </c>
      <c r="BE24" s="10" t="n">
        <f aca="false">BD24-BD23</f>
        <v>6</v>
      </c>
      <c r="BF24" s="9" t="n">
        <v>318</v>
      </c>
      <c r="BG24" s="10" t="n">
        <f aca="false">BF24-BF23</f>
        <v>6</v>
      </c>
      <c r="BH24" s="9" t="n">
        <v>300</v>
      </c>
      <c r="BI24" s="10" t="n">
        <f aca="false">BH24-BH23</f>
        <v>10</v>
      </c>
      <c r="BJ24" s="9" t="n">
        <v>324</v>
      </c>
      <c r="BK24" s="10" t="n">
        <f aca="false">BJ24-BJ23</f>
        <v>3</v>
      </c>
      <c r="BL24" s="27" t="n">
        <v>355</v>
      </c>
      <c r="BM24" s="10" t="n">
        <v>8</v>
      </c>
      <c r="BN24" s="27" t="n">
        <f aca="false">[23]STOR951!$D$21</f>
        <v>365</v>
      </c>
      <c r="BO24" s="10" t="n">
        <f aca="false">BN24-BN23</f>
        <v>9</v>
      </c>
      <c r="BP24" s="10" t="n">
        <v>351</v>
      </c>
      <c r="BQ24" s="27" t="n">
        <f aca="false">BP24-BP23</f>
        <v>26</v>
      </c>
      <c r="BR24" s="10" t="n">
        <f aca="false">IF(BP24&gt;0,(BC24+BE24+BG24+BI24+BK24+BM24+BO24+BQ24)/8,(BC24+BE24+BG24+BI24+BK24+BM24-BO24)/7)</f>
        <v>9.625</v>
      </c>
      <c r="BU24" s="8" t="n">
        <v>36357</v>
      </c>
      <c r="BY24" s="9" t="n">
        <f aca="false">BB24+AD24+F24</f>
        <v>2186</v>
      </c>
      <c r="BZ24" s="9" t="n">
        <f aca="false">BC24+AE24+G24</f>
        <v>78</v>
      </c>
      <c r="CA24" s="9" t="n">
        <f aca="false">BD24+AF24+H24</f>
        <v>2169</v>
      </c>
      <c r="CB24" s="9" t="n">
        <f aca="false">BE24+AG24+I24</f>
        <v>57</v>
      </c>
      <c r="CC24" s="9" t="n">
        <f aca="false">BF24+AH24+J24</f>
        <v>1617</v>
      </c>
      <c r="CD24" s="9" t="n">
        <f aca="false">BG24+AI24+K24</f>
        <v>90</v>
      </c>
      <c r="CE24" s="9" t="n">
        <f aca="false">BH24+AJ24+L24</f>
        <v>1800</v>
      </c>
      <c r="CF24" s="9" t="n">
        <f aca="false">BI24+AK24+M24</f>
        <v>58</v>
      </c>
      <c r="CG24" s="9" t="n">
        <f aca="false">BJ24+AL24+N24</f>
        <v>2257</v>
      </c>
      <c r="CH24" s="9" t="n">
        <f aca="false">BK24+AM24+O24</f>
        <v>79</v>
      </c>
      <c r="CI24" s="30" t="n">
        <f aca="false">BL24+AN24+P24</f>
        <v>2239</v>
      </c>
      <c r="CJ24" s="30" t="n">
        <f aca="false">BM24+AO24+Q24</f>
        <v>78</v>
      </c>
      <c r="CK24" s="30" t="n">
        <f aca="false">BN24+AP24+R24</f>
        <v>1803</v>
      </c>
      <c r="CL24" s="30" t="n">
        <f aca="false">BO24+AQ24+S24</f>
        <v>70</v>
      </c>
      <c r="CM24" s="30" t="n">
        <f aca="false">BP24+AR24+T24</f>
        <v>2042</v>
      </c>
      <c r="CN24" s="30" t="n">
        <f aca="false">BQ24+AS24+U24</f>
        <v>110</v>
      </c>
      <c r="CO24" s="4" t="n">
        <f aca="false">IF(CM24&gt;0,(CN24+CL24+CJ24+CH24+CF24+CD24+CB24+BZ24)/8,(CL24+CJ24+CH24+CF24+CD24+CB24+BZ24)/7)</f>
        <v>77.5</v>
      </c>
      <c r="CP24" s="4" t="n">
        <f aca="false">IF(CM24=0,0,CM24-CK24)</f>
        <v>239</v>
      </c>
      <c r="CQ24" s="31" t="n">
        <f aca="false">CP24/16</f>
        <v>14.9375</v>
      </c>
      <c r="CR24" s="31" t="n">
        <f aca="false">CQ24/7</f>
        <v>2.13392857142857</v>
      </c>
      <c r="CS24" s="4"/>
      <c r="CT24" s="2"/>
      <c r="CW24" s="4" t="n">
        <v>90</v>
      </c>
      <c r="CX24" s="4" t="s">
        <v>39</v>
      </c>
      <c r="CY24" s="4" t="n">
        <v>57</v>
      </c>
      <c r="CZ24" s="4" t="s">
        <v>38</v>
      </c>
      <c r="DA24" s="4" t="n">
        <f aca="false">CO24</f>
        <v>77.5</v>
      </c>
    </row>
    <row r="25" customFormat="false" ht="13.5" hidden="false" customHeight="true" outlineLevel="0" collapsed="false">
      <c r="B25" s="8" t="n">
        <v>36728</v>
      </c>
      <c r="F25" s="10" t="n">
        <v>682</v>
      </c>
      <c r="G25" s="10" t="n">
        <f aca="false">F25-F24</f>
        <v>27</v>
      </c>
      <c r="H25" s="10" t="n">
        <v>671</v>
      </c>
      <c r="I25" s="10" t="n">
        <f aca="false">H25-H24</f>
        <v>5</v>
      </c>
      <c r="J25" s="10" t="n">
        <v>373</v>
      </c>
      <c r="K25" s="10" t="n">
        <f aca="false">J25-J24</f>
        <v>15</v>
      </c>
      <c r="L25" s="10" t="n">
        <v>503</v>
      </c>
      <c r="M25" s="10" t="n">
        <f aca="false">L25-L24</f>
        <v>0</v>
      </c>
      <c r="N25" s="10" t="n">
        <v>711</v>
      </c>
      <c r="O25" s="10" t="n">
        <f aca="false">N25-N24</f>
        <v>11</v>
      </c>
      <c r="P25" s="27" t="n">
        <v>736</v>
      </c>
      <c r="Q25" s="27" t="n">
        <v>1</v>
      </c>
      <c r="R25" s="27" t="n">
        <f aca="false">[24]STOR951!$D$13</f>
        <v>468</v>
      </c>
      <c r="S25" s="27" t="n">
        <f aca="false">R25-R24</f>
        <v>1</v>
      </c>
      <c r="T25" s="27" t="n">
        <v>621</v>
      </c>
      <c r="U25" s="27" t="n">
        <f aca="false">T25-T24</f>
        <v>13</v>
      </c>
      <c r="V25" s="10" t="n">
        <f aca="false">IF(T25&gt;0,(G25+I25+K25+M25+O25+Q25+S25-U25)/8,(G25+I25+K25+M25+O25+Q25+S25)/7)</f>
        <v>5.875</v>
      </c>
      <c r="Z25" s="8" t="n">
        <v>36364</v>
      </c>
      <c r="AD25" s="9" t="n">
        <v>1229</v>
      </c>
      <c r="AE25" s="10" t="n">
        <f aca="false">AD25-AD24</f>
        <v>52</v>
      </c>
      <c r="AF25" s="9" t="n">
        <v>1180</v>
      </c>
      <c r="AG25" s="10" t="n">
        <f aca="false">AF25-AF24</f>
        <v>48</v>
      </c>
      <c r="AH25" s="9" t="n">
        <v>1008</v>
      </c>
      <c r="AI25" s="10" t="n">
        <f aca="false">AH25-AH24</f>
        <v>67</v>
      </c>
      <c r="AJ25" s="9" t="n">
        <v>1053</v>
      </c>
      <c r="AK25" s="10" t="n">
        <f aca="false">AJ25-AJ24</f>
        <v>56</v>
      </c>
      <c r="AL25" s="9" t="n">
        <v>1281</v>
      </c>
      <c r="AM25" s="10" t="n">
        <f aca="false">AL25-AL24</f>
        <v>48</v>
      </c>
      <c r="AN25" s="27" t="n">
        <v>1179</v>
      </c>
      <c r="AO25" s="27" t="n">
        <v>30</v>
      </c>
      <c r="AP25" s="27" t="n">
        <f aca="false">[24]STOR951!$D$17</f>
        <v>1019</v>
      </c>
      <c r="AQ25" s="27" t="n">
        <f aca="false">AP25-AP24</f>
        <v>48</v>
      </c>
      <c r="AR25" s="27" t="n">
        <v>1143</v>
      </c>
      <c r="AS25" s="27" t="n">
        <f aca="false">AR25-AR24</f>
        <v>60</v>
      </c>
      <c r="AT25" s="10" t="n">
        <f aca="false">IF(AR25&gt;0,(AE25+AG25+AI25+AK25+AM25+AO25+AQ25+AS25)/8,(AE25+AG25+AI25+AK25+AM25+AO25+AQ25)/7)</f>
        <v>51.125</v>
      </c>
      <c r="AU25" s="14"/>
      <c r="AV25" s="14"/>
      <c r="AX25" s="8" t="n">
        <v>36364</v>
      </c>
      <c r="BB25" s="9" t="n">
        <v>359</v>
      </c>
      <c r="BC25" s="10" t="n">
        <f aca="false">BB25-BB24</f>
        <v>5</v>
      </c>
      <c r="BD25" s="9" t="n">
        <v>375</v>
      </c>
      <c r="BE25" s="10" t="n">
        <f aca="false">BD25-BD24</f>
        <v>4</v>
      </c>
      <c r="BF25" s="9" t="n">
        <v>317</v>
      </c>
      <c r="BG25" s="10" t="n">
        <f aca="false">BF25-BF24</f>
        <v>-1</v>
      </c>
      <c r="BH25" s="9" t="n">
        <v>304</v>
      </c>
      <c r="BI25" s="10" t="n">
        <f aca="false">BH25-BH24</f>
        <v>4</v>
      </c>
      <c r="BJ25" s="9" t="n">
        <v>331</v>
      </c>
      <c r="BK25" s="10" t="n">
        <f aca="false">BJ25-BJ24</f>
        <v>7</v>
      </c>
      <c r="BL25" s="27" t="n">
        <v>365</v>
      </c>
      <c r="BM25" s="10" t="n">
        <v>10</v>
      </c>
      <c r="BN25" s="27" t="n">
        <f aca="false">[24]STOR951!$D$21</f>
        <v>370</v>
      </c>
      <c r="BO25" s="10" t="n">
        <f aca="false">BN25-BN24</f>
        <v>5</v>
      </c>
      <c r="BP25" s="10" t="n">
        <v>362</v>
      </c>
      <c r="BQ25" s="27" t="n">
        <f aca="false">BP25-BP24</f>
        <v>11</v>
      </c>
      <c r="BR25" s="10" t="n">
        <f aca="false">IF(BP25&gt;0,(BC25+BE25+BG25+BI25+BK25+BM25+BO25+BQ25)/8,(BC25+BE25+BG25+BI25+BK25+BM25-BO25)/7)</f>
        <v>5.625</v>
      </c>
      <c r="BU25" s="8" t="n">
        <v>36364</v>
      </c>
      <c r="BY25" s="9" t="n">
        <f aca="false">BB25+AD25+F25</f>
        <v>2270</v>
      </c>
      <c r="BZ25" s="9" t="n">
        <f aca="false">BC25+AE25+G25</f>
        <v>84</v>
      </c>
      <c r="CA25" s="9" t="n">
        <f aca="false">BD25+AF25+H25</f>
        <v>2226</v>
      </c>
      <c r="CB25" s="9" t="n">
        <f aca="false">BE25+AG25+I25</f>
        <v>57</v>
      </c>
      <c r="CC25" s="9" t="n">
        <f aca="false">BF25+AH25+J25</f>
        <v>1698</v>
      </c>
      <c r="CD25" s="9" t="n">
        <f aca="false">BG25+AI25+K25</f>
        <v>81</v>
      </c>
      <c r="CE25" s="9" t="n">
        <f aca="false">BH25+AJ25+L25</f>
        <v>1860</v>
      </c>
      <c r="CF25" s="9" t="n">
        <f aca="false">BI25+AK25+M25</f>
        <v>60</v>
      </c>
      <c r="CG25" s="9" t="n">
        <f aca="false">BJ25+AL25+N25</f>
        <v>2323</v>
      </c>
      <c r="CH25" s="9" t="n">
        <f aca="false">BK25+AM25+O25</f>
        <v>66</v>
      </c>
      <c r="CI25" s="30" t="n">
        <f aca="false">BL25+AN25+P25</f>
        <v>2280</v>
      </c>
      <c r="CJ25" s="30" t="n">
        <f aca="false">BM25+AO25+Q25</f>
        <v>41</v>
      </c>
      <c r="CK25" s="30" t="n">
        <f aca="false">BN25+AP25+R25</f>
        <v>1857</v>
      </c>
      <c r="CL25" s="30" t="n">
        <f aca="false">BO25+AQ25+S25</f>
        <v>54</v>
      </c>
      <c r="CM25" s="30" t="n">
        <f aca="false">BP25+AR25+T25</f>
        <v>2126</v>
      </c>
      <c r="CN25" s="30" t="n">
        <f aca="false">BQ25+AS25+U25</f>
        <v>84</v>
      </c>
      <c r="CO25" s="4" t="n">
        <f aca="false">IF(CM25&gt;0,(CN25+CL25+CJ25+CH25+CF25+CD25+CB25+BZ25)/8,(CL25+CJ25+CH25+CF25+CD25+CB25+BZ25)/7)</f>
        <v>65.875</v>
      </c>
      <c r="CP25" s="4" t="n">
        <f aca="false">IF(CM25=0,0,CM25-CK25)</f>
        <v>269</v>
      </c>
      <c r="CQ25" s="31" t="n">
        <f aca="false">CP25/15</f>
        <v>17.9333333333333</v>
      </c>
      <c r="CR25" s="31" t="n">
        <f aca="false">CQ25/7</f>
        <v>2.56190476190476</v>
      </c>
      <c r="CS25" s="4"/>
      <c r="CT25" s="2"/>
      <c r="CW25" s="4" t="n">
        <v>84</v>
      </c>
      <c r="CX25" s="4" t="s">
        <v>18</v>
      </c>
      <c r="CY25" s="4" t="n">
        <v>41</v>
      </c>
      <c r="CZ25" s="4" t="s">
        <v>7</v>
      </c>
      <c r="DA25" s="4" t="n">
        <f aca="false">CO25</f>
        <v>65.875</v>
      </c>
    </row>
    <row r="26" customFormat="false" ht="13.5" hidden="false" customHeight="true" outlineLevel="0" collapsed="false">
      <c r="B26" s="8" t="n">
        <v>36735</v>
      </c>
      <c r="F26" s="10" t="n">
        <v>714</v>
      </c>
      <c r="G26" s="10" t="n">
        <f aca="false">F26-F25</f>
        <v>32</v>
      </c>
      <c r="H26" s="10" t="n">
        <v>672</v>
      </c>
      <c r="I26" s="10" t="n">
        <f aca="false">H26-H25</f>
        <v>1</v>
      </c>
      <c r="J26" s="10" t="n">
        <v>392</v>
      </c>
      <c r="K26" s="10" t="n">
        <f aca="false">J26-J25</f>
        <v>19</v>
      </c>
      <c r="L26" s="10" t="n">
        <v>501</v>
      </c>
      <c r="M26" s="10" t="n">
        <f aca="false">L26-L25</f>
        <v>-2</v>
      </c>
      <c r="N26" s="10" t="n">
        <v>732</v>
      </c>
      <c r="O26" s="10" t="n">
        <f aca="false">N26-N25</f>
        <v>21</v>
      </c>
      <c r="P26" s="27" t="n">
        <v>725</v>
      </c>
      <c r="Q26" s="27" t="n">
        <v>-11</v>
      </c>
      <c r="R26" s="27" t="n">
        <f aca="false">[25]STOR951!$D$13</f>
        <v>484</v>
      </c>
      <c r="S26" s="27" t="n">
        <f aca="false">R26-R25</f>
        <v>16</v>
      </c>
      <c r="T26" s="27" t="n">
        <v>640</v>
      </c>
      <c r="U26" s="27" t="n">
        <f aca="false">T26-T25</f>
        <v>19</v>
      </c>
      <c r="V26" s="10" t="n">
        <f aca="false">IF(T26&gt;0,(G26+I26+K26+M26+O26+Q26+S26-U26)/8,(G26+I26+K26+M26+O26+Q26+S26)/7)</f>
        <v>7.125</v>
      </c>
      <c r="Z26" s="8" t="n">
        <v>36371</v>
      </c>
      <c r="AD26" s="9" t="n">
        <v>1289</v>
      </c>
      <c r="AE26" s="10" t="n">
        <f aca="false">AD26-AD25</f>
        <v>60</v>
      </c>
      <c r="AF26" s="9" t="n">
        <v>1216</v>
      </c>
      <c r="AG26" s="10" t="n">
        <f aca="false">AF26-AF25</f>
        <v>36</v>
      </c>
      <c r="AH26" s="9" t="n">
        <v>1075</v>
      </c>
      <c r="AI26" s="10" t="n">
        <f aca="false">AH26-AH25</f>
        <v>67</v>
      </c>
      <c r="AJ26" s="9" t="n">
        <v>1103</v>
      </c>
      <c r="AK26" s="10" t="n">
        <f aca="false">AJ26-AJ25</f>
        <v>50</v>
      </c>
      <c r="AL26" s="9" t="n">
        <v>1324</v>
      </c>
      <c r="AM26" s="10" t="n">
        <f aca="false">AL26-AL25</f>
        <v>43</v>
      </c>
      <c r="AN26" s="27" t="n">
        <v>1209</v>
      </c>
      <c r="AO26" s="27" t="n">
        <v>30</v>
      </c>
      <c r="AP26" s="27" t="n">
        <f aca="false">[25]STOR951!$D$17</f>
        <v>1068</v>
      </c>
      <c r="AQ26" s="27" t="n">
        <f aca="false">AP26-AP25</f>
        <v>49</v>
      </c>
      <c r="AR26" s="27" t="n">
        <v>1191</v>
      </c>
      <c r="AS26" s="27" t="n">
        <f aca="false">AR26-AR25</f>
        <v>48</v>
      </c>
      <c r="AT26" s="10" t="n">
        <f aca="false">IF(AR26&gt;0,(AE26+AG26+AI26+AK26+AM26+AO26+AQ26+AS26)/8,(AE26+AG26+AI26+AK26+AM26+AO26+AQ26)/7)</f>
        <v>47.875</v>
      </c>
      <c r="AU26" s="14"/>
      <c r="AV26" s="14"/>
      <c r="AX26" s="8" t="n">
        <v>36371</v>
      </c>
      <c r="BB26" s="9" t="n">
        <v>364</v>
      </c>
      <c r="BC26" s="10" t="n">
        <f aca="false">BB26-BB25</f>
        <v>5</v>
      </c>
      <c r="BD26" s="9" t="n">
        <v>376</v>
      </c>
      <c r="BE26" s="10" t="n">
        <f aca="false">BD26-BD25</f>
        <v>1</v>
      </c>
      <c r="BF26" s="9" t="n">
        <v>315</v>
      </c>
      <c r="BG26" s="10" t="n">
        <f aca="false">BF26-BF25</f>
        <v>-2</v>
      </c>
      <c r="BH26" s="9" t="n">
        <v>311</v>
      </c>
      <c r="BI26" s="10" t="n">
        <f aca="false">BH26-BH25</f>
        <v>7</v>
      </c>
      <c r="BJ26" s="9" t="n">
        <v>337</v>
      </c>
      <c r="BK26" s="10" t="n">
        <f aca="false">BJ26-BJ25</f>
        <v>6</v>
      </c>
      <c r="BL26" s="27" t="n">
        <v>372</v>
      </c>
      <c r="BM26" s="10" t="n">
        <v>7</v>
      </c>
      <c r="BN26" s="27" t="n">
        <f aca="false">[25]STOR951!$D$21</f>
        <v>368</v>
      </c>
      <c r="BO26" s="10" t="n">
        <f aca="false">BN26-BN25</f>
        <v>-2</v>
      </c>
      <c r="BP26" s="10" t="n">
        <v>372</v>
      </c>
      <c r="BQ26" s="27" t="n">
        <f aca="false">BP26-BP25</f>
        <v>10</v>
      </c>
      <c r="BR26" s="10" t="n">
        <f aca="false">IF(BP26&gt;0,(BC26+BE26+BG26+BI26+BK26+BM26+BO26+BQ26)/8,(BC26+BE26+BG26+BI26+BK26+BM26-BO26)/7)</f>
        <v>4</v>
      </c>
      <c r="BU26" s="8" t="n">
        <v>36371</v>
      </c>
      <c r="BY26" s="9" t="n">
        <f aca="false">BB26+AD26+F26</f>
        <v>2367</v>
      </c>
      <c r="BZ26" s="9" t="n">
        <f aca="false">BC26+AE26+G26</f>
        <v>97</v>
      </c>
      <c r="CA26" s="9" t="n">
        <f aca="false">BD26+AF26+H26</f>
        <v>2264</v>
      </c>
      <c r="CB26" s="9" t="n">
        <f aca="false">BE26+AG26+I26</f>
        <v>38</v>
      </c>
      <c r="CC26" s="9" t="n">
        <f aca="false">BF26+AH26+J26</f>
        <v>1782</v>
      </c>
      <c r="CD26" s="9" t="n">
        <f aca="false">BG26+AI26+K26</f>
        <v>84</v>
      </c>
      <c r="CE26" s="9" t="n">
        <f aca="false">BH26+AJ26+L26</f>
        <v>1915</v>
      </c>
      <c r="CF26" s="9" t="n">
        <f aca="false">BI26+AK26+M26</f>
        <v>55</v>
      </c>
      <c r="CG26" s="9" t="n">
        <f aca="false">BJ26+AL26+N26</f>
        <v>2393</v>
      </c>
      <c r="CH26" s="9" t="n">
        <f aca="false">BK26+AM26+O26</f>
        <v>70</v>
      </c>
      <c r="CI26" s="30" t="n">
        <f aca="false">BL26+AN26+P26</f>
        <v>2306</v>
      </c>
      <c r="CJ26" s="30" t="n">
        <f aca="false">BM26+AO26+Q26</f>
        <v>26</v>
      </c>
      <c r="CK26" s="30" t="n">
        <f aca="false">BN26+AP26+R26</f>
        <v>1920</v>
      </c>
      <c r="CL26" s="30" t="n">
        <f aca="false">BO26+AQ26+S26</f>
        <v>63</v>
      </c>
      <c r="CM26" s="30" t="n">
        <f aca="false">BP26+AR26+T26</f>
        <v>2203</v>
      </c>
      <c r="CN26" s="30" t="n">
        <f aca="false">BQ26+AS26+U26</f>
        <v>77</v>
      </c>
      <c r="CO26" s="4" t="n">
        <f aca="false">IF(CM26&gt;0,(CN26+CL26+CJ26+CH26+CF26+CD26+CB26+BZ26)/8,(CL26+CJ26+CH26+CF26+CD26+CB26+BZ26)/7)</f>
        <v>63.75</v>
      </c>
      <c r="CP26" s="4" t="n">
        <f aca="false">IF(CM26=0,0,CM26-CK26)</f>
        <v>283</v>
      </c>
      <c r="CQ26" s="31" t="n">
        <f aca="false">CP26/14</f>
        <v>20.2142857142857</v>
      </c>
      <c r="CR26" s="31" t="n">
        <f aca="false">CQ26/7</f>
        <v>2.88775510204082</v>
      </c>
      <c r="CS26" s="4"/>
      <c r="CT26" s="2"/>
      <c r="CW26" s="4" t="n">
        <v>97</v>
      </c>
      <c r="CX26" s="4" t="s">
        <v>18</v>
      </c>
      <c r="CY26" s="4" t="n">
        <v>26</v>
      </c>
      <c r="CZ26" s="4" t="s">
        <v>7</v>
      </c>
      <c r="DA26" s="4" t="n">
        <f aca="false">CO26</f>
        <v>63.75</v>
      </c>
    </row>
    <row r="27" customFormat="false" ht="13.5" hidden="false" customHeight="true" outlineLevel="0" collapsed="false">
      <c r="B27" s="8" t="n">
        <v>36742</v>
      </c>
      <c r="F27" s="10" t="n">
        <v>737</v>
      </c>
      <c r="G27" s="10" t="n">
        <f aca="false">F27-F26</f>
        <v>23</v>
      </c>
      <c r="H27" s="10" t="n">
        <v>677</v>
      </c>
      <c r="I27" s="10" t="n">
        <f aca="false">H27-H26</f>
        <v>5</v>
      </c>
      <c r="J27" s="10" t="n">
        <v>412</v>
      </c>
      <c r="K27" s="10" t="n">
        <f aca="false">J27-J26</f>
        <v>20</v>
      </c>
      <c r="L27" s="10" t="n">
        <v>515</v>
      </c>
      <c r="M27" s="10" t="n">
        <f aca="false">L27-L26</f>
        <v>14</v>
      </c>
      <c r="N27" s="10" t="n">
        <v>751</v>
      </c>
      <c r="O27" s="10" t="n">
        <f aca="false">N27-N26</f>
        <v>19</v>
      </c>
      <c r="P27" s="27" t="n">
        <v>724</v>
      </c>
      <c r="Q27" s="27" t="n">
        <v>-1</v>
      </c>
      <c r="R27" s="27" t="n">
        <f aca="false">[26]STOR951!$D$13</f>
        <v>501</v>
      </c>
      <c r="S27" s="27" t="n">
        <f aca="false">R27-R26</f>
        <v>17</v>
      </c>
      <c r="T27" s="27" t="n">
        <v>656</v>
      </c>
      <c r="U27" s="27" t="n">
        <f aca="false">T27-T26</f>
        <v>16</v>
      </c>
      <c r="V27" s="10" t="n">
        <f aca="false">IF(T27&gt;0,(G27+I27+K27+M27+O27+Q27+S27-U27)/8,(G27+I27+K27+M27+O27+Q27+S27)/7)</f>
        <v>10.125</v>
      </c>
      <c r="Z27" s="8" t="n">
        <v>36378</v>
      </c>
      <c r="AD27" s="9" t="n">
        <v>1333</v>
      </c>
      <c r="AE27" s="10" t="n">
        <f aca="false">AD27-AD26</f>
        <v>44</v>
      </c>
      <c r="AF27" s="9" t="n">
        <v>1264</v>
      </c>
      <c r="AG27" s="10" t="n">
        <f aca="false">AF27-AF26</f>
        <v>48</v>
      </c>
      <c r="AH27" s="9" t="n">
        <v>1130</v>
      </c>
      <c r="AI27" s="10" t="n">
        <f aca="false">AH27-AH26</f>
        <v>55</v>
      </c>
      <c r="AJ27" s="9" t="n">
        <v>1165</v>
      </c>
      <c r="AK27" s="10" t="n">
        <f aca="false">AJ27-AJ26</f>
        <v>62</v>
      </c>
      <c r="AL27" s="9" t="n">
        <v>1373</v>
      </c>
      <c r="AM27" s="10" t="n">
        <f aca="false">AL27-AL26</f>
        <v>49</v>
      </c>
      <c r="AN27" s="27" t="n">
        <v>1247</v>
      </c>
      <c r="AO27" s="27" t="n">
        <v>38</v>
      </c>
      <c r="AP27" s="27" t="n">
        <f aca="false">[26]STOR951!$D$17</f>
        <v>1117</v>
      </c>
      <c r="AQ27" s="27" t="n">
        <f aca="false">AP27-AP26</f>
        <v>49</v>
      </c>
      <c r="AR27" s="27" t="n">
        <v>1246</v>
      </c>
      <c r="AS27" s="27" t="n">
        <f aca="false">AR27-AR26</f>
        <v>55</v>
      </c>
      <c r="AT27" s="10" t="n">
        <f aca="false">IF(AR27&gt;0,(AE27+AG27+AI27+AK27+AM27+AO27+AQ27+AS27)/8,(AE27+AG27+AI27+AK27+AM27+AO27+AQ27)/7)</f>
        <v>50</v>
      </c>
      <c r="AU27" s="14"/>
      <c r="AV27" s="14"/>
      <c r="AX27" s="8" t="n">
        <v>36378</v>
      </c>
      <c r="BB27" s="9" t="n">
        <v>370</v>
      </c>
      <c r="BC27" s="10" t="n">
        <f aca="false">BB27-BB26</f>
        <v>6</v>
      </c>
      <c r="BD27" s="9" t="n">
        <v>379</v>
      </c>
      <c r="BE27" s="10" t="n">
        <f aca="false">BD27-BD26</f>
        <v>3</v>
      </c>
      <c r="BF27" s="9" t="n">
        <v>320</v>
      </c>
      <c r="BG27" s="10" t="n">
        <f aca="false">BF27-BF26</f>
        <v>5</v>
      </c>
      <c r="BH27" s="9" t="n">
        <v>313</v>
      </c>
      <c r="BI27" s="10" t="n">
        <f aca="false">BH27-BH26</f>
        <v>2</v>
      </c>
      <c r="BJ27" s="9" t="n">
        <v>344</v>
      </c>
      <c r="BK27" s="10" t="n">
        <f aca="false">BJ27-BJ26</f>
        <v>7</v>
      </c>
      <c r="BL27" s="27" t="n">
        <v>380</v>
      </c>
      <c r="BM27" s="10" t="n">
        <v>8</v>
      </c>
      <c r="BN27" s="27" t="n">
        <f aca="false">[26]STOR951!$D$21</f>
        <v>367</v>
      </c>
      <c r="BO27" s="10" t="n">
        <f aca="false">BN27-BN26</f>
        <v>-1</v>
      </c>
      <c r="BP27" s="10" t="n">
        <v>381</v>
      </c>
      <c r="BQ27" s="27" t="n">
        <f aca="false">BP27-BP26</f>
        <v>9</v>
      </c>
      <c r="BR27" s="10" t="n">
        <f aca="false">IF(BP27&gt;0,(BC27+BE27+BG27+BI27+BK27+BM27+BO27+BQ27)/8,(BC27+BE27+BG27+BI27+BK27+BM27-BO27)/7)</f>
        <v>4.875</v>
      </c>
      <c r="BU27" s="8" t="n">
        <v>36378</v>
      </c>
      <c r="BY27" s="9" t="n">
        <f aca="false">BB27+AD27+F27</f>
        <v>2440</v>
      </c>
      <c r="BZ27" s="9" t="n">
        <f aca="false">BC27+AE27+G27</f>
        <v>73</v>
      </c>
      <c r="CA27" s="9" t="n">
        <f aca="false">BD27+AF27+H27</f>
        <v>2320</v>
      </c>
      <c r="CB27" s="9" t="n">
        <f aca="false">BE27+AG27+I27</f>
        <v>56</v>
      </c>
      <c r="CC27" s="9" t="n">
        <f aca="false">BF27+AH27+J27</f>
        <v>1862</v>
      </c>
      <c r="CD27" s="9" t="n">
        <f aca="false">BG27+AI27+K27</f>
        <v>80</v>
      </c>
      <c r="CE27" s="9" t="n">
        <f aca="false">BH27+AJ27+L27</f>
        <v>1993</v>
      </c>
      <c r="CF27" s="9" t="n">
        <f aca="false">BI27+AK27+M27</f>
        <v>78</v>
      </c>
      <c r="CG27" s="9" t="n">
        <f aca="false">BJ27+AL27+N27</f>
        <v>2468</v>
      </c>
      <c r="CH27" s="9" t="n">
        <f aca="false">BK27+AM27+O27</f>
        <v>75</v>
      </c>
      <c r="CI27" s="30" t="n">
        <f aca="false">BL27+AN27+P27</f>
        <v>2351</v>
      </c>
      <c r="CJ27" s="30" t="n">
        <f aca="false">BM27+AO27+Q27</f>
        <v>45</v>
      </c>
      <c r="CK27" s="30" t="n">
        <f aca="false">BN27+AP27+R27</f>
        <v>1985</v>
      </c>
      <c r="CL27" s="30" t="n">
        <f aca="false">BO27+AQ27+S27</f>
        <v>65</v>
      </c>
      <c r="CM27" s="30" t="n">
        <f aca="false">BP27+AR27+T27</f>
        <v>2283</v>
      </c>
      <c r="CN27" s="30" t="n">
        <f aca="false">BQ27+AS27+U27</f>
        <v>80</v>
      </c>
      <c r="CO27" s="4" t="n">
        <f aca="false">IF(CM27&gt;0,(CN27+CL27+CJ27+CH27+CF27+CD27+CB27+BZ27)/8,(CL27+CJ27+CH27+CF27+CD27+CB27+BZ27)/7)</f>
        <v>69</v>
      </c>
      <c r="CP27" s="4" t="n">
        <f aca="false">IF(CM27=0,0,CM27-CK27)</f>
        <v>298</v>
      </c>
      <c r="CQ27" s="31" t="n">
        <f aca="false">CP27/13</f>
        <v>22.9230769230769</v>
      </c>
      <c r="CR27" s="31" t="n">
        <f aca="false">CQ27/7</f>
        <v>3.27472527472527</v>
      </c>
      <c r="CS27" s="4"/>
      <c r="CT27" s="2"/>
      <c r="CW27" s="4" t="n">
        <v>80</v>
      </c>
      <c r="CX27" s="4" t="s">
        <v>39</v>
      </c>
      <c r="CY27" s="4" t="n">
        <v>45</v>
      </c>
      <c r="CZ27" s="4" t="s">
        <v>7</v>
      </c>
      <c r="DA27" s="4" t="n">
        <f aca="false">CO27</f>
        <v>69</v>
      </c>
    </row>
    <row r="28" customFormat="false" ht="13.5" hidden="false" customHeight="true" outlineLevel="0" collapsed="false">
      <c r="B28" s="8" t="n">
        <v>36749</v>
      </c>
      <c r="F28" s="10" t="n">
        <v>760</v>
      </c>
      <c r="G28" s="10" t="n">
        <f aca="false">F28-F27</f>
        <v>23</v>
      </c>
      <c r="H28" s="10" t="n">
        <v>673</v>
      </c>
      <c r="I28" s="10" t="n">
        <f aca="false">H28-H27</f>
        <v>-4</v>
      </c>
      <c r="J28" s="10" t="n">
        <v>442</v>
      </c>
      <c r="K28" s="10" t="n">
        <f aca="false">J28-J27</f>
        <v>30</v>
      </c>
      <c r="L28" s="10" t="n">
        <v>526</v>
      </c>
      <c r="M28" s="10" t="n">
        <f aca="false">L28-L27</f>
        <v>11</v>
      </c>
      <c r="N28" s="10" t="n">
        <v>780</v>
      </c>
      <c r="O28" s="10" t="n">
        <f aca="false">N28-N27</f>
        <v>29</v>
      </c>
      <c r="P28" s="27" t="n">
        <v>725</v>
      </c>
      <c r="Q28" s="27" t="n">
        <v>1</v>
      </c>
      <c r="R28" s="27" t="n">
        <f aca="false">[27]STOR951!$D$13</f>
        <v>513</v>
      </c>
      <c r="S28" s="27" t="n">
        <f aca="false">R28-R27</f>
        <v>12</v>
      </c>
      <c r="T28" s="27" t="n">
        <v>656</v>
      </c>
      <c r="U28" s="27" t="n">
        <f aca="false">T28-T27</f>
        <v>0</v>
      </c>
      <c r="V28" s="10" t="n">
        <f aca="false">IF(T28&gt;0,(G28+I28+K28+M28+O28+Q28+S28-U28)/8,(G28+I28+K28+M28+O28+Q28+S28)/7)</f>
        <v>12.75</v>
      </c>
      <c r="Z28" s="8" t="n">
        <v>36385</v>
      </c>
      <c r="AD28" s="9" t="n">
        <v>1403</v>
      </c>
      <c r="AE28" s="10" t="n">
        <f aca="false">AD28-AD27</f>
        <v>70</v>
      </c>
      <c r="AF28" s="9" t="n">
        <v>1302</v>
      </c>
      <c r="AG28" s="10" t="n">
        <f aca="false">AF28-AF27</f>
        <v>38</v>
      </c>
      <c r="AH28" s="9" t="n">
        <v>1197</v>
      </c>
      <c r="AI28" s="10" t="n">
        <f aca="false">AH28-AH27</f>
        <v>67</v>
      </c>
      <c r="AJ28" s="9" t="n">
        <v>1217</v>
      </c>
      <c r="AK28" s="10" t="n">
        <f aca="false">AJ28-AJ27</f>
        <v>52</v>
      </c>
      <c r="AL28" s="9" t="n">
        <v>1413</v>
      </c>
      <c r="AM28" s="10" t="n">
        <f aca="false">AL28-AL27</f>
        <v>40</v>
      </c>
      <c r="AN28" s="27" t="n">
        <v>1290</v>
      </c>
      <c r="AO28" s="27" t="n">
        <v>43</v>
      </c>
      <c r="AP28" s="27" t="n">
        <f aca="false">[27]STOR951!$D$17</f>
        <v>1157</v>
      </c>
      <c r="AQ28" s="27" t="n">
        <f aca="false">AP28-AP27</f>
        <v>40</v>
      </c>
      <c r="AR28" s="27" t="n">
        <v>1281</v>
      </c>
      <c r="AS28" s="27" t="n">
        <f aca="false">AR28-AR27</f>
        <v>35</v>
      </c>
      <c r="AT28" s="10" t="n">
        <f aca="false">IF(AR28&gt;0,(AE28+AG28+AI28+AK28+AM28+AO28+AQ28+AS28)/8,(AE28+AG28+AI28+AK28+AM28+AO28+AQ28)/7)</f>
        <v>48.125</v>
      </c>
      <c r="AU28" s="14"/>
      <c r="AV28" s="14"/>
      <c r="AX28" s="8" t="n">
        <v>36385</v>
      </c>
      <c r="BB28" s="9" t="n">
        <v>376</v>
      </c>
      <c r="BC28" s="10" t="n">
        <f aca="false">BB28-BB27</f>
        <v>6</v>
      </c>
      <c r="BD28" s="9" t="n">
        <v>382</v>
      </c>
      <c r="BE28" s="10" t="n">
        <f aca="false">BD28-BD27</f>
        <v>3</v>
      </c>
      <c r="BF28" s="9" t="n">
        <v>316</v>
      </c>
      <c r="BG28" s="10" t="n">
        <f aca="false">BF28-BF27</f>
        <v>-4</v>
      </c>
      <c r="BH28" s="9" t="n">
        <v>320</v>
      </c>
      <c r="BI28" s="10" t="n">
        <f aca="false">BH28-BH27</f>
        <v>7</v>
      </c>
      <c r="BJ28" s="9" t="n">
        <v>351</v>
      </c>
      <c r="BK28" s="10" t="n">
        <f aca="false">BJ28-BJ27</f>
        <v>7</v>
      </c>
      <c r="BL28" s="27" t="n">
        <v>387</v>
      </c>
      <c r="BM28" s="10" t="n">
        <v>7</v>
      </c>
      <c r="BN28" s="27" t="n">
        <f aca="false">[27]STOR951!$D$21</f>
        <v>367</v>
      </c>
      <c r="BO28" s="10" t="n">
        <f aca="false">BN28-BN27</f>
        <v>0</v>
      </c>
      <c r="BP28" s="10" t="n">
        <v>396</v>
      </c>
      <c r="BQ28" s="27" t="n">
        <f aca="false">BP28-BP27</f>
        <v>15</v>
      </c>
      <c r="BR28" s="10" t="n">
        <f aca="false">IF(BP28&gt;0,(BC28+BE28+BG28+BI28+BK28+BM28+BO28+BQ28)/8,(BC28+BE28+BG28+BI28+BK28+BM28-BO28)/7)</f>
        <v>5.125</v>
      </c>
      <c r="BU28" s="8" t="n">
        <v>36385</v>
      </c>
      <c r="BY28" s="9" t="n">
        <f aca="false">BB28+AD28+F28</f>
        <v>2539</v>
      </c>
      <c r="BZ28" s="9" t="n">
        <f aca="false">BC28+AE28+G28</f>
        <v>99</v>
      </c>
      <c r="CA28" s="9" t="n">
        <f aca="false">BD28+AF28+H28</f>
        <v>2357</v>
      </c>
      <c r="CB28" s="9" t="n">
        <f aca="false">BE28+AG28+I28</f>
        <v>37</v>
      </c>
      <c r="CC28" s="9" t="n">
        <f aca="false">BF28+AH28+J28</f>
        <v>1955</v>
      </c>
      <c r="CD28" s="9" t="n">
        <f aca="false">BG28+AI28+K28</f>
        <v>93</v>
      </c>
      <c r="CE28" s="9" t="n">
        <f aca="false">BH28+AJ28+L28</f>
        <v>2063</v>
      </c>
      <c r="CF28" s="9" t="n">
        <f aca="false">BI28+AK28+M28</f>
        <v>70</v>
      </c>
      <c r="CG28" s="9" t="n">
        <f aca="false">BJ28+AL28+N28</f>
        <v>2544</v>
      </c>
      <c r="CH28" s="9" t="n">
        <f aca="false">BK28+AM28+O28</f>
        <v>76</v>
      </c>
      <c r="CI28" s="30" t="n">
        <f aca="false">BL28+AN28+P28</f>
        <v>2402</v>
      </c>
      <c r="CJ28" s="30" t="n">
        <f aca="false">BM28+AO28+Q28</f>
        <v>51</v>
      </c>
      <c r="CK28" s="30" t="n">
        <f aca="false">BN28+AP28+R28</f>
        <v>2037</v>
      </c>
      <c r="CL28" s="30" t="n">
        <f aca="false">BO28+AQ28+S28</f>
        <v>52</v>
      </c>
      <c r="CM28" s="30" t="n">
        <f aca="false">BP28+AR28+T28</f>
        <v>2333</v>
      </c>
      <c r="CN28" s="30" t="n">
        <f aca="false">BQ28+AS28+U28</f>
        <v>50</v>
      </c>
      <c r="CO28" s="4" t="n">
        <f aca="false">IF(CM28&gt;0,(CN28+CL28+CJ28+CH28+CF28+CD28+CB28+BZ28)/8,(CL28+CJ28+CH28+CF28+CD28+CB28+BZ28)/7)</f>
        <v>66</v>
      </c>
      <c r="CP28" s="4" t="n">
        <f aca="false">IF(CM28=0,0,CM28-CK28)</f>
        <v>296</v>
      </c>
      <c r="CQ28" s="31" t="n">
        <f aca="false">CP28/12</f>
        <v>24.6666666666667</v>
      </c>
      <c r="CR28" s="31" t="n">
        <f aca="false">CQ28/7</f>
        <v>3.52380952380952</v>
      </c>
      <c r="CS28" s="4"/>
      <c r="CT28" s="2"/>
      <c r="CW28" s="4" t="n">
        <v>99</v>
      </c>
      <c r="CX28" s="4" t="s">
        <v>18</v>
      </c>
      <c r="CY28" s="4" t="n">
        <v>37</v>
      </c>
      <c r="CZ28" s="4" t="s">
        <v>38</v>
      </c>
      <c r="DA28" s="4" t="n">
        <f aca="false">CO28</f>
        <v>66</v>
      </c>
    </row>
    <row r="29" customFormat="false" ht="13.5" hidden="false" customHeight="true" outlineLevel="0" collapsed="false">
      <c r="B29" s="8" t="n">
        <v>36756</v>
      </c>
      <c r="F29" s="10" t="n">
        <v>782</v>
      </c>
      <c r="G29" s="10" t="n">
        <f aca="false">F29-F28</f>
        <v>22</v>
      </c>
      <c r="H29" s="10" t="n">
        <v>679</v>
      </c>
      <c r="I29" s="10" t="n">
        <f aca="false">H29-H28</f>
        <v>6</v>
      </c>
      <c r="J29" s="10" t="n">
        <v>461</v>
      </c>
      <c r="K29" s="10" t="n">
        <f aca="false">J29-J28</f>
        <v>19</v>
      </c>
      <c r="L29" s="10" t="n">
        <v>531</v>
      </c>
      <c r="M29" s="10" t="n">
        <f aca="false">L29-L28</f>
        <v>5</v>
      </c>
      <c r="N29" s="10" t="n">
        <v>794</v>
      </c>
      <c r="O29" s="10" t="n">
        <f aca="false">N29-N28</f>
        <v>14</v>
      </c>
      <c r="P29" s="27" t="n">
        <v>729</v>
      </c>
      <c r="Q29" s="27" t="n">
        <v>4</v>
      </c>
      <c r="R29" s="27" t="n">
        <f aca="false">[28]STOR951!$D$13</f>
        <v>517</v>
      </c>
      <c r="S29" s="27" t="n">
        <f aca="false">R29-R28</f>
        <v>4</v>
      </c>
      <c r="T29" s="27" t="n">
        <v>679</v>
      </c>
      <c r="U29" s="27" t="n">
        <f aca="false">T29-T28</f>
        <v>23</v>
      </c>
      <c r="V29" s="10" t="n">
        <f aca="false">IF(T29&gt;0,(G29+I29+K29+M29+O29+Q29+S29-U29)/8,(G29+I29+K29+M29+O29+Q29+S29)/7)</f>
        <v>6.375</v>
      </c>
      <c r="X29" s="28"/>
      <c r="Z29" s="8" t="n">
        <v>36392</v>
      </c>
      <c r="AD29" s="9" t="n">
        <v>1458</v>
      </c>
      <c r="AE29" s="10" t="n">
        <f aca="false">AD29-AD28</f>
        <v>55</v>
      </c>
      <c r="AF29" s="9" t="n">
        <v>1351</v>
      </c>
      <c r="AG29" s="10" t="n">
        <f aca="false">AF29-AF28</f>
        <v>49</v>
      </c>
      <c r="AH29" s="9" t="n">
        <v>1250</v>
      </c>
      <c r="AI29" s="10" t="n">
        <f aca="false">AH29-AH28</f>
        <v>53</v>
      </c>
      <c r="AJ29" s="9" t="n">
        <v>1272</v>
      </c>
      <c r="AK29" s="10" t="n">
        <f aca="false">AJ29-AJ28</f>
        <v>55</v>
      </c>
      <c r="AL29" s="9" t="n">
        <v>1460</v>
      </c>
      <c r="AM29" s="10" t="n">
        <f aca="false">AL29-AL28</f>
        <v>47</v>
      </c>
      <c r="AN29" s="27" t="n">
        <v>1331</v>
      </c>
      <c r="AO29" s="27" t="n">
        <v>41</v>
      </c>
      <c r="AP29" s="27" t="n">
        <f aca="false">[28]STOR951!$D$17</f>
        <v>1209</v>
      </c>
      <c r="AQ29" s="27" t="n">
        <f aca="false">AP29-AP28</f>
        <v>52</v>
      </c>
      <c r="AR29" s="27" t="n">
        <v>1338</v>
      </c>
      <c r="AS29" s="27" t="n">
        <f aca="false">AR29-AR28</f>
        <v>57</v>
      </c>
      <c r="AT29" s="10" t="n">
        <f aca="false">IF(AR29&gt;0,(AE29+AG29+AI29+AK29+AM29+AO29+AQ29+AS29)/8,(AE29+AG29+AI29+AK29+AM29+AO29+AQ29)/7)</f>
        <v>51.125</v>
      </c>
      <c r="AU29" s="14"/>
      <c r="AV29" s="33"/>
      <c r="AX29" s="8" t="n">
        <v>36392</v>
      </c>
      <c r="BB29" s="9" t="n">
        <v>384</v>
      </c>
      <c r="BC29" s="10" t="n">
        <f aca="false">BB29-BB28</f>
        <v>8</v>
      </c>
      <c r="BD29" s="9" t="n">
        <v>386</v>
      </c>
      <c r="BE29" s="10" t="n">
        <f aca="false">BD29-BD28</f>
        <v>4</v>
      </c>
      <c r="BF29" s="9" t="n">
        <v>315</v>
      </c>
      <c r="BG29" s="10" t="n">
        <f aca="false">BF29-BF28</f>
        <v>-1</v>
      </c>
      <c r="BH29" s="9" t="n">
        <v>325</v>
      </c>
      <c r="BI29" s="10" t="n">
        <f aca="false">BH29-BH28</f>
        <v>5</v>
      </c>
      <c r="BJ29" s="9" t="n">
        <v>361</v>
      </c>
      <c r="BK29" s="10" t="n">
        <f aca="false">BJ29-BJ28</f>
        <v>10</v>
      </c>
      <c r="BL29" s="27" t="n">
        <v>392</v>
      </c>
      <c r="BM29" s="10" t="n">
        <v>5</v>
      </c>
      <c r="BN29" s="27" t="n">
        <f aca="false">[28]STOR951!$D$21</f>
        <v>366</v>
      </c>
      <c r="BO29" s="10" t="n">
        <f aca="false">BN29-BN28</f>
        <v>-1</v>
      </c>
      <c r="BP29" s="10" t="n">
        <v>402</v>
      </c>
      <c r="BQ29" s="27" t="n">
        <f aca="false">BP29-BP28</f>
        <v>6</v>
      </c>
      <c r="BR29" s="10" t="n">
        <f aca="false">IF(BP29&gt;0,(BC29+BE29+BG29+BI29+BK29+BM29+BO29+BQ29)/8,(BC29+BE29+BG29+BI29+BK29+BM29-BO29)/7)</f>
        <v>4.5</v>
      </c>
      <c r="BU29" s="8" t="n">
        <v>36392</v>
      </c>
      <c r="BY29" s="9" t="n">
        <f aca="false">BB29+AD29+F29</f>
        <v>2624</v>
      </c>
      <c r="BZ29" s="9" t="n">
        <f aca="false">BC29+AE29+G29</f>
        <v>85</v>
      </c>
      <c r="CA29" s="9" t="n">
        <f aca="false">BD29+AF29+H29</f>
        <v>2416</v>
      </c>
      <c r="CB29" s="9" t="n">
        <f aca="false">BE29+AG29+I29</f>
        <v>59</v>
      </c>
      <c r="CC29" s="9" t="n">
        <f aca="false">BF29+AH29+J29</f>
        <v>2026</v>
      </c>
      <c r="CD29" s="9" t="n">
        <f aca="false">BG29+AI29+K29</f>
        <v>71</v>
      </c>
      <c r="CE29" s="9" t="n">
        <f aca="false">BH29+AJ29+L29</f>
        <v>2128</v>
      </c>
      <c r="CF29" s="9" t="n">
        <f aca="false">BI29+AK29+M29</f>
        <v>65</v>
      </c>
      <c r="CG29" s="9" t="n">
        <f aca="false">BJ29+AL29+N29</f>
        <v>2615</v>
      </c>
      <c r="CH29" s="9" t="n">
        <f aca="false">BK29+AM29+O29</f>
        <v>71</v>
      </c>
      <c r="CI29" s="30" t="n">
        <f aca="false">BL29+AN29+P29</f>
        <v>2452</v>
      </c>
      <c r="CJ29" s="30" t="n">
        <f aca="false">BM29+AO29+Q29</f>
        <v>50</v>
      </c>
      <c r="CK29" s="30" t="n">
        <f aca="false">BN29+AP29+R29</f>
        <v>2092</v>
      </c>
      <c r="CL29" s="30" t="n">
        <f aca="false">BO29+AQ29+S29</f>
        <v>55</v>
      </c>
      <c r="CM29" s="30" t="n">
        <f aca="false">BP29+AR29+T29</f>
        <v>2419</v>
      </c>
      <c r="CN29" s="30" t="n">
        <f aca="false">BQ29+AS29+U29</f>
        <v>86</v>
      </c>
      <c r="CO29" s="4" t="n">
        <f aca="false">IF(CM29&gt;0,(CN29+CL29+CJ29+CH29+CF29+CD29+CB29+BZ29)/8,(CL29+CJ29+CH29+CF29+CD29+CB29+BZ29)/7)</f>
        <v>67.75</v>
      </c>
      <c r="CP29" s="4" t="n">
        <f aca="false">IF(CM29=0,0,CM29-CK29)</f>
        <v>327</v>
      </c>
      <c r="CQ29" s="31" t="n">
        <f aca="false">CP29/11</f>
        <v>29.7272727272727</v>
      </c>
      <c r="CR29" s="31" t="n">
        <f aca="false">CQ29/7</f>
        <v>4.24675324675325</v>
      </c>
      <c r="CS29" s="4"/>
      <c r="CT29" s="2"/>
      <c r="CW29" s="4" t="n">
        <v>85</v>
      </c>
      <c r="CX29" s="4" t="s">
        <v>18</v>
      </c>
      <c r="CY29" s="4" t="n">
        <v>50</v>
      </c>
      <c r="CZ29" s="4" t="s">
        <v>7</v>
      </c>
      <c r="DA29" s="4" t="n">
        <f aca="false">CO29</f>
        <v>67.75</v>
      </c>
    </row>
    <row r="30" customFormat="false" ht="13.5" hidden="false" customHeight="true" outlineLevel="0" collapsed="false">
      <c r="B30" s="8" t="n">
        <v>36763</v>
      </c>
      <c r="F30" s="10" t="n">
        <v>807</v>
      </c>
      <c r="G30" s="10" t="n">
        <f aca="false">F30-F29</f>
        <v>25</v>
      </c>
      <c r="H30" s="10" t="n">
        <v>680</v>
      </c>
      <c r="I30" s="10" t="n">
        <f aca="false">H30-H29</f>
        <v>1</v>
      </c>
      <c r="J30" s="10" t="n">
        <v>491</v>
      </c>
      <c r="K30" s="10" t="n">
        <f aca="false">J30-J29</f>
        <v>30</v>
      </c>
      <c r="L30" s="10" t="n">
        <v>554</v>
      </c>
      <c r="M30" s="10" t="n">
        <f aca="false">L30-L29</f>
        <v>23</v>
      </c>
      <c r="N30" s="10" t="n">
        <v>804</v>
      </c>
      <c r="O30" s="10" t="n">
        <f aca="false">N30-N29</f>
        <v>10</v>
      </c>
      <c r="P30" s="27" t="n">
        <v>749</v>
      </c>
      <c r="Q30" s="27" t="n">
        <v>20</v>
      </c>
      <c r="R30" s="27" t="n">
        <f aca="false">[29]STOR951!$D$13</f>
        <v>529</v>
      </c>
      <c r="S30" s="27" t="n">
        <f aca="false">R30-R29</f>
        <v>12</v>
      </c>
      <c r="T30" s="27" t="n">
        <v>691</v>
      </c>
      <c r="U30" s="27" t="n">
        <f aca="false">T30-T29</f>
        <v>12</v>
      </c>
      <c r="V30" s="10" t="n">
        <f aca="false">IF(T30&gt;0,(G30+I30+K30+M30+O30+Q30+S30-U30)/8,(G30+I30+K30+M30+O30+Q30+S30)/7)</f>
        <v>13.625</v>
      </c>
      <c r="Z30" s="8" t="n">
        <v>36399</v>
      </c>
      <c r="AD30" s="9" t="n">
        <v>1508</v>
      </c>
      <c r="AE30" s="10" t="n">
        <f aca="false">AD30-AD29</f>
        <v>50</v>
      </c>
      <c r="AF30" s="9" t="n">
        <v>1400</v>
      </c>
      <c r="AG30" s="10" t="n">
        <f aca="false">AF30-AF29</f>
        <v>49</v>
      </c>
      <c r="AH30" s="9" t="n">
        <v>1315</v>
      </c>
      <c r="AI30" s="10" t="n">
        <f aca="false">AH30-AH29</f>
        <v>65</v>
      </c>
      <c r="AJ30" s="9" t="n">
        <v>1327</v>
      </c>
      <c r="AK30" s="10" t="n">
        <f aca="false">AJ30-AJ29</f>
        <v>55</v>
      </c>
      <c r="AL30" s="9" t="n">
        <v>1500</v>
      </c>
      <c r="AM30" s="10" t="n">
        <f aca="false">AL30-AL29</f>
        <v>40</v>
      </c>
      <c r="AN30" s="27" t="n">
        <v>1382</v>
      </c>
      <c r="AO30" s="27" t="n">
        <v>51</v>
      </c>
      <c r="AP30" s="27" t="n">
        <f aca="false">[29]STOR951!$D$17</f>
        <v>1254</v>
      </c>
      <c r="AQ30" s="27" t="n">
        <f aca="false">AP30-AP29</f>
        <v>45</v>
      </c>
      <c r="AR30" s="27" t="n">
        <v>1393</v>
      </c>
      <c r="AS30" s="27" t="n">
        <f aca="false">AR30-AR29</f>
        <v>55</v>
      </c>
      <c r="AT30" s="10" t="n">
        <f aca="false">IF(AR30&gt;0,(AE30+AG30+AI30+AK30+AM30+AO30+AQ30+AS30)/8,(AE30+AG30+AI30+AK30+AM30+AO30+AQ30)/7)</f>
        <v>51.25</v>
      </c>
      <c r="AU30" s="14"/>
      <c r="AV30" s="14"/>
      <c r="AX30" s="8" t="n">
        <v>36399</v>
      </c>
      <c r="BB30" s="9" t="n">
        <v>392</v>
      </c>
      <c r="BC30" s="10" t="n">
        <f aca="false">BB30-BB29</f>
        <v>8</v>
      </c>
      <c r="BD30" s="9" t="n">
        <v>387</v>
      </c>
      <c r="BE30" s="10" t="n">
        <f aca="false">BD30-BD29</f>
        <v>1</v>
      </c>
      <c r="BF30" s="9" t="n">
        <v>314</v>
      </c>
      <c r="BG30" s="10" t="n">
        <f aca="false">BF30-BF29</f>
        <v>-1</v>
      </c>
      <c r="BH30" s="9" t="n">
        <v>331</v>
      </c>
      <c r="BI30" s="10" t="n">
        <f aca="false">BH30-BH29</f>
        <v>6</v>
      </c>
      <c r="BJ30" s="9" t="n">
        <v>368</v>
      </c>
      <c r="BK30" s="10" t="n">
        <f aca="false">BJ30-BJ29</f>
        <v>7</v>
      </c>
      <c r="BL30" s="27" t="n">
        <v>390</v>
      </c>
      <c r="BM30" s="10" t="n">
        <v>-2</v>
      </c>
      <c r="BN30" s="27" t="n">
        <f aca="false">[29]STOR951!$D$21</f>
        <v>361</v>
      </c>
      <c r="BO30" s="10" t="n">
        <f aca="false">BN30-BN29</f>
        <v>-5</v>
      </c>
      <c r="BP30" s="10" t="n">
        <v>411</v>
      </c>
      <c r="BQ30" s="27" t="n">
        <f aca="false">BP30-BP29</f>
        <v>9</v>
      </c>
      <c r="BR30" s="10" t="n">
        <f aca="false">IF(BP30&gt;0,(BC30+BE30+BG30+BI30+BK30+BM30+BO30+BQ30)/8,(BC30+BE30+BG30+BI30+BK30+BM30-BO30)/7)</f>
        <v>2.875</v>
      </c>
      <c r="BU30" s="8" t="n">
        <v>36399</v>
      </c>
      <c r="BY30" s="9" t="n">
        <f aca="false">BB30+AD30+F30</f>
        <v>2707</v>
      </c>
      <c r="BZ30" s="9" t="n">
        <f aca="false">BC30+AE30+G30</f>
        <v>83</v>
      </c>
      <c r="CA30" s="9" t="n">
        <f aca="false">BD30+AF30+H30</f>
        <v>2467</v>
      </c>
      <c r="CB30" s="9" t="n">
        <f aca="false">BE30+AG30+I30</f>
        <v>51</v>
      </c>
      <c r="CC30" s="9" t="n">
        <f aca="false">BF30+AH30+J30</f>
        <v>2120</v>
      </c>
      <c r="CD30" s="9" t="n">
        <f aca="false">BG30+AI30+K30</f>
        <v>94</v>
      </c>
      <c r="CE30" s="9" t="n">
        <f aca="false">BH30+AJ30+L30</f>
        <v>2212</v>
      </c>
      <c r="CF30" s="9" t="n">
        <f aca="false">BI30+AK30+M30</f>
        <v>84</v>
      </c>
      <c r="CG30" s="9" t="n">
        <f aca="false">BJ30+AL30+N30</f>
        <v>2672</v>
      </c>
      <c r="CH30" s="9" t="n">
        <f aca="false">BK30+AM30+O30</f>
        <v>57</v>
      </c>
      <c r="CI30" s="30" t="n">
        <f aca="false">BL30+AN30+P30</f>
        <v>2521</v>
      </c>
      <c r="CJ30" s="30" t="n">
        <f aca="false">BM30+AO30+Q30</f>
        <v>69</v>
      </c>
      <c r="CK30" s="30" t="n">
        <f aca="false">BN30+AP30+R30</f>
        <v>2144</v>
      </c>
      <c r="CL30" s="30" t="n">
        <f aca="false">BO30+AQ30+S30</f>
        <v>52</v>
      </c>
      <c r="CM30" s="30" t="n">
        <f aca="false">BP30+AR30+T30</f>
        <v>2495</v>
      </c>
      <c r="CN30" s="30" t="n">
        <f aca="false">BQ30+AS30+U30</f>
        <v>76</v>
      </c>
      <c r="CO30" s="4" t="n">
        <f aca="false">IF(CM30&gt;0,(CN30+CL30+CJ30+CH30+CF30+CD30+CB30+BZ30)/8,(CL30+CJ30+CH30+CF30+CD30+CB30+BZ30)/7)</f>
        <v>70.75</v>
      </c>
      <c r="CP30" s="4" t="n">
        <f aca="false">IF(CM30=0,0,CM30-CK30)</f>
        <v>351</v>
      </c>
      <c r="CQ30" s="31" t="n">
        <f aca="false">CP30/10</f>
        <v>35.1</v>
      </c>
      <c r="CR30" s="31" t="n">
        <f aca="false">CQ30/7</f>
        <v>5.01428571428571</v>
      </c>
      <c r="CS30" s="4"/>
      <c r="CT30" s="2"/>
      <c r="CW30" s="4" t="n">
        <v>94</v>
      </c>
      <c r="CX30" s="4" t="s">
        <v>39</v>
      </c>
      <c r="CY30" s="4" t="n">
        <v>51</v>
      </c>
      <c r="CZ30" s="4" t="s">
        <v>38</v>
      </c>
      <c r="DA30" s="4" t="n">
        <f aca="false">CO30</f>
        <v>70.75</v>
      </c>
    </row>
    <row r="31" customFormat="false" ht="13.5" hidden="false" customHeight="true" outlineLevel="0" collapsed="false">
      <c r="B31" s="8" t="n">
        <v>36770</v>
      </c>
      <c r="F31" s="10" t="n">
        <v>819</v>
      </c>
      <c r="G31" s="10" t="n">
        <f aca="false">F31-F30</f>
        <v>12</v>
      </c>
      <c r="H31" s="10" t="n">
        <v>700</v>
      </c>
      <c r="I31" s="10" t="n">
        <f aca="false">H31-H30</f>
        <v>20</v>
      </c>
      <c r="J31" s="10" t="n">
        <v>515</v>
      </c>
      <c r="K31" s="10" t="n">
        <f aca="false">J31-J30</f>
        <v>24</v>
      </c>
      <c r="L31" s="10" t="n">
        <v>585</v>
      </c>
      <c r="M31" s="10" t="n">
        <f aca="false">L31-L30</f>
        <v>31</v>
      </c>
      <c r="N31" s="10" t="n">
        <v>802</v>
      </c>
      <c r="O31" s="10" t="n">
        <f aca="false">N31-N30</f>
        <v>-2</v>
      </c>
      <c r="P31" s="27" t="n">
        <v>764</v>
      </c>
      <c r="Q31" s="27" t="n">
        <v>15</v>
      </c>
      <c r="R31" s="27" t="n">
        <f aca="false">[30]STOR951!$D$13</f>
        <v>532</v>
      </c>
      <c r="S31" s="27" t="n">
        <f aca="false">R31-R30</f>
        <v>3</v>
      </c>
      <c r="T31" s="27" t="n">
        <v>712</v>
      </c>
      <c r="U31" s="27" t="n">
        <f aca="false">T31-T30</f>
        <v>21</v>
      </c>
      <c r="V31" s="10" t="n">
        <f aca="false">IF(T31&gt;0,(G31+I31+K31+M31+O31+Q31+S31-U31)/8,(G31+I31+K31+M31+O31+Q31+S31)/7)</f>
        <v>10.25</v>
      </c>
      <c r="Z31" s="8" t="n">
        <v>36406</v>
      </c>
      <c r="AD31" s="9" t="n">
        <v>1557</v>
      </c>
      <c r="AE31" s="10" t="n">
        <f aca="false">AD31-AD30</f>
        <v>49</v>
      </c>
      <c r="AF31" s="9" t="n">
        <v>1453</v>
      </c>
      <c r="AG31" s="10" t="n">
        <f aca="false">AF31-AF30</f>
        <v>53</v>
      </c>
      <c r="AH31" s="9" t="n">
        <v>1382</v>
      </c>
      <c r="AI31" s="10" t="n">
        <f aca="false">AH31-AH30</f>
        <v>67</v>
      </c>
      <c r="AJ31" s="9" t="n">
        <v>1386</v>
      </c>
      <c r="AK31" s="10" t="n">
        <f aca="false">AJ31-AJ30</f>
        <v>59</v>
      </c>
      <c r="AL31" s="9" t="n">
        <v>1536</v>
      </c>
      <c r="AM31" s="10" t="n">
        <f aca="false">AL31-AL30</f>
        <v>36</v>
      </c>
      <c r="AN31" s="27" t="n">
        <v>1427</v>
      </c>
      <c r="AO31" s="27" t="n">
        <v>45</v>
      </c>
      <c r="AP31" s="27" t="n">
        <f aca="false">[30]STOR951!$D$17</f>
        <v>1294</v>
      </c>
      <c r="AQ31" s="27" t="n">
        <f aca="false">AP31-AP30</f>
        <v>40</v>
      </c>
      <c r="AR31" s="27" t="n">
        <v>1442</v>
      </c>
      <c r="AS31" s="27" t="n">
        <f aca="false">AR31-AR30</f>
        <v>49</v>
      </c>
      <c r="AT31" s="10" t="n">
        <f aca="false">IF(AR31&gt;0,(AE31+AG31+AI31+AK31+AM31+AO31+AQ31+AS31)/8,(AE31+AG31+AI31+AK31+AM31+AO31+AQ31)/7)</f>
        <v>49.75</v>
      </c>
      <c r="AU31" s="14"/>
      <c r="AV31" s="14"/>
      <c r="AX31" s="8" t="n">
        <v>36406</v>
      </c>
      <c r="BB31" s="9" t="n">
        <v>407</v>
      </c>
      <c r="BC31" s="10" t="n">
        <f aca="false">BB31-BB30</f>
        <v>15</v>
      </c>
      <c r="BD31" s="9" t="n">
        <v>390</v>
      </c>
      <c r="BE31" s="10" t="n">
        <f aca="false">BD31-BD30</f>
        <v>3</v>
      </c>
      <c r="BF31" s="9" t="n">
        <v>321</v>
      </c>
      <c r="BG31" s="10" t="n">
        <f aca="false">BF31-BF30</f>
        <v>7</v>
      </c>
      <c r="BH31" s="9" t="n">
        <v>337</v>
      </c>
      <c r="BI31" s="10" t="n">
        <f aca="false">BH31-BH30</f>
        <v>6</v>
      </c>
      <c r="BJ31" s="9" t="n">
        <v>369</v>
      </c>
      <c r="BK31" s="10" t="n">
        <f aca="false">BJ31-BJ30</f>
        <v>1</v>
      </c>
      <c r="BL31" s="27" t="n">
        <v>396</v>
      </c>
      <c r="BM31" s="10" t="n">
        <v>6</v>
      </c>
      <c r="BN31" s="27" t="n">
        <f aca="false">[30]STOR951!$D$21</f>
        <v>360</v>
      </c>
      <c r="BO31" s="10" t="n">
        <f aca="false">BN31-BN30</f>
        <v>-1</v>
      </c>
      <c r="BP31" s="10" t="n">
        <v>418</v>
      </c>
      <c r="BQ31" s="27" t="n">
        <f aca="false">BP31-BP30</f>
        <v>7</v>
      </c>
      <c r="BR31" s="10" t="n">
        <f aca="false">IF(BP31&gt;0,(BC31+BE31+BG31+BI31+BK31+BM31+BO31+BQ31)/8,(BC31+BE31+BG31+BI31+BK31+BM31-BO31)/7)</f>
        <v>5.5</v>
      </c>
      <c r="BU31" s="8" t="n">
        <v>36406</v>
      </c>
      <c r="BY31" s="9" t="n">
        <f aca="false">BB31+AD31+F31</f>
        <v>2783</v>
      </c>
      <c r="BZ31" s="9" t="n">
        <f aca="false">BC31+AE31+G31</f>
        <v>76</v>
      </c>
      <c r="CA31" s="9" t="n">
        <f aca="false">BD31+AF31+H31</f>
        <v>2543</v>
      </c>
      <c r="CB31" s="9" t="n">
        <f aca="false">BE31+AG31+I31</f>
        <v>76</v>
      </c>
      <c r="CC31" s="9" t="n">
        <f aca="false">BF31+AH31+J31</f>
        <v>2218</v>
      </c>
      <c r="CD31" s="9" t="n">
        <f aca="false">BG31+AI31+K31</f>
        <v>98</v>
      </c>
      <c r="CE31" s="9" t="n">
        <f aca="false">BH31+AJ31+L31</f>
        <v>2308</v>
      </c>
      <c r="CF31" s="9" t="n">
        <f aca="false">BI31+AK31+M31</f>
        <v>96</v>
      </c>
      <c r="CG31" s="9" t="n">
        <f aca="false">BJ31+AL31+N31</f>
        <v>2707</v>
      </c>
      <c r="CH31" s="9" t="n">
        <f aca="false">BK31+AM31+O31</f>
        <v>35</v>
      </c>
      <c r="CI31" s="30" t="n">
        <f aca="false">BL31+AN31+P31</f>
        <v>2587</v>
      </c>
      <c r="CJ31" s="30" t="n">
        <f aca="false">BM31+AO31+Q31</f>
        <v>66</v>
      </c>
      <c r="CK31" s="30" t="n">
        <f aca="false">BN31+AP31+R31</f>
        <v>2186</v>
      </c>
      <c r="CL31" s="30" t="n">
        <f aca="false">BO31+AQ31+S31</f>
        <v>42</v>
      </c>
      <c r="CM31" s="30" t="n">
        <f aca="false">BP31+AR31+T31</f>
        <v>2572</v>
      </c>
      <c r="CN31" s="30" t="n">
        <f aca="false">BQ31+AS31+U31</f>
        <v>77</v>
      </c>
      <c r="CO31" s="4" t="n">
        <f aca="false">IF(CM31&gt;0,(CN31+CL31+CJ31+CH31+CF31+CD31+CB31+BZ31)/8,(CL31+CJ31+CH31+CF31+CD31+CB31+BZ31)/7)</f>
        <v>70.75</v>
      </c>
      <c r="CP31" s="4" t="n">
        <f aca="false">IF(CM31=0,0,CM31-CK31)</f>
        <v>386</v>
      </c>
      <c r="CQ31" s="31" t="n">
        <f aca="false">CP31/9</f>
        <v>42.8888888888889</v>
      </c>
      <c r="CR31" s="31" t="n">
        <f aca="false">CQ31/7</f>
        <v>6.12698412698413</v>
      </c>
      <c r="CS31" s="4"/>
      <c r="CT31" s="2"/>
      <c r="CW31" s="4" t="n">
        <v>98</v>
      </c>
      <c r="CX31" s="4" t="s">
        <v>39</v>
      </c>
      <c r="CY31" s="4" t="n">
        <v>35</v>
      </c>
      <c r="CZ31" s="4" t="s">
        <v>40</v>
      </c>
      <c r="DA31" s="4" t="n">
        <f aca="false">CO31</f>
        <v>70.75</v>
      </c>
    </row>
    <row r="32" customFormat="false" ht="13.5" hidden="false" customHeight="true" outlineLevel="0" collapsed="false">
      <c r="B32" s="8" t="n">
        <v>36777</v>
      </c>
      <c r="F32" s="10" t="n">
        <v>834</v>
      </c>
      <c r="G32" s="10" t="n">
        <f aca="false">F32-F31</f>
        <v>15</v>
      </c>
      <c r="H32" s="10" t="n">
        <v>718</v>
      </c>
      <c r="I32" s="10" t="n">
        <f aca="false">H32-H31</f>
        <v>18</v>
      </c>
      <c r="J32" s="10" t="n">
        <v>544</v>
      </c>
      <c r="K32" s="10" t="n">
        <f aca="false">J32-J31</f>
        <v>29</v>
      </c>
      <c r="L32" s="10" t="n">
        <v>614</v>
      </c>
      <c r="M32" s="10" t="n">
        <f aca="false">L32-L31</f>
        <v>29</v>
      </c>
      <c r="N32" s="10" t="n">
        <v>820</v>
      </c>
      <c r="O32" s="10" t="n">
        <f aca="false">N32-N31</f>
        <v>18</v>
      </c>
      <c r="P32" s="27" t="n">
        <v>782</v>
      </c>
      <c r="Q32" s="27" t="n">
        <v>18</v>
      </c>
      <c r="R32" s="27" t="n">
        <f aca="false">[31]STOR951!$D$13</f>
        <v>549</v>
      </c>
      <c r="S32" s="27" t="n">
        <f aca="false">R32-R31</f>
        <v>17</v>
      </c>
      <c r="T32" s="27" t="n">
        <v>737</v>
      </c>
      <c r="U32" s="27" t="n">
        <f aca="false">T32-T31</f>
        <v>25</v>
      </c>
      <c r="V32" s="10" t="n">
        <f aca="false">IF(T32&gt;0,(G32+I32+K32+M32+O32+Q32+S32-U32)/8,(G32+I32+K32+M32+O32+Q32+S32)/7)</f>
        <v>14.875</v>
      </c>
      <c r="Z32" s="8" t="n">
        <v>36413</v>
      </c>
      <c r="AD32" s="9" t="n">
        <v>1598</v>
      </c>
      <c r="AE32" s="10" t="n">
        <f aca="false">AD32-AD31</f>
        <v>41</v>
      </c>
      <c r="AF32" s="9" t="n">
        <v>1499</v>
      </c>
      <c r="AG32" s="10" t="n">
        <f aca="false">AF32-AF31</f>
        <v>46</v>
      </c>
      <c r="AH32" s="9" t="n">
        <v>1434</v>
      </c>
      <c r="AI32" s="10" t="n">
        <f aca="false">AH32-AH31</f>
        <v>52</v>
      </c>
      <c r="AJ32" s="9" t="n">
        <v>1443</v>
      </c>
      <c r="AK32" s="10" t="n">
        <f aca="false">AJ32-AJ31</f>
        <v>57</v>
      </c>
      <c r="AL32" s="9" t="n">
        <v>1578</v>
      </c>
      <c r="AM32" s="10" t="n">
        <f aca="false">AL32-AL31</f>
        <v>42</v>
      </c>
      <c r="AN32" s="27" t="n">
        <v>1482</v>
      </c>
      <c r="AO32" s="27" t="n">
        <v>55</v>
      </c>
      <c r="AP32" s="27" t="n">
        <f aca="false">[31]STOR951!$D$17</f>
        <v>1344</v>
      </c>
      <c r="AQ32" s="27" t="n">
        <f aca="false">AP32-AP31</f>
        <v>50</v>
      </c>
      <c r="AR32" s="27" t="n">
        <v>1502</v>
      </c>
      <c r="AS32" s="27" t="n">
        <f aca="false">AR32-AR31</f>
        <v>60</v>
      </c>
      <c r="AT32" s="10" t="n">
        <f aca="false">IF(AR32&gt;0,(AE32+AG32+AI32+AK32+AM32+AO32+AQ32+AS32)/8,(AE32+AG32+AI32+AK32+AM32+AO32+AQ32)/7)</f>
        <v>50.375</v>
      </c>
      <c r="AU32" s="14"/>
      <c r="AV32" s="14"/>
      <c r="AX32" s="8" t="n">
        <v>36413</v>
      </c>
      <c r="BB32" s="9" t="n">
        <v>418</v>
      </c>
      <c r="BC32" s="10" t="n">
        <f aca="false">BB32-BB31</f>
        <v>11</v>
      </c>
      <c r="BD32" s="9" t="n">
        <v>397</v>
      </c>
      <c r="BE32" s="10" t="n">
        <f aca="false">BD32-BD31</f>
        <v>7</v>
      </c>
      <c r="BF32" s="9" t="n">
        <v>324</v>
      </c>
      <c r="BG32" s="10" t="n">
        <f aca="false">BF32-BF31</f>
        <v>3</v>
      </c>
      <c r="BH32" s="9" t="n">
        <v>339</v>
      </c>
      <c r="BI32" s="10" t="n">
        <f aca="false">BH32-BH31</f>
        <v>2</v>
      </c>
      <c r="BJ32" s="9" t="n">
        <v>379</v>
      </c>
      <c r="BK32" s="10" t="n">
        <f aca="false">BJ32-BJ31</f>
        <v>10</v>
      </c>
      <c r="BL32" s="27" t="n">
        <v>404</v>
      </c>
      <c r="BM32" s="10" t="n">
        <v>8</v>
      </c>
      <c r="BN32" s="27" t="n">
        <f aca="false">[31]STOR951!$D$21</f>
        <v>365</v>
      </c>
      <c r="BO32" s="10" t="n">
        <f aca="false">BN32-BN31</f>
        <v>5</v>
      </c>
      <c r="BP32" s="10" t="n">
        <v>428</v>
      </c>
      <c r="BQ32" s="27" t="n">
        <f aca="false">BP32-BP31</f>
        <v>10</v>
      </c>
      <c r="BR32" s="10" t="n">
        <f aca="false">IF(BP32&gt;0,(BC32+BE32+BG32+BI32+BK32+BM32+BO32+BQ32)/8,(BC32+BE32+BG32+BI32+BK32+BM32-BO32)/7)</f>
        <v>7</v>
      </c>
      <c r="BU32" s="8" t="n">
        <v>36413</v>
      </c>
      <c r="BY32" s="9" t="n">
        <f aca="false">BB32+AD32+F32</f>
        <v>2850</v>
      </c>
      <c r="BZ32" s="9" t="n">
        <f aca="false">BC32+AE32+G32</f>
        <v>67</v>
      </c>
      <c r="CA32" s="9" t="n">
        <f aca="false">BD32+AF32+H32</f>
        <v>2614</v>
      </c>
      <c r="CB32" s="9" t="n">
        <f aca="false">BE32+AG32+I32</f>
        <v>71</v>
      </c>
      <c r="CC32" s="9" t="n">
        <f aca="false">BF32+AH32+J32</f>
        <v>2302</v>
      </c>
      <c r="CD32" s="9" t="n">
        <f aca="false">BG32+AI32+K32</f>
        <v>84</v>
      </c>
      <c r="CE32" s="9" t="n">
        <f aca="false">BH32+AJ32+L32</f>
        <v>2396</v>
      </c>
      <c r="CF32" s="9" t="n">
        <f aca="false">BI32+AK32+M32</f>
        <v>88</v>
      </c>
      <c r="CG32" s="9" t="n">
        <f aca="false">BJ32+AL32+N32</f>
        <v>2777</v>
      </c>
      <c r="CH32" s="9" t="n">
        <f aca="false">BK32+AM32+O32</f>
        <v>70</v>
      </c>
      <c r="CI32" s="30" t="n">
        <f aca="false">BL32+AN32+P32</f>
        <v>2668</v>
      </c>
      <c r="CJ32" s="30" t="n">
        <f aca="false">BM32+AO32+Q32</f>
        <v>81</v>
      </c>
      <c r="CK32" s="30" t="n">
        <f aca="false">BN32+AP32+R32</f>
        <v>2258</v>
      </c>
      <c r="CL32" s="30" t="n">
        <f aca="false">BO32+AQ32+S32</f>
        <v>72</v>
      </c>
      <c r="CM32" s="30" t="n">
        <f aca="false">BP32+AR32+T32</f>
        <v>2667</v>
      </c>
      <c r="CN32" s="30" t="n">
        <f aca="false">BQ32+AS32+U32</f>
        <v>95</v>
      </c>
      <c r="CO32" s="4" t="n">
        <f aca="false">IF(CM32&gt;0,(CN32+CL32+CJ32+CH32+CF32+CD32+CB32+BZ32)/8,(CL32+CJ32+CH32+CF32+CD32+CB32+BZ32)/7)</f>
        <v>78.5</v>
      </c>
      <c r="CP32" s="4" t="n">
        <f aca="false">IF(CM32=0,0,CM32-CK32)</f>
        <v>409</v>
      </c>
      <c r="CQ32" s="31" t="n">
        <f aca="false">CP32/8</f>
        <v>51.125</v>
      </c>
      <c r="CR32" s="31" t="n">
        <f aca="false">CQ32/7</f>
        <v>7.30357142857143</v>
      </c>
      <c r="CS32" s="4"/>
      <c r="CT32" s="2"/>
      <c r="CW32" s="4" t="n">
        <v>88</v>
      </c>
      <c r="CX32" s="4" t="s">
        <v>37</v>
      </c>
      <c r="CY32" s="4" t="n">
        <v>67</v>
      </c>
      <c r="CZ32" s="4" t="s">
        <v>18</v>
      </c>
      <c r="DA32" s="4" t="n">
        <f aca="false">CO32</f>
        <v>78.5</v>
      </c>
    </row>
    <row r="33" customFormat="false" ht="13.5" hidden="false" customHeight="true" outlineLevel="0" collapsed="false">
      <c r="B33" s="8" t="n">
        <v>36784</v>
      </c>
      <c r="F33" s="10" t="n">
        <v>847</v>
      </c>
      <c r="G33" s="10" t="n">
        <f aca="false">F33-F32</f>
        <v>13</v>
      </c>
      <c r="H33" s="10" t="n">
        <v>737</v>
      </c>
      <c r="I33" s="10" t="n">
        <f aca="false">H33-H32</f>
        <v>19</v>
      </c>
      <c r="J33" s="10" t="n">
        <v>570</v>
      </c>
      <c r="K33" s="10" t="n">
        <f aca="false">J33-J32</f>
        <v>26</v>
      </c>
      <c r="L33" s="10" t="n">
        <v>629</v>
      </c>
      <c r="M33" s="10" t="n">
        <f aca="false">L33-L32</f>
        <v>15</v>
      </c>
      <c r="N33" s="10" t="n">
        <v>830</v>
      </c>
      <c r="O33" s="10" t="n">
        <f aca="false">N33-N32</f>
        <v>10</v>
      </c>
      <c r="P33" s="27" t="n">
        <v>806</v>
      </c>
      <c r="Q33" s="27" t="n">
        <v>24</v>
      </c>
      <c r="R33" s="27" t="n">
        <f aca="false">[32]STOR951!$D$13</f>
        <v>566</v>
      </c>
      <c r="S33" s="27" t="n">
        <f aca="false">R33-R32</f>
        <v>17</v>
      </c>
      <c r="T33" s="27" t="n">
        <v>765</v>
      </c>
      <c r="U33" s="27" t="n">
        <f aca="false">T33-T32</f>
        <v>28</v>
      </c>
      <c r="V33" s="10" t="n">
        <f aca="false">IF(T33&gt;0,(G33+I33+K33+M33+O33+Q33+S33-U33)/8,(G33+I33+K33+M33+O33+Q33+S33)/7)</f>
        <v>12</v>
      </c>
      <c r="Z33" s="8" t="n">
        <v>36420</v>
      </c>
      <c r="AD33" s="9" t="n">
        <v>1641</v>
      </c>
      <c r="AE33" s="10" t="n">
        <f aca="false">AD33-AD32</f>
        <v>43</v>
      </c>
      <c r="AF33" s="9" t="n">
        <v>1545</v>
      </c>
      <c r="AG33" s="10" t="n">
        <f aca="false">AF33-AF32</f>
        <v>46</v>
      </c>
      <c r="AH33" s="9" t="n">
        <v>1491</v>
      </c>
      <c r="AI33" s="10" t="n">
        <f aca="false">AH33-AH32</f>
        <v>57</v>
      </c>
      <c r="AJ33" s="9" t="n">
        <v>1494</v>
      </c>
      <c r="AK33" s="10" t="n">
        <f aca="false">AJ33-AJ32</f>
        <v>51</v>
      </c>
      <c r="AL33" s="9" t="n">
        <v>1609</v>
      </c>
      <c r="AM33" s="10" t="n">
        <f aca="false">AL33-AL32</f>
        <v>31</v>
      </c>
      <c r="AN33" s="27" t="n">
        <v>1528</v>
      </c>
      <c r="AO33" s="27" t="n">
        <v>46</v>
      </c>
      <c r="AP33" s="27" t="n">
        <f aca="false">[32]STOR951!$D$17</f>
        <v>1392</v>
      </c>
      <c r="AQ33" s="27" t="n">
        <f aca="false">AP33-AP32</f>
        <v>48</v>
      </c>
      <c r="AR33" s="27" t="n">
        <v>1554</v>
      </c>
      <c r="AS33" s="27" t="n">
        <f aca="false">AR33-AR32</f>
        <v>52</v>
      </c>
      <c r="AT33" s="10" t="n">
        <f aca="false">IF(AR33&gt;0,(AE33+AG33+AI33+AK33+AM33+AO33+AQ33+AS33)/8,(AE33+AG33+AI33+AK33+AM33+AO33+AQ33)/7)</f>
        <v>46.75</v>
      </c>
      <c r="AU33" s="14"/>
      <c r="AV33" s="14"/>
      <c r="AX33" s="8" t="n">
        <v>36420</v>
      </c>
      <c r="BB33" s="9" t="n">
        <v>416</v>
      </c>
      <c r="BC33" s="10" t="n">
        <f aca="false">BB33-BB32</f>
        <v>-2</v>
      </c>
      <c r="BD33" s="9" t="n">
        <v>401</v>
      </c>
      <c r="BE33" s="10" t="n">
        <f aca="false">BD33-BD32</f>
        <v>4</v>
      </c>
      <c r="BF33" s="9" t="n">
        <v>330</v>
      </c>
      <c r="BG33" s="10" t="n">
        <f aca="false">BF33-BF32</f>
        <v>6</v>
      </c>
      <c r="BH33" s="9" t="n">
        <v>346</v>
      </c>
      <c r="BI33" s="10" t="n">
        <f aca="false">BH33-BH32</f>
        <v>7</v>
      </c>
      <c r="BJ33" s="9" t="n">
        <v>390</v>
      </c>
      <c r="BK33" s="10" t="n">
        <f aca="false">BJ33-BJ32</f>
        <v>11</v>
      </c>
      <c r="BL33" s="27" t="n">
        <v>412</v>
      </c>
      <c r="BM33" s="10" t="n">
        <v>8</v>
      </c>
      <c r="BN33" s="27" t="n">
        <f aca="false">[32]STOR951!$D$21</f>
        <v>367</v>
      </c>
      <c r="BO33" s="10" t="n">
        <f aca="false">BN33-BN32</f>
        <v>2</v>
      </c>
      <c r="BP33" s="10" t="n">
        <v>438</v>
      </c>
      <c r="BQ33" s="27" t="n">
        <f aca="false">BP33-BP32</f>
        <v>10</v>
      </c>
      <c r="BR33" s="10" t="n">
        <f aca="false">IF(BP33&gt;0,(BC33+BE33+BG33+BI33+BK33+BM33+BO33+BQ33)/8,(BC33+BE33+BG33+BI33+BK33+BM33-BO33)/7)</f>
        <v>5.75</v>
      </c>
      <c r="BU33" s="8" t="n">
        <v>36420</v>
      </c>
      <c r="BY33" s="9" t="n">
        <f aca="false">BB33+AD33+F33</f>
        <v>2904</v>
      </c>
      <c r="BZ33" s="9" t="n">
        <f aca="false">BC33+AE33+G33</f>
        <v>54</v>
      </c>
      <c r="CA33" s="9" t="n">
        <f aca="false">BD33+AF33+H33</f>
        <v>2683</v>
      </c>
      <c r="CB33" s="9" t="n">
        <f aca="false">BE33+AG33+I33</f>
        <v>69</v>
      </c>
      <c r="CC33" s="9" t="n">
        <f aca="false">BF33+AH33+J33</f>
        <v>2391</v>
      </c>
      <c r="CD33" s="9" t="n">
        <f aca="false">BG33+AI33+K33</f>
        <v>89</v>
      </c>
      <c r="CE33" s="9" t="n">
        <f aca="false">BH33+AJ33+L33</f>
        <v>2469</v>
      </c>
      <c r="CF33" s="9" t="n">
        <f aca="false">BI33+AK33+M33</f>
        <v>73</v>
      </c>
      <c r="CG33" s="9" t="n">
        <f aca="false">BJ33+AL33+N33</f>
        <v>2829</v>
      </c>
      <c r="CH33" s="9" t="n">
        <f aca="false">BK33+AM33+O33</f>
        <v>52</v>
      </c>
      <c r="CI33" s="30" t="n">
        <f aca="false">BL33+AN33+P33</f>
        <v>2746</v>
      </c>
      <c r="CJ33" s="30" t="n">
        <f aca="false">BM33+AO33+Q33</f>
        <v>78</v>
      </c>
      <c r="CK33" s="30" t="n">
        <f aca="false">BN33+AP33+R33</f>
        <v>2325</v>
      </c>
      <c r="CL33" s="30" t="n">
        <f aca="false">BO33+AQ33+S33</f>
        <v>67</v>
      </c>
      <c r="CM33" s="30" t="n">
        <f aca="false">BP33+AR33+T33</f>
        <v>2757</v>
      </c>
      <c r="CN33" s="30" t="n">
        <f aca="false">BQ33+AS33+U33</f>
        <v>90</v>
      </c>
      <c r="CO33" s="4" t="n">
        <f aca="false">IF(CM33&gt;0,(CN33+CL33+CJ33+CH33+CF33+CD33+CB33+BZ33)/8,(CL33+CJ33+CH33+CF33+CD33+CB33+BZ33)/7)</f>
        <v>71.5</v>
      </c>
      <c r="CP33" s="4" t="n">
        <f aca="false">IF(CM33=0,0,CM33-CK33)</f>
        <v>432</v>
      </c>
      <c r="CQ33" s="31" t="n">
        <f aca="false">CP33/7</f>
        <v>61.7142857142857</v>
      </c>
      <c r="CR33" s="31" t="n">
        <f aca="false">CQ33/7</f>
        <v>8.81632653061225</v>
      </c>
      <c r="CS33" s="4"/>
      <c r="CT33" s="2"/>
      <c r="CW33" s="4" t="n">
        <v>89</v>
      </c>
      <c r="CX33" s="4" t="s">
        <v>39</v>
      </c>
      <c r="CY33" s="4" t="n">
        <v>52</v>
      </c>
      <c r="CZ33" s="4" t="s">
        <v>40</v>
      </c>
      <c r="DA33" s="4" t="n">
        <f aca="false">CO33</f>
        <v>71.5</v>
      </c>
    </row>
    <row r="34" customFormat="false" ht="13.5" hidden="false" customHeight="true" outlineLevel="0" collapsed="false">
      <c r="B34" s="8" t="n">
        <v>36791</v>
      </c>
      <c r="F34" s="10" t="n">
        <v>856</v>
      </c>
      <c r="G34" s="10" t="n">
        <f aca="false">F34-F33</f>
        <v>9</v>
      </c>
      <c r="H34" s="10" t="n">
        <v>763</v>
      </c>
      <c r="I34" s="10" t="n">
        <f aca="false">H34-H33</f>
        <v>26</v>
      </c>
      <c r="J34" s="10" t="n">
        <v>600</v>
      </c>
      <c r="K34" s="10" t="n">
        <f aca="false">J34-J33</f>
        <v>30</v>
      </c>
      <c r="L34" s="10" t="n">
        <v>658</v>
      </c>
      <c r="M34" s="10" t="n">
        <f aca="false">L34-L33</f>
        <v>29</v>
      </c>
      <c r="N34" s="10" t="n">
        <v>837</v>
      </c>
      <c r="O34" s="10" t="n">
        <f aca="false">N34-N33</f>
        <v>7</v>
      </c>
      <c r="P34" s="27" t="n">
        <v>825</v>
      </c>
      <c r="Q34" s="27" t="n">
        <v>19</v>
      </c>
      <c r="R34" s="27" t="n">
        <f aca="false">[33]STOR951!$D$13</f>
        <v>584</v>
      </c>
      <c r="S34" s="27" t="n">
        <f aca="false">R34-R33</f>
        <v>18</v>
      </c>
      <c r="T34" s="27" t="n">
        <v>790</v>
      </c>
      <c r="U34" s="27" t="n">
        <f aca="false">T34-T33</f>
        <v>25</v>
      </c>
      <c r="V34" s="10" t="n">
        <f aca="false">IF(T34&gt;0,(G34+I34+K34+M34+O34+Q34+S34-U34)/8,(G34+I34+K34+M34+O34+Q34+S34)/7)</f>
        <v>14.125</v>
      </c>
      <c r="Z34" s="8" t="n">
        <v>36427</v>
      </c>
      <c r="AD34" s="9" t="n">
        <v>1683</v>
      </c>
      <c r="AE34" s="10" t="n">
        <f aca="false">AD34-AD33</f>
        <v>42</v>
      </c>
      <c r="AF34" s="9" t="n">
        <v>1581</v>
      </c>
      <c r="AG34" s="10" t="n">
        <f aca="false">AF34-AF33</f>
        <v>36</v>
      </c>
      <c r="AH34" s="9" t="n">
        <v>1545</v>
      </c>
      <c r="AI34" s="10" t="n">
        <f aca="false">AH34-AH33</f>
        <v>54</v>
      </c>
      <c r="AJ34" s="9" t="n">
        <v>1546</v>
      </c>
      <c r="AK34" s="10" t="n">
        <f aca="false">AJ34-AJ33</f>
        <v>52</v>
      </c>
      <c r="AL34" s="9" t="n">
        <v>1639</v>
      </c>
      <c r="AM34" s="10" t="n">
        <f aca="false">AL34-AL33</f>
        <v>30</v>
      </c>
      <c r="AN34" s="27" t="n">
        <v>1581</v>
      </c>
      <c r="AO34" s="27" t="n">
        <v>53</v>
      </c>
      <c r="AP34" s="27" t="n">
        <f aca="false">[33]STOR951!$D$17</f>
        <v>1449</v>
      </c>
      <c r="AQ34" s="27" t="n">
        <f aca="false">AP34-AP33</f>
        <v>57</v>
      </c>
      <c r="AR34" s="27" t="n">
        <v>1612</v>
      </c>
      <c r="AS34" s="27" t="n">
        <f aca="false">AR34-AR33</f>
        <v>58</v>
      </c>
      <c r="AT34" s="10" t="n">
        <f aca="false">IF(AR34&gt;0,(AE34+AG34+AI34+AK34+AM34+AO34+AQ34+AS34)/8,(AE34+AG34+AI34+AK34+AM34+AO34+AQ34)/7)</f>
        <v>47.75</v>
      </c>
      <c r="AU34" s="14"/>
      <c r="AV34" s="14"/>
      <c r="AX34" s="8" t="n">
        <v>36427</v>
      </c>
      <c r="BB34" s="9" t="n">
        <v>413</v>
      </c>
      <c r="BC34" s="10" t="n">
        <f aca="false">BB34-BB33</f>
        <v>-3</v>
      </c>
      <c r="BD34" s="9" t="n">
        <v>406</v>
      </c>
      <c r="BE34" s="10" t="n">
        <f aca="false">BD34-BD33</f>
        <v>5</v>
      </c>
      <c r="BF34" s="9" t="n">
        <v>330</v>
      </c>
      <c r="BG34" s="10" t="n">
        <f aca="false">BF34-BF33</f>
        <v>0</v>
      </c>
      <c r="BH34" s="9" t="n">
        <v>352</v>
      </c>
      <c r="BI34" s="10" t="n">
        <f aca="false">BH34-BH33</f>
        <v>6</v>
      </c>
      <c r="BJ34" s="9" t="n">
        <v>394</v>
      </c>
      <c r="BK34" s="10" t="n">
        <f aca="false">BJ34-BJ33</f>
        <v>4</v>
      </c>
      <c r="BL34" s="27" t="n">
        <v>419</v>
      </c>
      <c r="BM34" s="10" t="n">
        <v>7</v>
      </c>
      <c r="BN34" s="27" t="n">
        <f aca="false">[33]STOR951!$D$21</f>
        <v>369</v>
      </c>
      <c r="BO34" s="10" t="n">
        <f aca="false">BN34-BN33</f>
        <v>2</v>
      </c>
      <c r="BP34" s="10" t="n">
        <v>446</v>
      </c>
      <c r="BQ34" s="27" t="n">
        <f aca="false">BP34-BP33</f>
        <v>8</v>
      </c>
      <c r="BR34" s="10" t="n">
        <f aca="false">IF(BP34&gt;0,(BC34+BE34+BG34+BI34+BK34+BM34+BO34+BQ34)/8,(BC34+BE34+BG34+BI34+BK34+BM34-BO34)/7)</f>
        <v>3.625</v>
      </c>
      <c r="BU34" s="8" t="n">
        <v>36427</v>
      </c>
      <c r="BY34" s="9" t="n">
        <f aca="false">BB34+AD34+F34</f>
        <v>2952</v>
      </c>
      <c r="BZ34" s="9" t="n">
        <f aca="false">BC34+AE34+G34</f>
        <v>48</v>
      </c>
      <c r="CA34" s="9" t="n">
        <f aca="false">BD34+AF34+H34</f>
        <v>2750</v>
      </c>
      <c r="CB34" s="9" t="n">
        <f aca="false">BE34+AG34+I34</f>
        <v>67</v>
      </c>
      <c r="CC34" s="9" t="n">
        <f aca="false">BF34+AH34+J34</f>
        <v>2475</v>
      </c>
      <c r="CD34" s="9" t="n">
        <f aca="false">BG34+AI34+K34</f>
        <v>84</v>
      </c>
      <c r="CE34" s="9" t="n">
        <f aca="false">BH34+AJ34+L34</f>
        <v>2556</v>
      </c>
      <c r="CF34" s="9" t="n">
        <f aca="false">BI34+AK34+M34</f>
        <v>87</v>
      </c>
      <c r="CG34" s="9" t="n">
        <f aca="false">BJ34+AL34+N34</f>
        <v>2870</v>
      </c>
      <c r="CH34" s="9" t="n">
        <f aca="false">BK34+AM34+O34</f>
        <v>41</v>
      </c>
      <c r="CI34" s="30" t="n">
        <f aca="false">BL34+AN34+P34</f>
        <v>2825</v>
      </c>
      <c r="CJ34" s="30" t="n">
        <f aca="false">BM34+AO34+Q34</f>
        <v>79</v>
      </c>
      <c r="CK34" s="30" t="n">
        <f aca="false">BN34+AP34+R34</f>
        <v>2402</v>
      </c>
      <c r="CL34" s="30" t="n">
        <f aca="false">BO34+AQ34+S34</f>
        <v>77</v>
      </c>
      <c r="CM34" s="30" t="n">
        <f aca="false">BP34+AR34+T34</f>
        <v>2848</v>
      </c>
      <c r="CN34" s="30" t="n">
        <f aca="false">BQ34+AS34+U34</f>
        <v>91</v>
      </c>
      <c r="CO34" s="4" t="n">
        <f aca="false">IF(CM34&gt;0,(CN34+CL34+CJ34+CH34+CF34+CD34+CB34+BZ34)/8,(CL34+CJ34+CH34+CF34+CD34+CB34+BZ34)/7)</f>
        <v>71.75</v>
      </c>
      <c r="CP34" s="4" t="n">
        <f aca="false">IF(CM34=0,0,CM34-CK34)</f>
        <v>446</v>
      </c>
      <c r="CQ34" s="31" t="n">
        <f aca="false">CP34/6</f>
        <v>74.3333333333333</v>
      </c>
      <c r="CR34" s="31" t="n">
        <f aca="false">CQ34/7</f>
        <v>10.6190476190476</v>
      </c>
      <c r="CS34" s="4"/>
      <c r="CT34" s="2"/>
      <c r="CW34" s="4" t="n">
        <v>87</v>
      </c>
      <c r="CX34" s="4" t="s">
        <v>37</v>
      </c>
      <c r="CY34" s="4" t="n">
        <v>41</v>
      </c>
      <c r="CZ34" s="4" t="s">
        <v>40</v>
      </c>
      <c r="DA34" s="4" t="n">
        <f aca="false">CO34</f>
        <v>71.75</v>
      </c>
    </row>
    <row r="35" customFormat="false" ht="13.5" hidden="false" customHeight="true" outlineLevel="0" collapsed="false">
      <c r="B35" s="8" t="n">
        <v>36798</v>
      </c>
      <c r="F35" s="34" t="n">
        <v>870</v>
      </c>
      <c r="G35" s="10" t="n">
        <f aca="false">F35-F34</f>
        <v>14</v>
      </c>
      <c r="H35" s="10" t="n">
        <v>765</v>
      </c>
      <c r="I35" s="10" t="n">
        <f aca="false">H35-H34</f>
        <v>2</v>
      </c>
      <c r="J35" s="10" t="n">
        <v>635</v>
      </c>
      <c r="K35" s="10" t="n">
        <f aca="false">J35-J34</f>
        <v>35</v>
      </c>
      <c r="L35" s="10" t="n">
        <v>685</v>
      </c>
      <c r="M35" s="10" t="n">
        <f aca="false">L35-L34</f>
        <v>27</v>
      </c>
      <c r="N35" s="10" t="n">
        <v>839</v>
      </c>
      <c r="O35" s="10" t="n">
        <f aca="false">N35-N34</f>
        <v>2</v>
      </c>
      <c r="P35" s="27" t="n">
        <v>841</v>
      </c>
      <c r="Q35" s="27" t="n">
        <v>16</v>
      </c>
      <c r="R35" s="27" t="n">
        <f aca="false">[34]STOR951!$D$13</f>
        <v>609</v>
      </c>
      <c r="S35" s="27" t="n">
        <f aca="false">R35-R34</f>
        <v>25</v>
      </c>
      <c r="T35" s="27" t="n">
        <v>803</v>
      </c>
      <c r="U35" s="27" t="n">
        <f aca="false">T35-T34</f>
        <v>13</v>
      </c>
      <c r="V35" s="10" t="n">
        <f aca="false">IF(T35&gt;0,(G35+I35+K35+M35+O35+Q35+S35-U35)/8,(G35+I35+K35+M35+O35+Q35+S35)/7)</f>
        <v>13.5</v>
      </c>
      <c r="Z35" s="8" t="n">
        <v>36434</v>
      </c>
      <c r="AD35" s="9" t="n">
        <v>1707</v>
      </c>
      <c r="AE35" s="10" t="n">
        <f aca="false">AD35-AD34</f>
        <v>24</v>
      </c>
      <c r="AF35" s="9" t="n">
        <v>1622</v>
      </c>
      <c r="AG35" s="10" t="n">
        <f aca="false">AF35-AF34</f>
        <v>41</v>
      </c>
      <c r="AH35" s="9" t="n">
        <v>1601</v>
      </c>
      <c r="AI35" s="10" t="n">
        <f aca="false">AH35-AH34</f>
        <v>56</v>
      </c>
      <c r="AJ35" s="9" t="n">
        <v>1601</v>
      </c>
      <c r="AK35" s="10" t="n">
        <f aca="false">AJ35-AJ34</f>
        <v>55</v>
      </c>
      <c r="AL35" s="9" t="n">
        <v>1666</v>
      </c>
      <c r="AM35" s="10" t="n">
        <f aca="false">AL35-AL34</f>
        <v>27</v>
      </c>
      <c r="AN35" s="27" t="n">
        <v>1625</v>
      </c>
      <c r="AO35" s="27" t="n">
        <v>44</v>
      </c>
      <c r="AP35" s="27" t="n">
        <f aca="false">[34]STOR951!$D$17</f>
        <v>1499</v>
      </c>
      <c r="AQ35" s="27" t="n">
        <f aca="false">AP35-AP34</f>
        <v>50</v>
      </c>
      <c r="AR35" s="27" t="n">
        <v>1659</v>
      </c>
      <c r="AS35" s="27" t="n">
        <f aca="false">AR35-AR34</f>
        <v>47</v>
      </c>
      <c r="AT35" s="10" t="n">
        <f aca="false">IF(AR35&gt;0,(AE35+AG35+AI35+AK35+AM35+AO35+AQ35+AS35)/8,(AE35+AG35+AI35+AK35+AM35+AO35+AQ35)/7)</f>
        <v>43</v>
      </c>
      <c r="AU35" s="14"/>
      <c r="AV35" s="14"/>
      <c r="AX35" s="8" t="n">
        <v>36434</v>
      </c>
      <c r="BB35" s="9" t="n">
        <v>420</v>
      </c>
      <c r="BC35" s="10" t="n">
        <f aca="false">BB35-BB34</f>
        <v>7</v>
      </c>
      <c r="BD35" s="9" t="n">
        <v>411</v>
      </c>
      <c r="BE35" s="10" t="n">
        <f aca="false">BD35-BD34</f>
        <v>5</v>
      </c>
      <c r="BF35" s="9" t="n">
        <v>338</v>
      </c>
      <c r="BG35" s="10" t="n">
        <f aca="false">BF35-BF34</f>
        <v>8</v>
      </c>
      <c r="BH35" s="9" t="n">
        <v>357</v>
      </c>
      <c r="BI35" s="10" t="n">
        <f aca="false">BH35-BH34</f>
        <v>5</v>
      </c>
      <c r="BJ35" s="9" t="n">
        <v>406</v>
      </c>
      <c r="BK35" s="10" t="n">
        <f aca="false">BJ35-BJ34</f>
        <v>12</v>
      </c>
      <c r="BL35" s="27" t="n">
        <v>421</v>
      </c>
      <c r="BM35" s="10" t="n">
        <v>2</v>
      </c>
      <c r="BN35" s="27" t="n">
        <f aca="false">[34]STOR951!$D$21</f>
        <v>372</v>
      </c>
      <c r="BO35" s="10" t="n">
        <f aca="false">BN35-BN34</f>
        <v>3</v>
      </c>
      <c r="BP35" s="10" t="n">
        <v>452</v>
      </c>
      <c r="BQ35" s="27" t="n">
        <f aca="false">BP35-BP34</f>
        <v>6</v>
      </c>
      <c r="BR35" s="10" t="n">
        <f aca="false">IF(BP35&gt;0,(BC35+BE35+BG35+BI35+BK35+BM35+BO35+BQ35)/8,(BC35+BE35+BG35+BI35+BK35+BM35-BO35)/7)</f>
        <v>6</v>
      </c>
      <c r="BU35" s="8" t="n">
        <v>36434</v>
      </c>
      <c r="BY35" s="9" t="n">
        <f aca="false">BB35+AD35+F35</f>
        <v>2997</v>
      </c>
      <c r="BZ35" s="9" t="n">
        <f aca="false">BC35+AE35+G35</f>
        <v>45</v>
      </c>
      <c r="CA35" s="9" t="n">
        <f aca="false">BD35+AF35+H35</f>
        <v>2798</v>
      </c>
      <c r="CB35" s="9" t="n">
        <f aca="false">BE35+AG35+I35</f>
        <v>48</v>
      </c>
      <c r="CC35" s="9" t="n">
        <f aca="false">BF35+AH35+J35</f>
        <v>2574</v>
      </c>
      <c r="CD35" s="9" t="n">
        <f aca="false">BG35+AI35+K35</f>
        <v>99</v>
      </c>
      <c r="CE35" s="9" t="n">
        <f aca="false">BH35+AJ35+L35</f>
        <v>2643</v>
      </c>
      <c r="CF35" s="9" t="n">
        <f aca="false">BI35+AK35+M35</f>
        <v>87</v>
      </c>
      <c r="CG35" s="9" t="n">
        <f aca="false">BJ35+AL35+N35</f>
        <v>2911</v>
      </c>
      <c r="CH35" s="9" t="n">
        <f aca="false">BK35+AM35+O35</f>
        <v>41</v>
      </c>
      <c r="CI35" s="30" t="n">
        <f aca="false">BL35+AN35+P35</f>
        <v>2887</v>
      </c>
      <c r="CJ35" s="30" t="n">
        <f aca="false">BM35+AO35+Q35</f>
        <v>62</v>
      </c>
      <c r="CK35" s="30" t="n">
        <f aca="false">BN35+AP35+R35</f>
        <v>2480</v>
      </c>
      <c r="CL35" s="30" t="n">
        <f aca="false">BO35+AQ35+S35</f>
        <v>78</v>
      </c>
      <c r="CM35" s="30" t="n">
        <f aca="false">BP35+AR35+T35</f>
        <v>2914</v>
      </c>
      <c r="CN35" s="30" t="n">
        <f aca="false">BQ35+AS35+U35</f>
        <v>66</v>
      </c>
      <c r="CO35" s="4" t="n">
        <f aca="false">IF(CM35&gt;0,(CN35+CL35+CJ35+CH35+CF35+CD35+CB35+BZ35)/8,(CL35+CJ35+CH35+CF35+CD35+CB35+BZ35)/7)</f>
        <v>65.75</v>
      </c>
      <c r="CP35" s="4" t="n">
        <f aca="false">IF(CM35=0,0,CM35-CK35)</f>
        <v>434</v>
      </c>
      <c r="CQ35" s="31" t="n">
        <f aca="false">CP35/5</f>
        <v>86.8</v>
      </c>
      <c r="CR35" s="31" t="n">
        <f aca="false">CQ35/7</f>
        <v>12.4</v>
      </c>
      <c r="CS35" s="4"/>
      <c r="CT35" s="2"/>
      <c r="CW35" s="4" t="n">
        <v>99</v>
      </c>
      <c r="CX35" s="4" t="s">
        <v>39</v>
      </c>
      <c r="CY35" s="4" t="n">
        <v>41</v>
      </c>
      <c r="CZ35" s="4" t="s">
        <v>40</v>
      </c>
      <c r="DA35" s="4" t="n">
        <f aca="false">CO35</f>
        <v>65.75</v>
      </c>
    </row>
    <row r="36" customFormat="false" ht="13.5" hidden="false" customHeight="true" outlineLevel="0" collapsed="false">
      <c r="B36" s="8" t="n">
        <v>36805</v>
      </c>
      <c r="F36" s="10" t="n">
        <v>873</v>
      </c>
      <c r="G36" s="10" t="n">
        <f aca="false">F36-F35</f>
        <v>3</v>
      </c>
      <c r="H36" s="10" t="n">
        <v>783</v>
      </c>
      <c r="I36" s="10" t="n">
        <f aca="false">H36-H35</f>
        <v>18</v>
      </c>
      <c r="J36" s="10" t="n">
        <v>642</v>
      </c>
      <c r="K36" s="10" t="n">
        <f aca="false">J36-J35</f>
        <v>7</v>
      </c>
      <c r="L36" s="10" t="n">
        <v>706</v>
      </c>
      <c r="M36" s="10" t="n">
        <f aca="false">L36-L35</f>
        <v>21</v>
      </c>
      <c r="N36" s="10" t="n">
        <v>845</v>
      </c>
      <c r="O36" s="10" t="n">
        <f aca="false">N36-N35</f>
        <v>6</v>
      </c>
      <c r="P36" s="27" t="n">
        <v>852</v>
      </c>
      <c r="Q36" s="27" t="n">
        <v>11</v>
      </c>
      <c r="R36" s="27" t="n">
        <f aca="false">[35]STOR951!$D$13</f>
        <v>621</v>
      </c>
      <c r="S36" s="27" t="n">
        <f aca="false">R36-R35</f>
        <v>12</v>
      </c>
      <c r="T36" s="27" t="n">
        <v>822</v>
      </c>
      <c r="U36" s="27" t="n">
        <f aca="false">T36-T35</f>
        <v>19</v>
      </c>
      <c r="V36" s="10" t="n">
        <f aca="false">IF(T36&gt;0,(G36+I36+K36+M36+O36+Q36+S36-U36)/8,(G36+I36+K36+M36+O36+Q36+S36)/7)</f>
        <v>7.375</v>
      </c>
      <c r="Z36" s="8" t="n">
        <v>36441</v>
      </c>
      <c r="AD36" s="9" t="n">
        <v>1726</v>
      </c>
      <c r="AE36" s="10" t="n">
        <f aca="false">AD36-AD35</f>
        <v>19</v>
      </c>
      <c r="AF36" s="9" t="n">
        <v>1667</v>
      </c>
      <c r="AG36" s="10" t="n">
        <f aca="false">AF36-AF35</f>
        <v>45</v>
      </c>
      <c r="AH36" s="9" t="n">
        <v>1629</v>
      </c>
      <c r="AI36" s="10" t="n">
        <f aca="false">AH36-AH35</f>
        <v>28</v>
      </c>
      <c r="AJ36" s="9" t="n">
        <v>1651</v>
      </c>
      <c r="AK36" s="10" t="n">
        <f aca="false">AJ36-AJ35</f>
        <v>50</v>
      </c>
      <c r="AL36" s="9" t="n">
        <v>1695</v>
      </c>
      <c r="AM36" s="10" t="n">
        <f aca="false">AL36-AL35</f>
        <v>29</v>
      </c>
      <c r="AN36" s="27" t="n">
        <v>1656</v>
      </c>
      <c r="AO36" s="27" t="n">
        <v>31</v>
      </c>
      <c r="AP36" s="27" t="n">
        <f aca="false">[35]STOR951!$D$17</f>
        <v>1546</v>
      </c>
      <c r="AQ36" s="27" t="n">
        <f aca="false">AP36-AP35</f>
        <v>47</v>
      </c>
      <c r="AR36" s="27" t="n">
        <v>1705</v>
      </c>
      <c r="AS36" s="27" t="n">
        <f aca="false">AR36-AR35</f>
        <v>46</v>
      </c>
      <c r="AT36" s="10" t="n">
        <f aca="false">IF(AR36&gt;0,(AE36+AG36+AI36+AK36+AM36+AO36+AQ36+AS36)/8,(AE36+AG36+AI36+AK36+AM36+AO36+AQ36)/7)</f>
        <v>36.875</v>
      </c>
      <c r="AU36" s="14"/>
      <c r="AV36" s="14"/>
      <c r="AX36" s="8" t="n">
        <v>36441</v>
      </c>
      <c r="BB36" s="9" t="n">
        <v>422</v>
      </c>
      <c r="BC36" s="10" t="n">
        <f aca="false">BB36-BB35</f>
        <v>2</v>
      </c>
      <c r="BD36" s="9" t="n">
        <v>418</v>
      </c>
      <c r="BE36" s="10" t="n">
        <f aca="false">BD36-BD35</f>
        <v>7</v>
      </c>
      <c r="BF36" s="9" t="n">
        <v>336</v>
      </c>
      <c r="BG36" s="10" t="n">
        <f aca="false">BF36-BF35</f>
        <v>-2</v>
      </c>
      <c r="BH36" s="9" t="n">
        <v>363</v>
      </c>
      <c r="BI36" s="10" t="n">
        <f aca="false">BH36-BH35</f>
        <v>6</v>
      </c>
      <c r="BJ36" s="9" t="n">
        <v>412</v>
      </c>
      <c r="BK36" s="10" t="n">
        <f aca="false">BJ36-BJ35</f>
        <v>6</v>
      </c>
      <c r="BL36" s="27" t="n">
        <v>428</v>
      </c>
      <c r="BM36" s="10" t="n">
        <v>7</v>
      </c>
      <c r="BN36" s="27" t="n">
        <f aca="false">[35]STOR951!$D$21</f>
        <v>375</v>
      </c>
      <c r="BO36" s="10" t="n">
        <f aca="false">BN36-BN35</f>
        <v>3</v>
      </c>
      <c r="BP36" s="10" t="n">
        <v>452</v>
      </c>
      <c r="BQ36" s="27" t="n">
        <f aca="false">BP36-BP35</f>
        <v>0</v>
      </c>
      <c r="BR36" s="10" t="n">
        <f aca="false">IF(BP36&gt;0,(BC36+BE36+BG36+BI36+BK36+BM36+BO36+BQ36)/8,(BC36+BE36+BG36+BI36+BK36+BM36-BO36)/7)</f>
        <v>3.625</v>
      </c>
      <c r="BU36" s="8" t="n">
        <v>36441</v>
      </c>
      <c r="BY36" s="9" t="n">
        <f aca="false">BB36+AD36+F36</f>
        <v>3021</v>
      </c>
      <c r="BZ36" s="9" t="n">
        <f aca="false">BC36+AE36+G36</f>
        <v>24</v>
      </c>
      <c r="CA36" s="9" t="n">
        <f aca="false">BD36+AF36+H36</f>
        <v>2868</v>
      </c>
      <c r="CB36" s="9" t="n">
        <f aca="false">BE36+AG36+I36</f>
        <v>70</v>
      </c>
      <c r="CC36" s="9" t="n">
        <f aca="false">BF36+AH36+J36</f>
        <v>2607</v>
      </c>
      <c r="CD36" s="9" t="n">
        <f aca="false">BG36+AI36+K36</f>
        <v>33</v>
      </c>
      <c r="CE36" s="9" t="n">
        <f aca="false">BH36+AJ36+L36</f>
        <v>2720</v>
      </c>
      <c r="CF36" s="9" t="n">
        <f aca="false">BI36+AK36+M36</f>
        <v>77</v>
      </c>
      <c r="CG36" s="9" t="n">
        <f aca="false">BJ36+AL36+N36</f>
        <v>2952</v>
      </c>
      <c r="CH36" s="9" t="n">
        <f aca="false">BK36+AM36+O36</f>
        <v>41</v>
      </c>
      <c r="CI36" s="30" t="n">
        <f aca="false">BL36+AN36+P36</f>
        <v>2936</v>
      </c>
      <c r="CJ36" s="30" t="n">
        <f aca="false">BM36+AO36+Q36</f>
        <v>49</v>
      </c>
      <c r="CK36" s="30" t="n">
        <f aca="false">BN36+AP36+R36</f>
        <v>2542</v>
      </c>
      <c r="CL36" s="30" t="n">
        <f aca="false">BO36+AQ36+S36</f>
        <v>62</v>
      </c>
      <c r="CM36" s="30" t="n">
        <f aca="false">BP36+AR36+T36</f>
        <v>2979</v>
      </c>
      <c r="CN36" s="30" t="n">
        <f aca="false">BQ36+AS36+U36</f>
        <v>65</v>
      </c>
      <c r="CO36" s="4" t="n">
        <f aca="false">IF(CM36&gt;0,(CN36+CL36+CJ36+CH36+CF36+CD36+CB36+BZ36)/8,(CL36+CJ36+CH36+CF36+CD36+CB36+BZ36)/7)</f>
        <v>52.625</v>
      </c>
      <c r="CP36" s="4" t="n">
        <f aca="false">IF(CM36=0,0,CM36-CK36)</f>
        <v>437</v>
      </c>
      <c r="CQ36" s="31" t="n">
        <f aca="false">CP36/4</f>
        <v>109.25</v>
      </c>
      <c r="CR36" s="31" t="n">
        <f aca="false">CQ36/7</f>
        <v>15.6071428571429</v>
      </c>
      <c r="CS36" s="4"/>
      <c r="CT36" s="2"/>
      <c r="CW36" s="4" t="n">
        <v>77</v>
      </c>
      <c r="CX36" s="4" t="s">
        <v>37</v>
      </c>
      <c r="CY36" s="4" t="n">
        <v>24</v>
      </c>
      <c r="CZ36" s="4" t="s">
        <v>18</v>
      </c>
      <c r="DA36" s="4" t="n">
        <f aca="false">CO36</f>
        <v>52.625</v>
      </c>
    </row>
    <row r="37" customFormat="false" ht="13.5" hidden="false" customHeight="true" outlineLevel="0" collapsed="false">
      <c r="B37" s="8" t="n">
        <v>36812</v>
      </c>
      <c r="F37" s="10" t="n">
        <v>874</v>
      </c>
      <c r="G37" s="10" t="n">
        <f aca="false">F37-F36</f>
        <v>1</v>
      </c>
      <c r="H37" s="10" t="n">
        <v>801</v>
      </c>
      <c r="I37" s="10" t="n">
        <f aca="false">H37-H36</f>
        <v>18</v>
      </c>
      <c r="J37" s="10" t="n">
        <v>651</v>
      </c>
      <c r="K37" s="10" t="n">
        <f aca="false">J37-J36</f>
        <v>9</v>
      </c>
      <c r="L37" s="10" t="n">
        <v>734</v>
      </c>
      <c r="M37" s="10" t="n">
        <f aca="false">L37-L36</f>
        <v>28</v>
      </c>
      <c r="N37" s="10" t="n">
        <v>869</v>
      </c>
      <c r="O37" s="10" t="n">
        <f aca="false">N37-N36</f>
        <v>24</v>
      </c>
      <c r="P37" s="27" t="n">
        <v>860</v>
      </c>
      <c r="Q37" s="27" t="n">
        <v>8</v>
      </c>
      <c r="R37" s="27" t="n">
        <f aca="false">[36]STOR951!$D$13</f>
        <v>627</v>
      </c>
      <c r="S37" s="27" t="n">
        <f aca="false">R37-R36</f>
        <v>6</v>
      </c>
      <c r="T37" s="27" t="n">
        <v>837</v>
      </c>
      <c r="U37" s="27" t="n">
        <f aca="false">T37-T36</f>
        <v>15</v>
      </c>
      <c r="V37" s="10" t="n">
        <f aca="false">IF(T37&gt;0,(G37+I37+K37+M37+O37+Q37+S37-U37)/8,(G37+I37+K37+M37+O37+Q37+S37)/7)</f>
        <v>9.875</v>
      </c>
      <c r="Z37" s="8" t="n">
        <v>36448</v>
      </c>
      <c r="AD37" s="9" t="n">
        <v>1779</v>
      </c>
      <c r="AE37" s="10" t="n">
        <f aca="false">AD37-AD36</f>
        <v>53</v>
      </c>
      <c r="AF37" s="9" t="n">
        <v>1696</v>
      </c>
      <c r="AG37" s="10" t="n">
        <f aca="false">AF37-AF36</f>
        <v>29</v>
      </c>
      <c r="AH37" s="9" t="n">
        <v>1672</v>
      </c>
      <c r="AI37" s="10" t="n">
        <f aca="false">AH37-AH36</f>
        <v>43</v>
      </c>
      <c r="AJ37" s="9" t="n">
        <v>1686</v>
      </c>
      <c r="AK37" s="10" t="n">
        <f aca="false">AJ37-AJ36</f>
        <v>35</v>
      </c>
      <c r="AL37" s="9" t="n">
        <v>1723</v>
      </c>
      <c r="AM37" s="10" t="n">
        <f aca="false">AL37-AL36</f>
        <v>28</v>
      </c>
      <c r="AN37" s="27" t="n">
        <v>1688</v>
      </c>
      <c r="AO37" s="27" t="n">
        <v>32</v>
      </c>
      <c r="AP37" s="27" t="n">
        <f aca="false">[36]STOR951!$D$17</f>
        <v>1566</v>
      </c>
      <c r="AQ37" s="27" t="n">
        <f aca="false">AP37-AP36</f>
        <v>20</v>
      </c>
      <c r="AR37" s="27" t="n">
        <v>1741</v>
      </c>
      <c r="AS37" s="27" t="n">
        <f aca="false">AR37-AR36</f>
        <v>36</v>
      </c>
      <c r="AT37" s="10" t="n">
        <f aca="false">IF(AR37&gt;0,(AE37+AG37+AI37+AK37+AM37+AO37+AQ37+AS37)/8,(AE37+AG37+AI37+AK37+AM37+AO37+AQ37)/7)</f>
        <v>34.5</v>
      </c>
      <c r="AU37" s="14"/>
      <c r="AV37" s="14"/>
      <c r="AX37" s="8" t="n">
        <v>36448</v>
      </c>
      <c r="BB37" s="9" t="n">
        <v>428</v>
      </c>
      <c r="BC37" s="10" t="n">
        <f aca="false">BB37-BB36</f>
        <v>6</v>
      </c>
      <c r="BD37" s="9" t="n">
        <v>423</v>
      </c>
      <c r="BE37" s="10" t="n">
        <f aca="false">BD37-BD36</f>
        <v>5</v>
      </c>
      <c r="BF37" s="35" t="n">
        <v>341</v>
      </c>
      <c r="BG37" s="10" t="n">
        <f aca="false">BF37-BF36</f>
        <v>5</v>
      </c>
      <c r="BH37" s="9" t="n">
        <v>363</v>
      </c>
      <c r="BI37" s="10" t="n">
        <f aca="false">BH37-BH36</f>
        <v>0</v>
      </c>
      <c r="BJ37" s="9" t="n">
        <v>418</v>
      </c>
      <c r="BK37" s="10" t="n">
        <f aca="false">BJ37-BJ36</f>
        <v>6</v>
      </c>
      <c r="BL37" s="27" t="n">
        <v>430</v>
      </c>
      <c r="BM37" s="10" t="n">
        <v>2</v>
      </c>
      <c r="BN37" s="27" t="n">
        <f aca="false">[36]STOR951!$D$21</f>
        <v>378</v>
      </c>
      <c r="BO37" s="10" t="n">
        <f aca="false">BN37-BN36</f>
        <v>3</v>
      </c>
      <c r="BP37" s="10" t="n">
        <v>464</v>
      </c>
      <c r="BQ37" s="27" t="n">
        <f aca="false">BP37-BP36</f>
        <v>12</v>
      </c>
      <c r="BR37" s="10" t="n">
        <f aca="false">IF(BP37&gt;0,(BC37+BE37+BG37+BI37+BK37+BM37+BO37+BQ37)/8,(BC37+BE37+BG37+BI37+BK37+BM37-BO37)/7)</f>
        <v>4.875</v>
      </c>
      <c r="BU37" s="8" t="n">
        <v>36448</v>
      </c>
      <c r="BY37" s="9" t="n">
        <f aca="false">BB37+AD37+F37</f>
        <v>3081</v>
      </c>
      <c r="BZ37" s="9" t="n">
        <f aca="false">BC37+AE37+G37</f>
        <v>60</v>
      </c>
      <c r="CA37" s="9" t="n">
        <f aca="false">BD37+AF37+H37</f>
        <v>2920</v>
      </c>
      <c r="CB37" s="9" t="n">
        <f aca="false">BE37+AG37+I37</f>
        <v>52</v>
      </c>
      <c r="CC37" s="9" t="n">
        <f aca="false">BF37+AH37+J37</f>
        <v>2664</v>
      </c>
      <c r="CD37" s="9" t="n">
        <f aca="false">BG37+AI37+K37</f>
        <v>57</v>
      </c>
      <c r="CE37" s="9" t="n">
        <f aca="false">BH37+AJ37+L37</f>
        <v>2783</v>
      </c>
      <c r="CF37" s="9" t="n">
        <f aca="false">BI37+AK37+M37</f>
        <v>63</v>
      </c>
      <c r="CG37" s="9" t="n">
        <f aca="false">BJ37+AL37+N37</f>
        <v>3010</v>
      </c>
      <c r="CH37" s="9" t="n">
        <f aca="false">BK37+AM37+O37</f>
        <v>58</v>
      </c>
      <c r="CI37" s="30" t="n">
        <f aca="false">BL37+AN37+P37</f>
        <v>2978</v>
      </c>
      <c r="CJ37" s="30" t="n">
        <f aca="false">BM37+AO37+Q37</f>
        <v>42</v>
      </c>
      <c r="CK37" s="30" t="n">
        <f aca="false">BN37+AP37+R37</f>
        <v>2571</v>
      </c>
      <c r="CL37" s="30" t="n">
        <f aca="false">BO37+AQ37+S37</f>
        <v>29</v>
      </c>
      <c r="CM37" s="30" t="n">
        <f aca="false">BP37+AR37+T37</f>
        <v>3042</v>
      </c>
      <c r="CN37" s="30" t="n">
        <f aca="false">BQ37+AS37+U37</f>
        <v>63</v>
      </c>
      <c r="CO37" s="4" t="n">
        <f aca="false">IF(CM37&gt;0,(CN37+CL37+CJ37+CH37+CF37+CD37+CB37+BZ37)/8,(CL37+CJ37+CH37+CF37+CD37+CB37+BZ37)/7)</f>
        <v>53</v>
      </c>
      <c r="CP37" s="4" t="n">
        <f aca="false">IF(CM37=0,0,CM37-CK37)</f>
        <v>471</v>
      </c>
      <c r="CQ37" s="31" t="n">
        <f aca="false">CP37/3</f>
        <v>157</v>
      </c>
      <c r="CR37" s="31" t="n">
        <f aca="false">CQ37/7</f>
        <v>22.4285714285714</v>
      </c>
      <c r="CS37" s="4"/>
      <c r="CT37" s="2"/>
      <c r="CU37" s="28"/>
      <c r="CV37" s="28"/>
      <c r="CW37" s="32" t="n">
        <v>63</v>
      </c>
      <c r="CX37" s="32" t="s">
        <v>37</v>
      </c>
      <c r="CY37" s="4" t="n">
        <v>42</v>
      </c>
      <c r="CZ37" s="4" t="s">
        <v>7</v>
      </c>
      <c r="DA37" s="4" t="n">
        <f aca="false">CO37</f>
        <v>53</v>
      </c>
    </row>
    <row r="38" customFormat="false" ht="13.5" hidden="false" customHeight="true" outlineLevel="0" collapsed="false">
      <c r="B38" s="8" t="n">
        <v>36819</v>
      </c>
      <c r="F38" s="10" t="n">
        <v>873</v>
      </c>
      <c r="G38" s="10" t="n">
        <f aca="false">F38-F37</f>
        <v>-1</v>
      </c>
      <c r="H38" s="34" t="n">
        <v>813</v>
      </c>
      <c r="I38" s="10" t="n">
        <f aca="false">H38-H37</f>
        <v>12</v>
      </c>
      <c r="J38" s="10" t="n">
        <v>660</v>
      </c>
      <c r="K38" s="10" t="n">
        <f aca="false">J38-J37</f>
        <v>9</v>
      </c>
      <c r="L38" s="10" t="n">
        <v>750</v>
      </c>
      <c r="M38" s="10" t="n">
        <f aca="false">L38-L37</f>
        <v>16</v>
      </c>
      <c r="N38" s="10" t="n">
        <v>885</v>
      </c>
      <c r="O38" s="10" t="n">
        <f aca="false">N38-N37</f>
        <v>16</v>
      </c>
      <c r="P38" s="27" t="n">
        <v>860</v>
      </c>
      <c r="Q38" s="27" t="n">
        <v>0</v>
      </c>
      <c r="R38" s="27" t="n">
        <f aca="false">[37]STOR951!$D$13</f>
        <v>649</v>
      </c>
      <c r="S38" s="27" t="n">
        <f aca="false">R38-R37</f>
        <v>22</v>
      </c>
      <c r="T38" s="27" t="n">
        <v>841</v>
      </c>
      <c r="U38" s="27" t="n">
        <f aca="false">T38-T37</f>
        <v>4</v>
      </c>
      <c r="V38" s="10" t="n">
        <f aca="false">IF(T38&gt;0,(G38+I38+K38+M38+O38+Q38+S38-U38)/8,(G38+I38+K38+M38+O38+Q38+S38)/7)</f>
        <v>8.75</v>
      </c>
      <c r="Z38" s="8" t="n">
        <v>36455</v>
      </c>
      <c r="AD38" s="9" t="n">
        <v>1782</v>
      </c>
      <c r="AE38" s="10" t="n">
        <f aca="false">AD38-AD37</f>
        <v>3</v>
      </c>
      <c r="AF38" s="9" t="n">
        <v>1717</v>
      </c>
      <c r="AG38" s="10" t="n">
        <f aca="false">AF38-AF37</f>
        <v>21</v>
      </c>
      <c r="AH38" s="9" t="n">
        <v>1699</v>
      </c>
      <c r="AI38" s="10" t="n">
        <f aca="false">AH38-AH37</f>
        <v>27</v>
      </c>
      <c r="AJ38" s="9" t="n">
        <v>1693</v>
      </c>
      <c r="AK38" s="10" t="n">
        <f aca="false">AJ38-AJ37</f>
        <v>7</v>
      </c>
      <c r="AL38" s="9" t="n">
        <v>1734</v>
      </c>
      <c r="AM38" s="10" t="n">
        <f aca="false">AL38-AL37</f>
        <v>11</v>
      </c>
      <c r="AN38" s="27" t="n">
        <v>1701</v>
      </c>
      <c r="AO38" s="27" t="n">
        <v>13</v>
      </c>
      <c r="AP38" s="27" t="n">
        <f aca="false">[37]STOR951!$D$17</f>
        <v>1613</v>
      </c>
      <c r="AQ38" s="27" t="n">
        <f aca="false">AP38-AP37</f>
        <v>47</v>
      </c>
      <c r="AR38" s="27" t="n">
        <v>1757</v>
      </c>
      <c r="AS38" s="27" t="n">
        <f aca="false">AR38-AR37</f>
        <v>16</v>
      </c>
      <c r="AT38" s="10" t="n">
        <f aca="false">IF(AR38&gt;0,(AE38+AG38+AI38+AK38+AM38+AO38+AQ38+AS38)/8,(AE38+AG38+AI38+AK38+AM38+AO38+AQ38)/7)</f>
        <v>18.125</v>
      </c>
      <c r="AU38" s="14"/>
      <c r="AV38" s="14"/>
      <c r="AX38" s="8" t="n">
        <v>36455</v>
      </c>
      <c r="BB38" s="9" t="n">
        <v>430</v>
      </c>
      <c r="BC38" s="10" t="n">
        <f aca="false">BB38-BB37</f>
        <v>2</v>
      </c>
      <c r="BD38" s="35" t="n">
        <v>424</v>
      </c>
      <c r="BE38" s="10" t="n">
        <f aca="false">BD38-BD37</f>
        <v>1</v>
      </c>
      <c r="BF38" s="9" t="n">
        <v>339</v>
      </c>
      <c r="BG38" s="10" t="n">
        <f aca="false">BF38-BF37</f>
        <v>-2</v>
      </c>
      <c r="BH38" s="35" t="n">
        <v>369</v>
      </c>
      <c r="BI38" s="10" t="n">
        <f aca="false">BH38-BH37</f>
        <v>6</v>
      </c>
      <c r="BJ38" s="9" t="n">
        <v>427</v>
      </c>
      <c r="BK38" s="10" t="n">
        <f aca="false">BJ38-BJ37</f>
        <v>9</v>
      </c>
      <c r="BL38" s="27" t="n">
        <v>430</v>
      </c>
      <c r="BM38" s="10" t="n">
        <v>0</v>
      </c>
      <c r="BN38" s="27" t="n">
        <f aca="false">[37]STOR951!$D$21</f>
        <v>380</v>
      </c>
      <c r="BO38" s="10" t="n">
        <f aca="false">BN38-BN37</f>
        <v>2</v>
      </c>
      <c r="BP38" s="10" t="n">
        <v>469</v>
      </c>
      <c r="BQ38" s="27" t="n">
        <f aca="false">BP38-BP37</f>
        <v>5</v>
      </c>
      <c r="BR38" s="10" t="n">
        <f aca="false">IF(BP38&gt;0,(BC38+BE38+BG38+BI38+BK38+BM38+BO38+BQ38)/8,(BC38+BE38+BG38+BI38+BK38+BM38-BO38)/7)</f>
        <v>2.875</v>
      </c>
      <c r="BU38" s="8" t="n">
        <v>36455</v>
      </c>
      <c r="BY38" s="9" t="n">
        <f aca="false">BB38+AD38+F38</f>
        <v>3085</v>
      </c>
      <c r="BZ38" s="9" t="n">
        <f aca="false">BC38+AE38+G38</f>
        <v>4</v>
      </c>
      <c r="CA38" s="9" t="n">
        <f aca="false">BD38+AF38+H38</f>
        <v>2954</v>
      </c>
      <c r="CB38" s="9" t="n">
        <f aca="false">BE38+AG38+I38</f>
        <v>34</v>
      </c>
      <c r="CC38" s="9" t="n">
        <f aca="false">BF38+AH38+J38</f>
        <v>2698</v>
      </c>
      <c r="CD38" s="9" t="n">
        <f aca="false">BG38+AI38+K38</f>
        <v>34</v>
      </c>
      <c r="CE38" s="36" t="n">
        <f aca="false">BH38+AJ38+L38</f>
        <v>2812</v>
      </c>
      <c r="CF38" s="9" t="n">
        <f aca="false">BI38+AK38+M38</f>
        <v>29</v>
      </c>
      <c r="CG38" s="9" t="n">
        <f aca="false">BJ38+AL38+N38</f>
        <v>3046</v>
      </c>
      <c r="CH38" s="9" t="n">
        <f aca="false">BK38+AM38+O38</f>
        <v>36</v>
      </c>
      <c r="CI38" s="30" t="n">
        <f aca="false">BL38+AN38+P38</f>
        <v>2991</v>
      </c>
      <c r="CJ38" s="30" t="n">
        <f aca="false">BM38+AO38+Q38</f>
        <v>13</v>
      </c>
      <c r="CK38" s="30" t="n">
        <f aca="false">BN38+AP38+R38</f>
        <v>2642</v>
      </c>
      <c r="CL38" s="30" t="n">
        <f aca="false">BO38+AQ38+S38</f>
        <v>71</v>
      </c>
      <c r="CM38" s="30" t="n">
        <f aca="false">BP38+AR38+T38</f>
        <v>3067</v>
      </c>
      <c r="CN38" s="30" t="n">
        <f aca="false">BQ38+AS38+U38</f>
        <v>25</v>
      </c>
      <c r="CO38" s="4" t="n">
        <f aca="false">IF(CM38&gt;0,(CN38+CL38+CJ38+CH38+CF38+CD38+CB38+BZ38)/8,(CL38+CJ38+CH38+CF38+CD38+CB38+BZ38)/7)</f>
        <v>30.75</v>
      </c>
      <c r="CP38" s="4" t="n">
        <f aca="false">IF(CM38=0,0,CM38-CK38)</f>
        <v>425</v>
      </c>
      <c r="CQ38" s="31" t="n">
        <f aca="false">CP38/2</f>
        <v>212.5</v>
      </c>
      <c r="CR38" s="31" t="n">
        <f aca="false">CQ38/7</f>
        <v>30.3571428571429</v>
      </c>
      <c r="CS38" s="4"/>
      <c r="CT38" s="2"/>
      <c r="CW38" s="4" t="n">
        <v>36</v>
      </c>
      <c r="CX38" s="4" t="s">
        <v>40</v>
      </c>
      <c r="CY38" s="4" t="n">
        <v>4</v>
      </c>
      <c r="CZ38" s="4" t="s">
        <v>18</v>
      </c>
      <c r="DA38" s="4" t="n">
        <f aca="false">CO38</f>
        <v>30.75</v>
      </c>
    </row>
    <row r="39" customFormat="false" ht="13.5" hidden="false" customHeight="true" outlineLevel="0" collapsed="false">
      <c r="B39" s="8" t="n">
        <v>36826</v>
      </c>
      <c r="F39" s="10" t="n">
        <v>870</v>
      </c>
      <c r="G39" s="10" t="n">
        <f aca="false">F39-F38</f>
        <v>-3</v>
      </c>
      <c r="H39" s="10" t="n">
        <v>812</v>
      </c>
      <c r="I39" s="10" t="n">
        <f aca="false">H39-H38</f>
        <v>-1</v>
      </c>
      <c r="J39" s="34" t="n">
        <v>670</v>
      </c>
      <c r="K39" s="10" t="n">
        <f aca="false">J39-J38</f>
        <v>10</v>
      </c>
      <c r="L39" s="34" t="n">
        <v>749</v>
      </c>
      <c r="M39" s="10" t="n">
        <f aca="false">L39-L38</f>
        <v>-1</v>
      </c>
      <c r="N39" s="10" t="n">
        <v>896</v>
      </c>
      <c r="O39" s="10" t="n">
        <f aca="false">N39-N38</f>
        <v>11</v>
      </c>
      <c r="P39" s="27" t="n">
        <v>851</v>
      </c>
      <c r="Q39" s="27" t="n">
        <v>-9</v>
      </c>
      <c r="R39" s="27" t="n">
        <f aca="false">[38]STOR951!$D$13</f>
        <v>666</v>
      </c>
      <c r="S39" s="27" t="n">
        <f aca="false">R39-R38</f>
        <v>17</v>
      </c>
      <c r="T39" s="27" t="n">
        <v>839</v>
      </c>
      <c r="U39" s="27" t="n">
        <f aca="false">T39-T38</f>
        <v>-2</v>
      </c>
      <c r="V39" s="10" t="n">
        <f aca="false">IF(T39&gt;0,(G39+I39+K39+M39+O39+Q39+S39-U39)/8,(G39+I39+K39+M39+O39+Q39+S39)/7)</f>
        <v>3.25</v>
      </c>
      <c r="Z39" s="8" t="n">
        <v>36462</v>
      </c>
      <c r="AD39" s="9" t="n">
        <v>1791</v>
      </c>
      <c r="AE39" s="10" t="n">
        <f aca="false">AD39-AD38</f>
        <v>9</v>
      </c>
      <c r="AF39" s="35" t="n">
        <v>1723</v>
      </c>
      <c r="AG39" s="10" t="n">
        <f aca="false">AF39-AF38</f>
        <v>6</v>
      </c>
      <c r="AH39" s="35" t="n">
        <v>1721</v>
      </c>
      <c r="AI39" s="10" t="n">
        <f aca="false">AH39-AH38</f>
        <v>22</v>
      </c>
      <c r="AJ39" s="9" t="n">
        <v>1691</v>
      </c>
      <c r="AK39" s="10" t="n">
        <f aca="false">AJ39-AJ38</f>
        <v>-2</v>
      </c>
      <c r="AL39" s="35" t="n">
        <v>1763</v>
      </c>
      <c r="AM39" s="10" t="n">
        <f aca="false">AL39-AL38</f>
        <v>29</v>
      </c>
      <c r="AN39" s="27" t="n">
        <v>1711</v>
      </c>
      <c r="AO39" s="27" t="n">
        <v>10</v>
      </c>
      <c r="AP39" s="27" t="n">
        <f aca="false">[38]STOR951!$D$17</f>
        <v>1661</v>
      </c>
      <c r="AQ39" s="27" t="n">
        <f aca="false">AP39-AP38</f>
        <v>48</v>
      </c>
      <c r="AR39" s="27" t="n">
        <v>1782</v>
      </c>
      <c r="AS39" s="27" t="n">
        <f aca="false">AR39-AR38</f>
        <v>25</v>
      </c>
      <c r="AT39" s="10" t="n">
        <f aca="false">IF(AR39&gt;0,(AE39+AG39+AI39+AK39+AM39+AO39+AQ39+AS39)/8,(AE39+AG39+AI39+AK39+AM39+AO39+AQ39)/7)</f>
        <v>18.375</v>
      </c>
      <c r="AU39" s="14"/>
      <c r="AV39" s="14"/>
      <c r="AX39" s="8" t="n">
        <v>36462</v>
      </c>
      <c r="BB39" s="9" t="n">
        <v>427</v>
      </c>
      <c r="BC39" s="10" t="n">
        <f aca="false">BB39-BB38</f>
        <v>-3</v>
      </c>
      <c r="BD39" s="9" t="n">
        <v>423</v>
      </c>
      <c r="BE39" s="10" t="n">
        <f aca="false">BD39-BD38</f>
        <v>-1</v>
      </c>
      <c r="BF39" s="9" t="n">
        <v>334</v>
      </c>
      <c r="BG39" s="10" t="n">
        <f aca="false">BF39-BF38</f>
        <v>-5</v>
      </c>
      <c r="BH39" s="9" t="n">
        <v>367</v>
      </c>
      <c r="BI39" s="10" t="n">
        <f aca="false">BH39-BH38</f>
        <v>-2</v>
      </c>
      <c r="BJ39" s="9" t="n">
        <v>435</v>
      </c>
      <c r="BK39" s="10" t="n">
        <f aca="false">BJ39-BJ38</f>
        <v>8</v>
      </c>
      <c r="BL39" s="27" t="n">
        <v>433</v>
      </c>
      <c r="BM39" s="10" t="n">
        <v>3</v>
      </c>
      <c r="BN39" s="27" t="n">
        <f aca="false">[38]STOR951!$D$21</f>
        <v>385</v>
      </c>
      <c r="BO39" s="10" t="n">
        <f aca="false">BN39-BN38</f>
        <v>5</v>
      </c>
      <c r="BP39" s="10" t="n">
        <v>469</v>
      </c>
      <c r="BQ39" s="27" t="n">
        <f aca="false">BP39-BP38</f>
        <v>0</v>
      </c>
      <c r="BR39" s="10" t="n">
        <f aca="false">IF(BP39&gt;0,(BC39+BE39+BG39+BI39+BK39+BM39+BO39+BQ39)/8,(BC39+BE39+BG39+BI39+BK39+BM39-BO39)/7)</f>
        <v>0.625</v>
      </c>
      <c r="BU39" s="8" t="n">
        <v>36462</v>
      </c>
      <c r="BY39" s="9" t="n">
        <f aca="false">BB39+AD39+F39</f>
        <v>3088</v>
      </c>
      <c r="BZ39" s="9" t="n">
        <f aca="false">BC39+AE39+G39</f>
        <v>3</v>
      </c>
      <c r="CA39" s="37" t="n">
        <f aca="false">BD39+AF39+H39</f>
        <v>2958</v>
      </c>
      <c r="CB39" s="9" t="n">
        <f aca="false">BE39+AG39+I39</f>
        <v>4</v>
      </c>
      <c r="CC39" s="37" t="n">
        <f aca="false">BF39+AH39+J39</f>
        <v>2725</v>
      </c>
      <c r="CD39" s="9" t="n">
        <f aca="false">BG39+AI39+K39</f>
        <v>27</v>
      </c>
      <c r="CE39" s="9" t="n">
        <f aca="false">BH39+AJ39+L39</f>
        <v>2807</v>
      </c>
      <c r="CF39" s="9" t="n">
        <f aca="false">BI39+AK39+M39</f>
        <v>-5</v>
      </c>
      <c r="CG39" s="9" t="n">
        <f aca="false">BJ39+AL39+N39</f>
        <v>3094</v>
      </c>
      <c r="CH39" s="9" t="n">
        <f aca="false">BK39+AM39+O39</f>
        <v>48</v>
      </c>
      <c r="CI39" s="30" t="n">
        <f aca="false">BL39+AN39+P39</f>
        <v>2995</v>
      </c>
      <c r="CJ39" s="30" t="n">
        <f aca="false">BM39+AO39+Q39</f>
        <v>4</v>
      </c>
      <c r="CK39" s="30" t="n">
        <f aca="false">BN39+AP39+R39</f>
        <v>2712</v>
      </c>
      <c r="CL39" s="30" t="n">
        <f aca="false">BO39+AQ39+S39</f>
        <v>70</v>
      </c>
      <c r="CM39" s="30" t="n">
        <f aca="false">BP39+AR39+T39</f>
        <v>3090</v>
      </c>
      <c r="CN39" s="30" t="n">
        <f aca="false">BQ39+AS39+U39</f>
        <v>23</v>
      </c>
      <c r="CO39" s="4" t="n">
        <f aca="false">IF(CM39&gt;0,(CN39+CL39+CJ39+CH39+CF39+CD39+CB39+BZ39)/8,(CL39+CJ39+CH39+CF39+CD39+CB39+BZ39)/7)</f>
        <v>21.75</v>
      </c>
      <c r="CP39" s="4" t="n">
        <f aca="false">IF(CM39=0,0,CM39-CK39)</f>
        <v>378</v>
      </c>
      <c r="CQ39" s="31" t="n">
        <f aca="false">CP39/1</f>
        <v>378</v>
      </c>
      <c r="CR39" s="31" t="n">
        <f aca="false">CQ39/7</f>
        <v>54</v>
      </c>
      <c r="CS39" s="4" t="n">
        <f aca="false">SUM(CO31:CO39)+CM30</f>
        <v>3011.375</v>
      </c>
      <c r="CT39" s="2"/>
      <c r="CW39" s="4" t="n">
        <v>48</v>
      </c>
      <c r="CX39" s="4" t="s">
        <v>40</v>
      </c>
      <c r="CY39" s="4" t="n">
        <v>-5</v>
      </c>
      <c r="CZ39" s="4" t="s">
        <v>37</v>
      </c>
      <c r="DA39" s="4" t="n">
        <f aca="false">CO39</f>
        <v>21.75</v>
      </c>
    </row>
    <row r="40" customFormat="false" ht="13.5" hidden="false" customHeight="true" outlineLevel="0" collapsed="false">
      <c r="B40" s="8" t="n">
        <v>36833</v>
      </c>
      <c r="F40" s="10" t="n">
        <v>877</v>
      </c>
      <c r="G40" s="10" t="n">
        <f aca="false">F40-F39</f>
        <v>7</v>
      </c>
      <c r="H40" s="10" t="n">
        <v>794</v>
      </c>
      <c r="I40" s="10" t="n">
        <f aca="false">H40-H39</f>
        <v>-18</v>
      </c>
      <c r="J40" s="10" t="n">
        <v>658</v>
      </c>
      <c r="K40" s="10" t="n">
        <f aca="false">J40-J39</f>
        <v>-12</v>
      </c>
      <c r="L40" s="10" t="n">
        <v>748</v>
      </c>
      <c r="M40" s="10" t="n">
        <f aca="false">L40-L39</f>
        <v>-1</v>
      </c>
      <c r="N40" s="10" t="n">
        <v>923</v>
      </c>
      <c r="O40" s="10" t="n">
        <v>27</v>
      </c>
      <c r="P40" s="27" t="n">
        <v>852</v>
      </c>
      <c r="Q40" s="27" t="n">
        <v>1</v>
      </c>
      <c r="R40" s="27" t="n">
        <f aca="false">[39]STOR951!$D$13</f>
        <v>687</v>
      </c>
      <c r="S40" s="27" t="n">
        <f aca="false">R40-R39</f>
        <v>21</v>
      </c>
      <c r="T40" s="27" t="n">
        <v>839</v>
      </c>
      <c r="U40" s="27" t="n">
        <v>2</v>
      </c>
      <c r="V40" s="10" t="n">
        <f aca="false">IF(T40&gt;0,(G40+I40+K40+M40+O40+Q40+S40-U40)/8,(G40+I40+K40+M40+O40+Q40+S40)/7)</f>
        <v>2.875</v>
      </c>
      <c r="Z40" s="8" t="n">
        <v>36469</v>
      </c>
      <c r="AD40" s="35" t="n">
        <v>1795</v>
      </c>
      <c r="AE40" s="10" t="n">
        <f aca="false">AD40-AD39</f>
        <v>4</v>
      </c>
      <c r="AF40" s="9" t="n">
        <v>1669</v>
      </c>
      <c r="AG40" s="10" t="n">
        <f aca="false">AF40-AF39</f>
        <v>-54</v>
      </c>
      <c r="AH40" s="9" t="n">
        <v>1714</v>
      </c>
      <c r="AI40" s="10" t="n">
        <f aca="false">AH40-AH39</f>
        <v>-7</v>
      </c>
      <c r="AJ40" s="35" t="n">
        <v>1695</v>
      </c>
      <c r="AK40" s="10" t="n">
        <f aca="false">AJ40-AJ39</f>
        <v>4</v>
      </c>
      <c r="AL40" s="9" t="n">
        <v>1755</v>
      </c>
      <c r="AM40" s="10" t="n">
        <v>-8</v>
      </c>
      <c r="AN40" s="27" t="n">
        <v>1721</v>
      </c>
      <c r="AO40" s="27" t="n">
        <v>10</v>
      </c>
      <c r="AP40" s="27" t="n">
        <f aca="false">[39]STOR951!$D$17</f>
        <v>1678</v>
      </c>
      <c r="AQ40" s="27" t="n">
        <f aca="false">AP40-AP39</f>
        <v>17</v>
      </c>
      <c r="AR40" s="27" t="n">
        <v>1782</v>
      </c>
      <c r="AS40" s="27" t="n">
        <v>4</v>
      </c>
      <c r="AT40" s="10" t="n">
        <f aca="false">IF(AR40&gt;0,(AE40+AG40+AI40+AK40+AM40+AO40+AQ40+AS40)/8,(AE40+AG40+AI40+AK40+AM40+AO40+AQ40)/7)</f>
        <v>-3.75</v>
      </c>
      <c r="AU40" s="14"/>
      <c r="AV40" s="14"/>
      <c r="AX40" s="8" t="n">
        <v>36469</v>
      </c>
      <c r="BB40" s="9" t="n">
        <v>427</v>
      </c>
      <c r="BC40" s="10" t="n">
        <f aca="false">BB40-BB39</f>
        <v>0</v>
      </c>
      <c r="BD40" s="9" t="n">
        <v>410</v>
      </c>
      <c r="BE40" s="10" t="n">
        <f aca="false">BD40-BD39</f>
        <v>-13</v>
      </c>
      <c r="BF40" s="9" t="n">
        <v>331</v>
      </c>
      <c r="BG40" s="10" t="n">
        <f aca="false">BF40-BF39</f>
        <v>-3</v>
      </c>
      <c r="BH40" s="9" t="n">
        <v>371</v>
      </c>
      <c r="BI40" s="10" t="n">
        <f aca="false">BH40-BH39</f>
        <v>4</v>
      </c>
      <c r="BJ40" s="35" t="n">
        <v>449</v>
      </c>
      <c r="BK40" s="10" t="n">
        <v>14</v>
      </c>
      <c r="BL40" s="27" t="n">
        <v>434</v>
      </c>
      <c r="BM40" s="10" t="n">
        <v>1</v>
      </c>
      <c r="BN40" s="27" t="n">
        <f aca="false">[39]STOR951!$D$21</f>
        <v>383</v>
      </c>
      <c r="BO40" s="10" t="n">
        <f aca="false">BN40-BN39</f>
        <v>-2</v>
      </c>
      <c r="BP40" s="10" t="n">
        <v>469</v>
      </c>
      <c r="BQ40" s="10" t="n">
        <v>4</v>
      </c>
      <c r="BR40" s="10" t="n">
        <f aca="false">IF(BP40&gt;0,(BC40+BE40+BG40+BI40+BK40+BM40+BO40+BQ40)/8,(BC40+BE40+BG40+BI40+BK40+BM40-BO40)/7)</f>
        <v>0.625</v>
      </c>
      <c r="BU40" s="38" t="n">
        <v>36469</v>
      </c>
      <c r="BV40" s="39"/>
      <c r="BW40" s="39"/>
      <c r="BX40" s="39"/>
      <c r="BY40" s="40" t="n">
        <f aca="false">BB40+AD40+F40</f>
        <v>3099</v>
      </c>
      <c r="BZ40" s="41" t="n">
        <f aca="false">BC40+AE40+G40</f>
        <v>11</v>
      </c>
      <c r="CA40" s="41" t="n">
        <f aca="false">BD40+AF40+H40</f>
        <v>2873</v>
      </c>
      <c r="CB40" s="41" t="n">
        <f aca="false">BE40+AG40+I40</f>
        <v>-85</v>
      </c>
      <c r="CC40" s="41" t="n">
        <f aca="false">BF40+AH40+J40</f>
        <v>2703</v>
      </c>
      <c r="CD40" s="41" t="n">
        <f aca="false">BG40+AI40+K40</f>
        <v>-22</v>
      </c>
      <c r="CE40" s="41" t="n">
        <f aca="false">BH40+AJ40+L40</f>
        <v>2814</v>
      </c>
      <c r="CF40" s="41" t="n">
        <f aca="false">BI40+AK40+M40</f>
        <v>7</v>
      </c>
      <c r="CG40" s="40" t="n">
        <f aca="false">BJ40+AL40+N40</f>
        <v>3127</v>
      </c>
      <c r="CH40" s="41" t="n">
        <f aca="false">BK40+AM40+O40</f>
        <v>33</v>
      </c>
      <c r="CI40" s="42" t="n">
        <f aca="false">BL40+AN40+P40</f>
        <v>3007</v>
      </c>
      <c r="CJ40" s="42" t="n">
        <f aca="false">BM40+AO40+Q40</f>
        <v>12</v>
      </c>
      <c r="CK40" s="43" t="n">
        <f aca="false">BN40+AP40+R40</f>
        <v>2748</v>
      </c>
      <c r="CL40" s="42" t="n">
        <f aca="false">BO40+AQ40+S40</f>
        <v>36</v>
      </c>
      <c r="CM40" s="42" t="n">
        <f aca="false">BP40+AR40+T40</f>
        <v>3090</v>
      </c>
      <c r="CN40" s="42" t="n">
        <f aca="false">BQ40+AS40+U40</f>
        <v>10</v>
      </c>
      <c r="CO40" s="44" t="n">
        <f aca="false">IF(CM40&gt;0,(CN40+CL40+CJ40+CH40+CF40+CD40+CB40+BZ40)/8,(CL40+CJ40+CH40+CF40+CD40+CB40+BZ40)/7)</f>
        <v>0.25</v>
      </c>
      <c r="CP40" s="45" t="n">
        <f aca="false">IF(CM40=0,0,CM40-CK40)</f>
        <v>342</v>
      </c>
      <c r="CQ40" s="31"/>
      <c r="CR40" s="31"/>
      <c r="CS40" s="31"/>
      <c r="CT40" s="2" t="n">
        <f aca="false">SUM(CT15:CT39)</f>
        <v>0</v>
      </c>
      <c r="CW40" s="4" t="n">
        <v>12</v>
      </c>
      <c r="CX40" s="4" t="s">
        <v>7</v>
      </c>
      <c r="CY40" s="4" t="n">
        <v>-85</v>
      </c>
      <c r="CZ40" s="4" t="s">
        <v>38</v>
      </c>
      <c r="DA40" s="4" t="n">
        <f aca="false">CO40</f>
        <v>0.25</v>
      </c>
    </row>
    <row r="41" customFormat="false" ht="13.5" hidden="false" customHeight="true" outlineLevel="0" collapsed="false">
      <c r="B41" s="8" t="n">
        <v>36840</v>
      </c>
      <c r="F41" s="10" t="n">
        <v>878</v>
      </c>
      <c r="G41" s="10" t="n">
        <f aca="false">F41-F40</f>
        <v>1</v>
      </c>
      <c r="H41" s="10" t="n">
        <v>769</v>
      </c>
      <c r="I41" s="10" t="n">
        <f aca="false">H41-H40</f>
        <v>-25</v>
      </c>
      <c r="J41" s="10" t="n">
        <v>629</v>
      </c>
      <c r="K41" s="10" t="n">
        <f aca="false">J41-J40</f>
        <v>-29</v>
      </c>
      <c r="L41" s="10" t="n">
        <v>717</v>
      </c>
      <c r="M41" s="10" t="n">
        <f aca="false">L41-L40</f>
        <v>-31</v>
      </c>
      <c r="N41" s="34" t="n">
        <v>903</v>
      </c>
      <c r="O41" s="10" t="n">
        <f aca="false">N41-N40</f>
        <v>-20</v>
      </c>
      <c r="P41" s="27" t="n">
        <v>847</v>
      </c>
      <c r="Q41" s="27" t="n">
        <v>-5</v>
      </c>
      <c r="R41" s="27" t="n">
        <f aca="false">[40]STOR951!$D$13</f>
        <v>688</v>
      </c>
      <c r="S41" s="27" t="n">
        <f aca="false">R41-R40</f>
        <v>1</v>
      </c>
      <c r="T41" s="27" t="n">
        <f aca="false">T40+U41</f>
        <v>848</v>
      </c>
      <c r="U41" s="27" t="n">
        <v>9</v>
      </c>
      <c r="V41" s="10" t="n">
        <f aca="false">IF(T41&gt;0,(G41+I41+K41+M41+O41+Q41+S41-U41)/8,(G41+I41+K41+M41+O41+Q41+S41)/7)</f>
        <v>-14.625</v>
      </c>
      <c r="Z41" s="8" t="n">
        <v>36476</v>
      </c>
      <c r="AD41" s="9" t="n">
        <v>1786</v>
      </c>
      <c r="AE41" s="10" t="n">
        <f aca="false">AD41-AD40</f>
        <v>-9</v>
      </c>
      <c r="AF41" s="9" t="n">
        <v>1607</v>
      </c>
      <c r="AG41" s="10" t="n">
        <f aca="false">AF41-AF40</f>
        <v>-62</v>
      </c>
      <c r="AH41" s="9" t="n">
        <v>1656</v>
      </c>
      <c r="AI41" s="10" t="n">
        <f aca="false">AH41-AH40</f>
        <v>-58</v>
      </c>
      <c r="AJ41" s="9" t="n">
        <v>1666</v>
      </c>
      <c r="AK41" s="10" t="n">
        <f aca="false">AJ41-AJ40</f>
        <v>-29</v>
      </c>
      <c r="AL41" s="9" t="n">
        <v>1738</v>
      </c>
      <c r="AM41" s="10" t="n">
        <f aca="false">AL41-AL40</f>
        <v>-17</v>
      </c>
      <c r="AN41" s="27" t="n">
        <v>1730</v>
      </c>
      <c r="AO41" s="27" t="n">
        <v>9</v>
      </c>
      <c r="AP41" s="27" t="n">
        <f aca="false">[40]STOR951!$D$17</f>
        <v>1682</v>
      </c>
      <c r="AQ41" s="27" t="n">
        <f aca="false">AP41-AP40</f>
        <v>4</v>
      </c>
      <c r="AR41" s="27" t="n">
        <f aca="false">AR40+AS41</f>
        <v>1789</v>
      </c>
      <c r="AS41" s="27" t="n">
        <v>7</v>
      </c>
      <c r="AT41" s="10" t="n">
        <f aca="false">IF(AR41&gt;0,(AE41+AG41+AI41+AK41+AM41+AO41+AQ41+AS41)/8,(AE41+AG41+AI41+AK41+AM41+AO41+AQ41)/7)</f>
        <v>-19.375</v>
      </c>
      <c r="AU41" s="14"/>
      <c r="AV41" s="14"/>
      <c r="AX41" s="8" t="n">
        <v>36476</v>
      </c>
      <c r="BB41" s="9" t="n">
        <v>420</v>
      </c>
      <c r="BC41" s="10" t="n">
        <f aca="false">BB41-BB40</f>
        <v>-7</v>
      </c>
      <c r="BD41" s="9" t="n">
        <v>422</v>
      </c>
      <c r="BE41" s="10" t="n">
        <f aca="false">BD41-BD40</f>
        <v>12</v>
      </c>
      <c r="BF41" s="9" t="n">
        <v>332</v>
      </c>
      <c r="BG41" s="10" t="n">
        <f aca="false">BF41-BF40</f>
        <v>1</v>
      </c>
      <c r="BH41" s="9" t="n">
        <v>367</v>
      </c>
      <c r="BI41" s="10" t="n">
        <f aca="false">BH41-BH40</f>
        <v>-4</v>
      </c>
      <c r="BJ41" s="9" t="n">
        <v>441</v>
      </c>
      <c r="BK41" s="10" t="n">
        <f aca="false">BJ41-BJ40</f>
        <v>-8</v>
      </c>
      <c r="BL41" s="27" t="n">
        <v>439</v>
      </c>
      <c r="BM41" s="10" t="n">
        <v>5</v>
      </c>
      <c r="BN41" s="27" t="n">
        <f aca="false">[40]STOR951!$D$21</f>
        <v>372</v>
      </c>
      <c r="BO41" s="10" t="n">
        <f aca="false">BN41-BN40</f>
        <v>-11</v>
      </c>
      <c r="BP41" s="10" t="n">
        <f aca="false">BP40+BQ41</f>
        <v>470</v>
      </c>
      <c r="BQ41" s="10" t="n">
        <v>1</v>
      </c>
      <c r="BR41" s="10" t="n">
        <f aca="false">IF(BP41&gt;0,(BC41+BE41+BG41+BI41+BK41+BM41+BO41+BQ41)/8,(BC41+BE41+BG41+BI41+BK41+BM41-BO41)/7)</f>
        <v>-1.375</v>
      </c>
      <c r="BU41" s="46" t="n">
        <v>36476</v>
      </c>
      <c r="BV41" s="47"/>
      <c r="BW41" s="47"/>
      <c r="BX41" s="47"/>
      <c r="BY41" s="48" t="n">
        <f aca="false">BB41+AD41+F41</f>
        <v>3084</v>
      </c>
      <c r="BZ41" s="48" t="n">
        <f aca="false">BC41+AE41+G41</f>
        <v>-15</v>
      </c>
      <c r="CA41" s="48" t="n">
        <f aca="false">BD41+AF41+H41</f>
        <v>2798</v>
      </c>
      <c r="CB41" s="48" t="n">
        <f aca="false">BE41+AG41+I41</f>
        <v>-75</v>
      </c>
      <c r="CC41" s="48" t="n">
        <f aca="false">BF41+AH41+J41</f>
        <v>2617</v>
      </c>
      <c r="CD41" s="48" t="n">
        <f aca="false">BG41+AI41+K41</f>
        <v>-86</v>
      </c>
      <c r="CE41" s="48" t="n">
        <f aca="false">BH41+AJ41+L41</f>
        <v>2750</v>
      </c>
      <c r="CF41" s="48" t="n">
        <f aca="false">BI41+AK41+M41</f>
        <v>-64</v>
      </c>
      <c r="CG41" s="48" t="n">
        <f aca="false">BJ41+AL41+N41</f>
        <v>3082</v>
      </c>
      <c r="CH41" s="48" t="n">
        <f aca="false">BK41+AM41+O41</f>
        <v>-45</v>
      </c>
      <c r="CI41" s="49" t="n">
        <f aca="false">BL41+AN41+P41</f>
        <v>3016</v>
      </c>
      <c r="CJ41" s="50" t="n">
        <f aca="false">BM41+AO41+Q41</f>
        <v>9</v>
      </c>
      <c r="CK41" s="50" t="n">
        <f aca="false">BN41+AP41+R41</f>
        <v>2742</v>
      </c>
      <c r="CL41" s="50" t="n">
        <f aca="false">BO41+AQ41+S41</f>
        <v>-6</v>
      </c>
      <c r="CM41" s="50" t="n">
        <f aca="false">BP41+AR41+T41</f>
        <v>3107</v>
      </c>
      <c r="CN41" s="50" t="n">
        <f aca="false">BQ41+AS41+U41</f>
        <v>17</v>
      </c>
      <c r="CO41" s="51" t="n">
        <f aca="false">IF(CM41&gt;0,(CN41+CL41+CJ41+CH41+CF41+CD41+CB41+BZ41)/8,(CL41+CJ41+CH41+CF41+CD41+CB41+BZ41)/7)</f>
        <v>-33.125</v>
      </c>
      <c r="CP41" s="52" t="n">
        <f aca="false">IF(CM41=0,0,CM41-CK41)</f>
        <v>365</v>
      </c>
      <c r="CQ41" s="4"/>
      <c r="CR41" s="4"/>
      <c r="CS41" s="4"/>
      <c r="CW41" s="4" t="n">
        <v>9</v>
      </c>
      <c r="CX41" s="4" t="s">
        <v>7</v>
      </c>
      <c r="CY41" s="4" t="n">
        <v>-86</v>
      </c>
      <c r="CZ41" s="4" t="s">
        <v>39</v>
      </c>
      <c r="DA41" s="4" t="n">
        <f aca="false">CO41</f>
        <v>-33.125</v>
      </c>
    </row>
    <row r="42" customFormat="false" ht="13.5" hidden="false" customHeight="true" outlineLevel="0" collapsed="false">
      <c r="B42" s="8" t="n">
        <v>36847</v>
      </c>
      <c r="F42" s="10" t="n">
        <v>864</v>
      </c>
      <c r="G42" s="10" t="n">
        <f aca="false">F42-F41</f>
        <v>-14</v>
      </c>
      <c r="H42" s="10" t="n">
        <v>754</v>
      </c>
      <c r="I42" s="10" t="n">
        <f aca="false">H42-H41</f>
        <v>-15</v>
      </c>
      <c r="J42" s="10" t="n">
        <v>615</v>
      </c>
      <c r="K42" s="10" t="n">
        <f aca="false">J42-J41</f>
        <v>-14</v>
      </c>
      <c r="L42" s="10" t="n">
        <v>677</v>
      </c>
      <c r="M42" s="10" t="n">
        <f aca="false">L42-L41</f>
        <v>-40</v>
      </c>
      <c r="N42" s="10" t="n">
        <v>899</v>
      </c>
      <c r="O42" s="10" t="n">
        <f aca="false">N42-N41</f>
        <v>-4</v>
      </c>
      <c r="P42" s="27" t="n">
        <v>843</v>
      </c>
      <c r="Q42" s="27" t="n">
        <v>-4</v>
      </c>
      <c r="R42" s="27" t="n">
        <f aca="false">[41]STOR951!$D$13</f>
        <v>664</v>
      </c>
      <c r="S42" s="27" t="n">
        <f aca="false">R42-R41</f>
        <v>-24</v>
      </c>
      <c r="T42" s="27" t="n">
        <f aca="false">T41+U42</f>
        <v>861</v>
      </c>
      <c r="U42" s="27" t="n">
        <v>13</v>
      </c>
      <c r="V42" s="10" t="n">
        <f aca="false">IF(T42&gt;0,(G42+I42+K42+M42+O42+Q42+S42-U42)/8,(G42+I42+K42+M42+O42+Q42+S42)/7)</f>
        <v>-16</v>
      </c>
      <c r="Z42" s="8" t="n">
        <v>36483</v>
      </c>
      <c r="AD42" s="9" t="n">
        <v>1751</v>
      </c>
      <c r="AE42" s="10" t="n">
        <f aca="false">AD42-AD41</f>
        <v>-35</v>
      </c>
      <c r="AF42" s="9" t="n">
        <v>1563</v>
      </c>
      <c r="AG42" s="10" t="n">
        <f aca="false">AF42-AF41</f>
        <v>-44</v>
      </c>
      <c r="AH42" s="9" t="n">
        <v>1610</v>
      </c>
      <c r="AI42" s="10" t="n">
        <f aca="false">AH42-AH41</f>
        <v>-46</v>
      </c>
      <c r="AJ42" s="9" t="n">
        <v>1606</v>
      </c>
      <c r="AK42" s="10" t="n">
        <f aca="false">AJ42-AJ41</f>
        <v>-60</v>
      </c>
      <c r="AL42" s="9" t="n">
        <v>1726</v>
      </c>
      <c r="AM42" s="10" t="n">
        <f aca="false">AL42-AL41</f>
        <v>-12</v>
      </c>
      <c r="AN42" s="27" t="n">
        <v>1711</v>
      </c>
      <c r="AO42" s="27" t="n">
        <v>-19</v>
      </c>
      <c r="AP42" s="27" t="n">
        <f aca="false">[41]STOR951!$D$17</f>
        <v>1643</v>
      </c>
      <c r="AQ42" s="27" t="n">
        <f aca="false">AP42-AP41</f>
        <v>-39</v>
      </c>
      <c r="AR42" s="27" t="n">
        <f aca="false">AR41+AS42</f>
        <v>1789</v>
      </c>
      <c r="AS42" s="27" t="n">
        <v>0</v>
      </c>
      <c r="AT42" s="10" t="n">
        <f aca="false">IF(AR42&gt;0,(AE42+AG42+AI42+AK42+AM42+AO42+AQ42+AS42)/8,(AE42+AG42+AI42+AK42+AM42+AO42+AQ42)/7)</f>
        <v>-31.875</v>
      </c>
      <c r="AU42" s="14"/>
      <c r="AV42" s="14"/>
      <c r="AX42" s="8" t="n">
        <v>36483</v>
      </c>
      <c r="BB42" s="9" t="n">
        <v>412</v>
      </c>
      <c r="BC42" s="10" t="n">
        <f aca="false">BB42-BB41</f>
        <v>-8</v>
      </c>
      <c r="BD42" s="9" t="n">
        <v>420</v>
      </c>
      <c r="BE42" s="10" t="n">
        <f aca="false">BD42-BD41</f>
        <v>-2</v>
      </c>
      <c r="BF42" s="9" t="n">
        <v>326</v>
      </c>
      <c r="BG42" s="10" t="n">
        <f aca="false">BF42-BF41</f>
        <v>-6</v>
      </c>
      <c r="BH42" s="9" t="n">
        <v>359</v>
      </c>
      <c r="BI42" s="10" t="n">
        <f aca="false">BH42-BH41</f>
        <v>-8</v>
      </c>
      <c r="BJ42" s="9" t="n">
        <v>444</v>
      </c>
      <c r="BK42" s="10" t="n">
        <f aca="false">BJ42-BJ41</f>
        <v>3</v>
      </c>
      <c r="BL42" s="27" t="n">
        <v>442</v>
      </c>
      <c r="BM42" s="10" t="n">
        <v>3</v>
      </c>
      <c r="BN42" s="27" t="n">
        <f aca="false">[41]STOR951!$D$21</f>
        <v>341</v>
      </c>
      <c r="BO42" s="10" t="n">
        <f aca="false">BN42-BN41</f>
        <v>-31</v>
      </c>
      <c r="BP42" s="10" t="n">
        <f aca="false">BP41+BQ42</f>
        <v>472</v>
      </c>
      <c r="BQ42" s="10" t="n">
        <v>2</v>
      </c>
      <c r="BR42" s="10" t="n">
        <f aca="false">IF(BP42&gt;0,(BC42+BE42+BG42+BI42+BK42+BM42+BO42+BQ42)/8,(BC42+BE42+BG42+BI42+BK42+BM42-BO42)/7)</f>
        <v>-5.875</v>
      </c>
      <c r="BU42" s="46" t="n">
        <v>36483</v>
      </c>
      <c r="BV42" s="47"/>
      <c r="BW42" s="47"/>
      <c r="BX42" s="47"/>
      <c r="BY42" s="48" t="n">
        <f aca="false">BB42+AD42+F42</f>
        <v>3027</v>
      </c>
      <c r="BZ42" s="48" t="n">
        <f aca="false">BC42+AE42+G42</f>
        <v>-57</v>
      </c>
      <c r="CA42" s="48" t="n">
        <f aca="false">BD42+AF42+H42</f>
        <v>2737</v>
      </c>
      <c r="CB42" s="48" t="n">
        <f aca="false">BE42+AG42+I42</f>
        <v>-61</v>
      </c>
      <c r="CC42" s="48" t="n">
        <f aca="false">BF42+AH42+J42</f>
        <v>2551</v>
      </c>
      <c r="CD42" s="48" t="n">
        <f aca="false">BG42+AI42+K42</f>
        <v>-66</v>
      </c>
      <c r="CE42" s="48" t="n">
        <f aca="false">BH42+AJ42+L42</f>
        <v>2642</v>
      </c>
      <c r="CF42" s="48" t="n">
        <f aca="false">BI42+AK42+M42</f>
        <v>-108</v>
      </c>
      <c r="CG42" s="48" t="n">
        <f aca="false">BJ42+AL42+N42</f>
        <v>3069</v>
      </c>
      <c r="CH42" s="48" t="n">
        <f aca="false">BK42+AM42+O42</f>
        <v>-13</v>
      </c>
      <c r="CI42" s="50" t="n">
        <f aca="false">BL42+AN42+P42</f>
        <v>2996</v>
      </c>
      <c r="CJ42" s="50" t="n">
        <f aca="false">BM42+AO42+Q42</f>
        <v>-20</v>
      </c>
      <c r="CK42" s="50" t="n">
        <f aca="false">BN42+AP42+R42</f>
        <v>2648</v>
      </c>
      <c r="CL42" s="50" t="n">
        <f aca="false">BO42+AQ42+S42</f>
        <v>-94</v>
      </c>
      <c r="CM42" s="50" t="n">
        <f aca="false">BP42+AR42+T42</f>
        <v>3122</v>
      </c>
      <c r="CN42" s="50" t="n">
        <f aca="false">BQ42+AS42+U42</f>
        <v>15</v>
      </c>
      <c r="CO42" s="51" t="n">
        <f aca="false">IF(CM42&gt;0,(CN42+CL42+CJ42+CH42+CF42+CD42+CB42+BZ42)/8,(CL42+CJ42+CH42+CF42+CD42+CB42+BZ42)/7)</f>
        <v>-50.5</v>
      </c>
      <c r="CP42" s="52" t="n">
        <f aca="false">IF(CM42=0,0,CM42-CK42)</f>
        <v>474</v>
      </c>
      <c r="CQ42" s="4" t="n">
        <f aca="false">(CK42+CI42+CG42+CE42+CC42+CA42+BY42)/7</f>
        <v>2810</v>
      </c>
      <c r="CR42" s="4" t="n">
        <f aca="false">CM42-CQ42</f>
        <v>312</v>
      </c>
      <c r="CS42" s="4"/>
      <c r="CW42" s="4" t="n">
        <v>-13</v>
      </c>
      <c r="CX42" s="4" t="s">
        <v>40</v>
      </c>
      <c r="CY42" s="4" t="n">
        <v>-108</v>
      </c>
      <c r="CZ42" s="4" t="s">
        <v>37</v>
      </c>
      <c r="DA42" s="4" t="n">
        <f aca="false">CO42</f>
        <v>-50.5</v>
      </c>
    </row>
    <row r="43" customFormat="false" ht="14.25" hidden="false" customHeight="false" outlineLevel="0" collapsed="false">
      <c r="B43" s="8" t="n">
        <v>36854</v>
      </c>
      <c r="D43" s="10"/>
      <c r="E43" s="10"/>
      <c r="F43" s="10" t="n">
        <v>833</v>
      </c>
      <c r="G43" s="10" t="n">
        <v>-31</v>
      </c>
      <c r="H43" s="10" t="n">
        <v>730</v>
      </c>
      <c r="I43" s="10" t="n">
        <v>-24</v>
      </c>
      <c r="J43" s="10" t="n">
        <v>579</v>
      </c>
      <c r="K43" s="10" t="n">
        <v>-36</v>
      </c>
      <c r="L43" s="10" t="n">
        <v>669</v>
      </c>
      <c r="M43" s="10" t="n">
        <v>-8</v>
      </c>
      <c r="N43" s="10" t="n">
        <v>906</v>
      </c>
      <c r="O43" s="10" t="n">
        <v>7</v>
      </c>
      <c r="P43" s="27" t="n">
        <v>848</v>
      </c>
      <c r="Q43" s="27" t="n">
        <v>5</v>
      </c>
      <c r="R43" s="27" t="n">
        <f aca="false">[42]STOR951!$D$13</f>
        <v>622</v>
      </c>
      <c r="S43" s="27" t="n">
        <f aca="false">R43-R42</f>
        <v>-42</v>
      </c>
      <c r="T43" s="27"/>
      <c r="U43" s="27"/>
      <c r="V43" s="10" t="n">
        <f aca="false">IF(T43&gt;0,(G43+I43+K43+M43+O43+Q43+S43-U43)/8,(G43+I43+K43+M43+O43+Q43+S43)/7)</f>
        <v>-18.4285714285714</v>
      </c>
      <c r="Z43" s="8" t="n">
        <v>36126</v>
      </c>
      <c r="AB43" s="9"/>
      <c r="AC43" s="9"/>
      <c r="AD43" s="9" t="n">
        <v>1709</v>
      </c>
      <c r="AE43" s="10" t="n">
        <v>-42</v>
      </c>
      <c r="AF43" s="9" t="n">
        <v>1514</v>
      </c>
      <c r="AG43" s="10" t="n">
        <v>-49</v>
      </c>
      <c r="AH43" s="9" t="n">
        <v>1548</v>
      </c>
      <c r="AI43" s="10" t="n">
        <v>-62</v>
      </c>
      <c r="AJ43" s="9" t="n">
        <v>1581</v>
      </c>
      <c r="AK43" s="10" t="n">
        <v>-25</v>
      </c>
      <c r="AL43" s="10" t="n">
        <v>1719</v>
      </c>
      <c r="AM43" s="10" t="n">
        <v>-7</v>
      </c>
      <c r="AN43" s="27" t="n">
        <v>1714</v>
      </c>
      <c r="AO43" s="27" t="n">
        <v>3</v>
      </c>
      <c r="AP43" s="27" t="n">
        <f aca="false">[42]STOR951!$D$17</f>
        <v>1552</v>
      </c>
      <c r="AQ43" s="27" t="n">
        <f aca="false">AP43-AP42</f>
        <v>-91</v>
      </c>
      <c r="AR43" s="27"/>
      <c r="AS43" s="27"/>
      <c r="AT43" s="10" t="n">
        <f aca="false">IF(AR43&gt;0,(AE43+AG43+AI43+AK43+AM43+AO43+AQ43+AS43)/8,(AE43+AG43+AI43+AK43+AM43+AO43+AQ43)/7)</f>
        <v>-39</v>
      </c>
      <c r="AU43" s="14"/>
      <c r="AV43" s="14"/>
      <c r="AX43" s="8" t="n">
        <v>36126</v>
      </c>
      <c r="AZ43" s="9"/>
      <c r="BA43" s="9"/>
      <c r="BB43" s="9" t="n">
        <v>400</v>
      </c>
      <c r="BC43" s="10" t="n">
        <v>-12</v>
      </c>
      <c r="BD43" s="9" t="n">
        <v>420</v>
      </c>
      <c r="BE43" s="10" t="n">
        <v>0</v>
      </c>
      <c r="BF43" s="9" t="n">
        <v>320</v>
      </c>
      <c r="BG43" s="10" t="n">
        <v>-6</v>
      </c>
      <c r="BH43" s="9" t="n">
        <v>356</v>
      </c>
      <c r="BI43" s="10" t="n">
        <v>-3</v>
      </c>
      <c r="BJ43" s="10" t="n">
        <v>452</v>
      </c>
      <c r="BK43" s="10" t="n">
        <v>8</v>
      </c>
      <c r="BL43" s="27" t="n">
        <v>439</v>
      </c>
      <c r="BM43" s="10" t="n">
        <v>-3</v>
      </c>
      <c r="BN43" s="27" t="n">
        <f aca="false">[42]STOR951!$D$21</f>
        <v>328</v>
      </c>
      <c r="BO43" s="10" t="n">
        <f aca="false">BN43-BN42</f>
        <v>-13</v>
      </c>
      <c r="BP43" s="10"/>
      <c r="BQ43" s="10"/>
      <c r="BR43" s="10" t="n">
        <f aca="false">IF(BP43&gt;0,(BC43+BE43+BG43+BI43+BK43+BM43+BO43+BQ43)/8,(BC43+BE43+BG43+BI43+BK43+BM43-BO43)/7)</f>
        <v>-0.428571428571429</v>
      </c>
      <c r="BU43" s="46" t="n">
        <f aca="false">B43</f>
        <v>36854</v>
      </c>
      <c r="BV43" s="47"/>
      <c r="BW43" s="48"/>
      <c r="BX43" s="48"/>
      <c r="BY43" s="48" t="n">
        <f aca="false">BB43+AD43+F43</f>
        <v>2942</v>
      </c>
      <c r="BZ43" s="48" t="n">
        <f aca="false">BC43+AE43+G43</f>
        <v>-85</v>
      </c>
      <c r="CA43" s="48" t="n">
        <f aca="false">BD43+AF43+H43</f>
        <v>2664</v>
      </c>
      <c r="CB43" s="48" t="n">
        <f aca="false">BE43+AG43+I43</f>
        <v>-73</v>
      </c>
      <c r="CC43" s="48" t="n">
        <f aca="false">BF43+AH43+J43</f>
        <v>2447</v>
      </c>
      <c r="CD43" s="48" t="n">
        <f aca="false">BG43+AI43+K43</f>
        <v>-104</v>
      </c>
      <c r="CE43" s="48" t="n">
        <f aca="false">BH43+AJ43+L43</f>
        <v>2606</v>
      </c>
      <c r="CF43" s="48" t="n">
        <f aca="false">BI43+AK43+M43</f>
        <v>-36</v>
      </c>
      <c r="CG43" s="48" t="n">
        <f aca="false">BJ43+AL43+N43</f>
        <v>3077</v>
      </c>
      <c r="CH43" s="48" t="n">
        <f aca="false">BK43+AM43+O43</f>
        <v>8</v>
      </c>
      <c r="CI43" s="50" t="n">
        <f aca="false">BL43+AN43+P43</f>
        <v>3001</v>
      </c>
      <c r="CJ43" s="50" t="n">
        <f aca="false">BM43+AO43+Q43</f>
        <v>5</v>
      </c>
      <c r="CK43" s="50" t="n">
        <f aca="false">BN43+AP43+R43</f>
        <v>2502</v>
      </c>
      <c r="CL43" s="50" t="n">
        <f aca="false">BO43+AQ43+S43</f>
        <v>-146</v>
      </c>
      <c r="CM43" s="50" t="n">
        <f aca="false">BP43+AR43+T43</f>
        <v>0</v>
      </c>
      <c r="CN43" s="50" t="n">
        <f aca="false">BQ43+AS43+U43</f>
        <v>0</v>
      </c>
      <c r="CO43" s="51" t="n">
        <f aca="false">IF(CM43&gt;0,(CN43+CL43+CJ43+CH43+CF43+CD43+CB43+BZ43)/8,(CL43+CJ43+CH43+CF43+CD43+CB43+BZ43)/7)</f>
        <v>-61.5714285714286</v>
      </c>
      <c r="CP43" s="52" t="n">
        <f aca="false">IF(CM43=0,0,CM43-CK43)</f>
        <v>0</v>
      </c>
      <c r="CQ43" s="4" t="n">
        <f aca="false">(CK43+CI43+CG43+CE43+CC43+CA43+BY43)/7</f>
        <v>2748.42857142857</v>
      </c>
      <c r="CR43" s="4" t="n">
        <f aca="false">CM43-CQ43</f>
        <v>-2748.42857142857</v>
      </c>
      <c r="CS43" s="4"/>
      <c r="CW43" s="4" t="n">
        <v>8</v>
      </c>
      <c r="CX43" s="4" t="s">
        <v>40</v>
      </c>
      <c r="CY43" s="4" t="n">
        <v>-104</v>
      </c>
      <c r="CZ43" s="4" t="s">
        <v>39</v>
      </c>
      <c r="DA43" s="4" t="n">
        <f aca="false">CO43</f>
        <v>-61.5714285714286</v>
      </c>
    </row>
    <row r="44" customFormat="false" ht="15" hidden="false" customHeight="false" outlineLevel="0" collapsed="false">
      <c r="B44" s="8" t="n">
        <v>36861</v>
      </c>
      <c r="D44" s="10"/>
      <c r="E44" s="10"/>
      <c r="F44" s="10" t="n">
        <v>822</v>
      </c>
      <c r="G44" s="10" t="n">
        <f aca="false">F44-F43</f>
        <v>-11</v>
      </c>
      <c r="H44" s="10" t="n">
        <v>714</v>
      </c>
      <c r="I44" s="10" t="n">
        <f aca="false">H44-H43</f>
        <v>-16</v>
      </c>
      <c r="J44" s="10" t="n">
        <v>555</v>
      </c>
      <c r="K44" s="10" t="n">
        <f aca="false">J44-J43</f>
        <v>-24</v>
      </c>
      <c r="L44" s="10" t="n">
        <v>644</v>
      </c>
      <c r="M44" s="10" t="n">
        <f aca="false">L44-L43</f>
        <v>-25</v>
      </c>
      <c r="N44" s="10" t="n">
        <v>920</v>
      </c>
      <c r="O44" s="10" t="n">
        <f aca="false">N44-N43</f>
        <v>14</v>
      </c>
      <c r="P44" s="27" t="n">
        <v>837</v>
      </c>
      <c r="Q44" s="27" t="n">
        <v>-11</v>
      </c>
      <c r="R44" s="27" t="n">
        <f aca="false">[43]STOR951!$D$13</f>
        <v>611</v>
      </c>
      <c r="S44" s="27" t="n">
        <f aca="false">R44-R43</f>
        <v>-11</v>
      </c>
      <c r="T44" s="27"/>
      <c r="U44" s="27"/>
      <c r="V44" s="10" t="n">
        <f aca="false">IF(T44&gt;0,(G44+I44+K44+M44+O44+Q44+S44-U44)/8,(G44+I44+K44+M44+O44+Q44+S44)/7)</f>
        <v>-12</v>
      </c>
      <c r="Z44" s="8" t="n">
        <v>36133</v>
      </c>
      <c r="AB44" s="9"/>
      <c r="AC44" s="9"/>
      <c r="AD44" s="9" t="n">
        <v>1679</v>
      </c>
      <c r="AE44" s="10" t="n">
        <f aca="false">AD44-AD43</f>
        <v>-30</v>
      </c>
      <c r="AF44" s="9" t="n">
        <v>1464</v>
      </c>
      <c r="AG44" s="10" t="n">
        <f aca="false">AF44-AF43</f>
        <v>-50</v>
      </c>
      <c r="AH44" s="9" t="n">
        <v>1508</v>
      </c>
      <c r="AI44" s="10" t="n">
        <f aca="false">AH44-AH43</f>
        <v>-40</v>
      </c>
      <c r="AJ44" s="9" t="n">
        <v>1549</v>
      </c>
      <c r="AK44" s="10" t="n">
        <f aca="false">AJ44-AJ43</f>
        <v>-32</v>
      </c>
      <c r="AL44" s="10" t="n">
        <v>1733</v>
      </c>
      <c r="AM44" s="10" t="n">
        <f aca="false">AL44-AL43</f>
        <v>14</v>
      </c>
      <c r="AN44" s="27" t="n">
        <v>1658</v>
      </c>
      <c r="AO44" s="27" t="n">
        <v>-56</v>
      </c>
      <c r="AP44" s="27" t="n">
        <f aca="false">[43]STOR951!$D$17</f>
        <v>1495</v>
      </c>
      <c r="AQ44" s="27" t="n">
        <f aca="false">AP44-AP43</f>
        <v>-57</v>
      </c>
      <c r="AR44" s="27"/>
      <c r="AS44" s="27"/>
      <c r="AT44" s="10" t="n">
        <f aca="false">IF(AR44&gt;0,(AE44+AG44+AI44+AK44+AM44+AO44+AQ44+AS44)/8,(AE44+AG44+AI44+AK44+AM44+AO44+AQ44)/7)</f>
        <v>-35.8571428571429</v>
      </c>
      <c r="AU44" s="14"/>
      <c r="AV44" s="14"/>
      <c r="AX44" s="8" t="n">
        <v>36133</v>
      </c>
      <c r="AZ44" s="9"/>
      <c r="BA44" s="9"/>
      <c r="BB44" s="9" t="n">
        <v>385</v>
      </c>
      <c r="BC44" s="10" t="n">
        <f aca="false">BB44-BB43</f>
        <v>-15</v>
      </c>
      <c r="BD44" s="9" t="n">
        <v>411</v>
      </c>
      <c r="BE44" s="10" t="n">
        <f aca="false">BD44-BD43</f>
        <v>-9</v>
      </c>
      <c r="BF44" s="9" t="n">
        <v>312</v>
      </c>
      <c r="BG44" s="10" t="n">
        <f aca="false">BF44-BF43</f>
        <v>-8</v>
      </c>
      <c r="BH44" s="9" t="n">
        <v>344</v>
      </c>
      <c r="BI44" s="10" t="n">
        <f aca="false">BH44-BH43</f>
        <v>-12</v>
      </c>
      <c r="BJ44" s="10" t="n">
        <v>451</v>
      </c>
      <c r="BK44" s="10" t="n">
        <f aca="false">BJ44-BJ43</f>
        <v>-1</v>
      </c>
      <c r="BL44" s="27" t="n">
        <v>437</v>
      </c>
      <c r="BM44" s="10" t="n">
        <v>-2</v>
      </c>
      <c r="BN44" s="27" t="n">
        <f aca="false">[43]STOR951!$D$21</f>
        <v>323</v>
      </c>
      <c r="BO44" s="10" t="n">
        <f aca="false">BN44-BN43</f>
        <v>-5</v>
      </c>
      <c r="BP44" s="10"/>
      <c r="BQ44" s="10"/>
      <c r="BR44" s="10" t="n">
        <f aca="false">IF(BP44&gt;0,(BC44+BE44+BG44+BI44+BK44+BM44+BO44+BQ44)/8,(BC44+BE44+BG44+BI44+BK44+BM44-BO44)/7)</f>
        <v>-6</v>
      </c>
      <c r="BU44" s="53" t="n">
        <f aca="false">B44</f>
        <v>36861</v>
      </c>
      <c r="BV44" s="54"/>
      <c r="BW44" s="55"/>
      <c r="BX44" s="55"/>
      <c r="BY44" s="55" t="n">
        <f aca="false">BB44+AD44+F44</f>
        <v>2886</v>
      </c>
      <c r="BZ44" s="55" t="n">
        <f aca="false">BC44+AE44+G44</f>
        <v>-56</v>
      </c>
      <c r="CA44" s="55" t="n">
        <f aca="false">BD44+AF44+H44</f>
        <v>2589</v>
      </c>
      <c r="CB44" s="55" t="n">
        <f aca="false">BE44+AG44+I44</f>
        <v>-75</v>
      </c>
      <c r="CC44" s="55" t="n">
        <f aca="false">BF44+AH44+J44</f>
        <v>2375</v>
      </c>
      <c r="CD44" s="55" t="n">
        <f aca="false">BG44+AI44+K44</f>
        <v>-72</v>
      </c>
      <c r="CE44" s="55" t="n">
        <f aca="false">BH44+AJ44+L44</f>
        <v>2537</v>
      </c>
      <c r="CF44" s="55" t="n">
        <f aca="false">BI44+AK44+M44</f>
        <v>-69</v>
      </c>
      <c r="CG44" s="55" t="n">
        <f aca="false">BJ44+AL44+N44</f>
        <v>3104</v>
      </c>
      <c r="CH44" s="55" t="n">
        <f aca="false">BK44+AM44+O44</f>
        <v>27</v>
      </c>
      <c r="CI44" s="56" t="n">
        <f aca="false">BL44+AN44+P44</f>
        <v>2932</v>
      </c>
      <c r="CJ44" s="56" t="n">
        <f aca="false">BM44+AO44+Q44</f>
        <v>-69</v>
      </c>
      <c r="CK44" s="56" t="n">
        <f aca="false">BN44+AP44+R44</f>
        <v>2429</v>
      </c>
      <c r="CL44" s="56" t="n">
        <f aca="false">BO44+AQ44+S44</f>
        <v>-73</v>
      </c>
      <c r="CM44" s="56" t="n">
        <f aca="false">BP44+AR44+T44</f>
        <v>0</v>
      </c>
      <c r="CN44" s="56" t="n">
        <f aca="false">BQ44+AS44+U44</f>
        <v>0</v>
      </c>
      <c r="CO44" s="57" t="n">
        <f aca="false">IF(CM44&gt;0,(CN44+CL44+CJ44+CH44+CF44+CD44+CB44+BZ44)/8,(CL44+CJ44+CH44+CF44+CD44+CB44+BZ44)/7)</f>
        <v>-55.2857142857143</v>
      </c>
      <c r="CP44" s="58" t="n">
        <f aca="false">IF(CM44=0,0,CM44-CK44)</f>
        <v>0</v>
      </c>
      <c r="CQ44" s="4" t="n">
        <f aca="false">(CK44+CI44+CG44+CE44+CC44+CA44+BY44)/7</f>
        <v>2693.14285714286</v>
      </c>
      <c r="CR44" s="4" t="n">
        <f aca="false">CM44-CQ44</f>
        <v>-2693.14285714286</v>
      </c>
      <c r="CS44" s="4"/>
      <c r="CW44" s="4" t="n">
        <v>27</v>
      </c>
      <c r="CX44" s="4" t="s">
        <v>40</v>
      </c>
      <c r="CY44" s="4" t="n">
        <v>-75</v>
      </c>
      <c r="CZ44" s="4" t="s">
        <v>38</v>
      </c>
      <c r="DA44" s="4" t="n">
        <f aca="false">CO44</f>
        <v>-55.2857142857143</v>
      </c>
    </row>
    <row r="45" customFormat="false" ht="14.25" hidden="false" customHeight="false" outlineLevel="0" collapsed="false">
      <c r="B45" s="8" t="n">
        <v>36868</v>
      </c>
      <c r="D45" s="10"/>
      <c r="E45" s="10"/>
      <c r="F45" s="10" t="n">
        <v>774</v>
      </c>
      <c r="G45" s="10" t="n">
        <f aca="false">F45-F44</f>
        <v>-48</v>
      </c>
      <c r="H45" s="10" t="n">
        <v>673</v>
      </c>
      <c r="I45" s="10" t="n">
        <f aca="false">H45-H44</f>
        <v>-41</v>
      </c>
      <c r="J45" s="10" t="n">
        <v>550</v>
      </c>
      <c r="K45" s="10" t="n">
        <f aca="false">J45-J44</f>
        <v>-5</v>
      </c>
      <c r="L45" s="10" t="n">
        <v>603</v>
      </c>
      <c r="M45" s="10" t="n">
        <f aca="false">L45-L44</f>
        <v>-41</v>
      </c>
      <c r="N45" s="27" t="n">
        <v>904</v>
      </c>
      <c r="O45" s="27" t="n">
        <f aca="false">N45-N44</f>
        <v>-16</v>
      </c>
      <c r="P45" s="27" t="n">
        <v>815</v>
      </c>
      <c r="Q45" s="27" t="n">
        <v>-22</v>
      </c>
      <c r="R45" s="27" t="n">
        <f aca="false">[44]STOR951!$D$13</f>
        <v>570</v>
      </c>
      <c r="S45" s="27" t="n">
        <f aca="false">R45-R44</f>
        <v>-41</v>
      </c>
      <c r="T45" s="27"/>
      <c r="U45" s="27"/>
      <c r="V45" s="10" t="n">
        <f aca="false">IF(T45&gt;0,(G45+I45+K45+M45+O45+Q45+S45-U45)/8,(G45+I45+K45+M45+O45+Q45+S45)/7)</f>
        <v>-30.5714285714286</v>
      </c>
      <c r="Z45" s="8" t="n">
        <v>36140</v>
      </c>
      <c r="AB45" s="9"/>
      <c r="AC45" s="9"/>
      <c r="AD45" s="9" t="n">
        <v>1590</v>
      </c>
      <c r="AE45" s="10" t="n">
        <f aca="false">AD45-AD44</f>
        <v>-89</v>
      </c>
      <c r="AF45" s="9" t="n">
        <v>1336</v>
      </c>
      <c r="AG45" s="10" t="n">
        <f aca="false">AF45-AF44</f>
        <v>-128</v>
      </c>
      <c r="AH45" s="9" t="n">
        <v>1464</v>
      </c>
      <c r="AI45" s="10" t="n">
        <f aca="false">AH45-AH44</f>
        <v>-44</v>
      </c>
      <c r="AJ45" s="9" t="n">
        <v>1473</v>
      </c>
      <c r="AK45" s="10" t="n">
        <f aca="false">AJ45-AJ44</f>
        <v>-76</v>
      </c>
      <c r="AL45" s="27" t="n">
        <f aca="false">[45]STOR951!$D$17</f>
        <v>1714</v>
      </c>
      <c r="AM45" s="27" t="n">
        <f aca="false">AL45-AL44</f>
        <v>-19</v>
      </c>
      <c r="AN45" s="27" t="n">
        <v>1621</v>
      </c>
      <c r="AO45" s="27" t="n">
        <v>-37</v>
      </c>
      <c r="AP45" s="27" t="n">
        <f aca="false">[44]STOR951!$D$17</f>
        <v>1385</v>
      </c>
      <c r="AQ45" s="27" t="n">
        <f aca="false">AP45-AP44</f>
        <v>-110</v>
      </c>
      <c r="AR45" s="27"/>
      <c r="AS45" s="27"/>
      <c r="AT45" s="10" t="n">
        <f aca="false">IF(AR45&gt;0,(AE45+AG45+AI45+AK45+AM45+AO45+AQ45+AS45)/8,(AE45+AG45+AI45+AK45+AM45+AO45+AQ45)/7)</f>
        <v>-71.8571428571429</v>
      </c>
      <c r="AU45" s="14"/>
      <c r="AV45" s="14"/>
      <c r="AX45" s="8" t="n">
        <v>36140</v>
      </c>
      <c r="AZ45" s="9"/>
      <c r="BA45" s="9"/>
      <c r="BB45" s="9" t="n">
        <v>361</v>
      </c>
      <c r="BC45" s="10" t="n">
        <f aca="false">BB45-BB44</f>
        <v>-24</v>
      </c>
      <c r="BD45" s="9" t="n">
        <v>402</v>
      </c>
      <c r="BE45" s="10" t="n">
        <f aca="false">BD45-BD44</f>
        <v>-9</v>
      </c>
      <c r="BF45" s="9" t="n">
        <v>308</v>
      </c>
      <c r="BG45" s="10" t="n">
        <f aca="false">BF45-BF44</f>
        <v>-4</v>
      </c>
      <c r="BH45" s="9" t="n">
        <v>325</v>
      </c>
      <c r="BI45" s="10" t="n">
        <f aca="false">BH45-BH44</f>
        <v>-19</v>
      </c>
      <c r="BJ45" s="27" t="n">
        <f aca="false">[45]STOR951!$D$21</f>
        <v>437</v>
      </c>
      <c r="BK45" s="10" t="n">
        <f aca="false">BJ45-BJ44</f>
        <v>-14</v>
      </c>
      <c r="BL45" s="27" t="n">
        <v>423</v>
      </c>
      <c r="BM45" s="10" t="n">
        <v>-14</v>
      </c>
      <c r="BN45" s="27" t="n">
        <f aca="false">[44]STOR951!$D$21</f>
        <v>316</v>
      </c>
      <c r="BO45" s="10" t="n">
        <f aca="false">BN45-BN44</f>
        <v>-7</v>
      </c>
      <c r="BP45" s="10"/>
      <c r="BQ45" s="10"/>
      <c r="BR45" s="10" t="n">
        <f aca="false">IF(BP45&gt;0,(BC45+BE45+BG45+BI45+BK45+BM45+BO45+BQ45)/8,(BC45+BE45+BG45+BI45+BK45+BM45-BO45)/7)</f>
        <v>-11</v>
      </c>
      <c r="BU45" s="38" t="n">
        <f aca="false">B45</f>
        <v>36868</v>
      </c>
      <c r="BV45" s="39"/>
      <c r="BW45" s="41"/>
      <c r="BX45" s="41"/>
      <c r="BY45" s="41" t="n">
        <f aca="false">BB45+AD45+F45</f>
        <v>2725</v>
      </c>
      <c r="BZ45" s="41" t="n">
        <f aca="false">BC45+AE45+G45</f>
        <v>-161</v>
      </c>
      <c r="CA45" s="41" t="n">
        <f aca="false">BD45+AF45+H45</f>
        <v>2411</v>
      </c>
      <c r="CB45" s="41" t="n">
        <f aca="false">BE45+AG45+I45</f>
        <v>-178</v>
      </c>
      <c r="CC45" s="41" t="n">
        <f aca="false">BF45+AH45+J45</f>
        <v>2322</v>
      </c>
      <c r="CD45" s="41" t="n">
        <f aca="false">BG45+AI45+K45</f>
        <v>-53</v>
      </c>
      <c r="CE45" s="41" t="n">
        <f aca="false">BH45+AJ45+L45</f>
        <v>2401</v>
      </c>
      <c r="CF45" s="41" t="n">
        <f aca="false">BI45+AK45+M45</f>
        <v>-136</v>
      </c>
      <c r="CG45" s="41" t="n">
        <f aca="false">BJ45+AL45+N45</f>
        <v>3055</v>
      </c>
      <c r="CH45" s="41" t="n">
        <f aca="false">BK45+AM45+O45</f>
        <v>-49</v>
      </c>
      <c r="CI45" s="42" t="n">
        <f aca="false">BL45+AN45+P45</f>
        <v>2859</v>
      </c>
      <c r="CJ45" s="42" t="n">
        <f aca="false">BM45+AO45+Q45</f>
        <v>-73</v>
      </c>
      <c r="CK45" s="42" t="n">
        <f aca="false">BN45+AP45+R45</f>
        <v>2271</v>
      </c>
      <c r="CL45" s="42" t="n">
        <f aca="false">BO45+AQ45+S45</f>
        <v>-158</v>
      </c>
      <c r="CM45" s="42" t="n">
        <f aca="false">BP45+AR45+T45</f>
        <v>0</v>
      </c>
      <c r="CN45" s="42" t="n">
        <f aca="false">BQ45+AS45+U45</f>
        <v>0</v>
      </c>
      <c r="CO45" s="44" t="n">
        <f aca="false">IF(CM45&gt;0,(CN45+CL45+CJ45+CH45+CF45+CD45+CB45+BZ45)/8,(CL45+CJ45+CH45+CF45+CD45+CB45+BZ45)/7)</f>
        <v>-115.428571428571</v>
      </c>
      <c r="CP45" s="45" t="n">
        <f aca="false">IF(CM45=0,0,CM45-CK45)</f>
        <v>0</v>
      </c>
      <c r="CQ45" s="4" t="n">
        <f aca="false">(CK45+CI45+CG45+CE45+CC45+CA45+BY45)/7</f>
        <v>2577.71428571429</v>
      </c>
      <c r="CR45" s="4" t="n">
        <f aca="false">CM45-CQ45</f>
        <v>-2577.71428571429</v>
      </c>
      <c r="CS45" s="4"/>
      <c r="DA45" s="4" t="n">
        <f aca="false">CO45</f>
        <v>-115.428571428571</v>
      </c>
    </row>
    <row r="46" customFormat="false" ht="14.25" hidden="false" customHeight="false" outlineLevel="0" collapsed="false">
      <c r="B46" s="8" t="n">
        <v>36875</v>
      </c>
      <c r="D46" s="10"/>
      <c r="E46" s="10"/>
      <c r="F46" s="10" t="n">
        <v>749</v>
      </c>
      <c r="G46" s="10" t="n">
        <f aca="false">F46-F45</f>
        <v>-25</v>
      </c>
      <c r="H46" s="10" t="n">
        <v>616</v>
      </c>
      <c r="I46" s="10" t="n">
        <f aca="false">H46-H45</f>
        <v>-57</v>
      </c>
      <c r="J46" s="10" t="n">
        <v>498</v>
      </c>
      <c r="K46" s="10" t="n">
        <f aca="false">J46-J45</f>
        <v>-52</v>
      </c>
      <c r="L46" s="10" t="n">
        <v>563</v>
      </c>
      <c r="M46" s="10" t="n">
        <f aca="false">L46-L45</f>
        <v>-40</v>
      </c>
      <c r="N46" s="27" t="n">
        <v>883</v>
      </c>
      <c r="O46" s="27" t="n">
        <f aca="false">N46-N45</f>
        <v>-21</v>
      </c>
      <c r="P46" s="27" t="n">
        <v>789</v>
      </c>
      <c r="Q46" s="27" t="n">
        <v>-26</v>
      </c>
      <c r="R46" s="27" t="n">
        <f aca="false">[46]STOR951!$D$13</f>
        <v>524</v>
      </c>
      <c r="S46" s="27" t="n">
        <f aca="false">R46-R45</f>
        <v>-46</v>
      </c>
      <c r="T46" s="27"/>
      <c r="U46" s="27"/>
      <c r="V46" s="10" t="n">
        <f aca="false">IF(T46&gt;0,(G46+I46+K46+M46+O46+Q46+S46-U46)/8,(G46+I46+K46+M46+O46+Q46+S46)/7)</f>
        <v>-38.1428571428571</v>
      </c>
      <c r="Z46" s="8" t="n">
        <v>36147</v>
      </c>
      <c r="AB46" s="9"/>
      <c r="AC46" s="9"/>
      <c r="AD46" s="9" t="n">
        <v>1534</v>
      </c>
      <c r="AE46" s="10" t="n">
        <f aca="false">AD46-AD45</f>
        <v>-56</v>
      </c>
      <c r="AF46" s="9" t="n">
        <v>1251</v>
      </c>
      <c r="AG46" s="10" t="n">
        <f aca="false">AF46-AF45</f>
        <v>-85</v>
      </c>
      <c r="AH46" s="9" t="n">
        <v>1402</v>
      </c>
      <c r="AI46" s="10" t="n">
        <f aca="false">AH46-AH45</f>
        <v>-62</v>
      </c>
      <c r="AJ46" s="9" t="n">
        <v>1407</v>
      </c>
      <c r="AK46" s="10" t="n">
        <f aca="false">AJ46-AJ45</f>
        <v>-66</v>
      </c>
      <c r="AL46" s="27" t="n">
        <f aca="false">[47]STOR951!$D$17</f>
        <v>1657</v>
      </c>
      <c r="AM46" s="27" t="n">
        <f aca="false">AL46-AL45</f>
        <v>-57</v>
      </c>
      <c r="AN46" s="27" t="n">
        <v>1546</v>
      </c>
      <c r="AO46" s="27" t="n">
        <v>-75</v>
      </c>
      <c r="AP46" s="27" t="n">
        <f aca="false">[46]STOR951!$D$17</f>
        <v>1285</v>
      </c>
      <c r="AQ46" s="27" t="n">
        <f aca="false">AP46-AP45</f>
        <v>-100</v>
      </c>
      <c r="AR46" s="27"/>
      <c r="AS46" s="27"/>
      <c r="AT46" s="10" t="n">
        <f aca="false">IF(AR46&gt;0,(AE46+AG46+AI46+AK46+AM46+AO46+AQ46+AS46)/8,(AE46+AG46+AI46+AK46+AM46+AO46+AQ46)/7)</f>
        <v>-71.5714285714286</v>
      </c>
      <c r="AU46" s="14"/>
      <c r="AV46" s="14"/>
      <c r="AX46" s="8" t="n">
        <v>36147</v>
      </c>
      <c r="AZ46" s="9"/>
      <c r="BA46" s="9"/>
      <c r="BB46" s="9" t="n">
        <v>363</v>
      </c>
      <c r="BC46" s="10" t="n">
        <f aca="false">BB46-BB45</f>
        <v>2</v>
      </c>
      <c r="BD46" s="9" t="n">
        <v>390</v>
      </c>
      <c r="BE46" s="10" t="n">
        <f aca="false">BD46-BD45</f>
        <v>-12</v>
      </c>
      <c r="BF46" s="9" t="n">
        <v>292</v>
      </c>
      <c r="BG46" s="10" t="n">
        <f aca="false">BF46-BF45</f>
        <v>-16</v>
      </c>
      <c r="BH46" s="9" t="n">
        <v>296</v>
      </c>
      <c r="BI46" s="10" t="n">
        <f aca="false">BH46-BH45</f>
        <v>-29</v>
      </c>
      <c r="BJ46" s="27" t="n">
        <f aca="false">[47]STOR951!$D$21</f>
        <v>430</v>
      </c>
      <c r="BK46" s="10" t="n">
        <f aca="false">BJ46-BJ45</f>
        <v>-7</v>
      </c>
      <c r="BL46" s="27" t="n">
        <v>408</v>
      </c>
      <c r="BM46" s="10" t="n">
        <v>-15</v>
      </c>
      <c r="BN46" s="27" t="n">
        <f aca="false">[46]STOR951!$D$21</f>
        <v>304</v>
      </c>
      <c r="BO46" s="10" t="n">
        <f aca="false">BN46-BN45</f>
        <v>-12</v>
      </c>
      <c r="BP46" s="10"/>
      <c r="BQ46" s="10"/>
      <c r="BR46" s="10" t="n">
        <f aca="false">IF(BP46&gt;0,(BC46+BE46+BG46+BI46+BK46+BM46+BO46+BQ46)/8,(BC46+BE46+BG46+BI46+BK46+BM46-BO46)/7)</f>
        <v>-9.28571428571429</v>
      </c>
      <c r="BU46" s="46" t="n">
        <f aca="false">B46</f>
        <v>36875</v>
      </c>
      <c r="BV46" s="47"/>
      <c r="BW46" s="48"/>
      <c r="BX46" s="48"/>
      <c r="BY46" s="48" t="n">
        <f aca="false">BB46+AD46+F46</f>
        <v>2646</v>
      </c>
      <c r="BZ46" s="48" t="n">
        <f aca="false">BC46+AE46+G46</f>
        <v>-79</v>
      </c>
      <c r="CA46" s="48" t="n">
        <f aca="false">BD46+AF46+H46</f>
        <v>2257</v>
      </c>
      <c r="CB46" s="48" t="n">
        <f aca="false">BE46+AG46+I46</f>
        <v>-154</v>
      </c>
      <c r="CC46" s="48" t="n">
        <f aca="false">BF46+AH46+J46</f>
        <v>2192</v>
      </c>
      <c r="CD46" s="48" t="n">
        <f aca="false">BG46+AI46+K46</f>
        <v>-130</v>
      </c>
      <c r="CE46" s="48" t="n">
        <f aca="false">BH46+AJ46+L46</f>
        <v>2266</v>
      </c>
      <c r="CF46" s="48" t="n">
        <f aca="false">BI46+AK46+M46</f>
        <v>-135</v>
      </c>
      <c r="CG46" s="48" t="n">
        <f aca="false">BJ46+AL46+N46</f>
        <v>2970</v>
      </c>
      <c r="CH46" s="48" t="n">
        <f aca="false">BK46+AM46+O46</f>
        <v>-85</v>
      </c>
      <c r="CI46" s="50" t="n">
        <f aca="false">BL46+AN46+P46</f>
        <v>2743</v>
      </c>
      <c r="CJ46" s="50" t="n">
        <f aca="false">BM46+AO46+Q46</f>
        <v>-116</v>
      </c>
      <c r="CK46" s="50" t="n">
        <f aca="false">BN46+AP46+R46</f>
        <v>2113</v>
      </c>
      <c r="CL46" s="50" t="n">
        <f aca="false">BO46+AQ46+S46</f>
        <v>-158</v>
      </c>
      <c r="CM46" s="50" t="n">
        <f aca="false">BP46+AR46+T46</f>
        <v>0</v>
      </c>
      <c r="CN46" s="50" t="n">
        <f aca="false">BQ46+AS46+U46</f>
        <v>0</v>
      </c>
      <c r="CO46" s="51" t="n">
        <f aca="false">IF(CM46&gt;0,(CN46+CL46+CJ46+CH46+CF46+CD46+CB46+BZ46)/8,(CL46+CJ46+CH46+CF46+CD46+CB46+BZ46)/7)</f>
        <v>-122.428571428571</v>
      </c>
      <c r="CP46" s="52" t="n">
        <f aca="false">IF(CM46=0,0,CM46-CK46)</f>
        <v>0</v>
      </c>
      <c r="CQ46" s="4" t="n">
        <f aca="false">(CK46+CI46+CG46+CE46+CC46+CA46+BY46)/7</f>
        <v>2455.28571428571</v>
      </c>
      <c r="CR46" s="4" t="n">
        <f aca="false">CM46-CQ46</f>
        <v>-2455.28571428571</v>
      </c>
      <c r="CS46" s="4"/>
      <c r="DA46" s="4" t="n">
        <f aca="false">CO46</f>
        <v>-122.428571428571</v>
      </c>
    </row>
    <row r="47" customFormat="false" ht="14.25" hidden="false" customHeight="false" outlineLevel="0" collapsed="false">
      <c r="B47" s="8" t="n">
        <v>36882</v>
      </c>
      <c r="D47" s="10"/>
      <c r="E47" s="10"/>
      <c r="F47" s="10" t="n">
        <v>725</v>
      </c>
      <c r="G47" s="10" t="n">
        <f aca="false">F47-F46</f>
        <v>-24</v>
      </c>
      <c r="H47" s="10" t="n">
        <v>585</v>
      </c>
      <c r="I47" s="10" t="n">
        <f aca="false">H47-H46</f>
        <v>-31</v>
      </c>
      <c r="J47" s="10" t="n">
        <v>468</v>
      </c>
      <c r="K47" s="10" t="n">
        <f aca="false">J47-J46</f>
        <v>-30</v>
      </c>
      <c r="L47" s="10" t="n">
        <v>544</v>
      </c>
      <c r="M47" s="10" t="n">
        <f aca="false">L47-L46</f>
        <v>-19</v>
      </c>
      <c r="N47" s="27" t="n">
        <v>847</v>
      </c>
      <c r="O47" s="27" t="n">
        <f aca="false">N47-N46</f>
        <v>-36</v>
      </c>
      <c r="P47" s="27" t="n">
        <v>740</v>
      </c>
      <c r="Q47" s="27" t="n">
        <v>-49</v>
      </c>
      <c r="R47" s="27" t="n">
        <f aca="false">[48]STOR951!$D$13</f>
        <v>473</v>
      </c>
      <c r="S47" s="27" t="n">
        <f aca="false">R47-R46</f>
        <v>-51</v>
      </c>
      <c r="T47" s="27"/>
      <c r="U47" s="27"/>
      <c r="V47" s="10" t="n">
        <f aca="false">IF(T47&gt;0,(G47+I47+K47+M47+O47+Q47+S47-U47)/8,(G47+I47+K47+M47+O47+Q47+S47)/7)</f>
        <v>-34.2857142857143</v>
      </c>
      <c r="Z47" s="8" t="n">
        <v>36154</v>
      </c>
      <c r="AB47" s="9"/>
      <c r="AC47" s="9"/>
      <c r="AD47" s="9" t="n">
        <v>1488</v>
      </c>
      <c r="AE47" s="10" t="n">
        <f aca="false">AD47-AD46</f>
        <v>-46</v>
      </c>
      <c r="AF47" s="9" t="n">
        <v>1167</v>
      </c>
      <c r="AG47" s="10" t="n">
        <f aca="false">AF47-AF46</f>
        <v>-84</v>
      </c>
      <c r="AH47" s="9" t="n">
        <v>1318</v>
      </c>
      <c r="AI47" s="10" t="n">
        <f aca="false">AH47-AH46</f>
        <v>-84</v>
      </c>
      <c r="AJ47" s="9" t="n">
        <v>1352</v>
      </c>
      <c r="AK47" s="10" t="n">
        <f aca="false">AJ47-AJ46</f>
        <v>-55</v>
      </c>
      <c r="AL47" s="27" t="n">
        <f aca="false">[49]STOR951!$D$17</f>
        <v>1564</v>
      </c>
      <c r="AM47" s="27" t="n">
        <f aca="false">AL47-AL46</f>
        <v>-93</v>
      </c>
      <c r="AN47" s="27" t="n">
        <v>1437</v>
      </c>
      <c r="AO47" s="27" t="n">
        <v>-109</v>
      </c>
      <c r="AP47" s="27" t="n">
        <f aca="false">[48]STOR951!$D$17</f>
        <v>1175</v>
      </c>
      <c r="AQ47" s="27" t="n">
        <f aca="false">AP47-AP46</f>
        <v>-110</v>
      </c>
      <c r="AR47" s="27"/>
      <c r="AS47" s="27"/>
      <c r="AT47" s="10" t="n">
        <f aca="false">IF(AR47&gt;0,(AE47+AG47+AI47+AK47+AM47+AO47+AQ47+AS47)/8,(AE47+AG47+AI47+AK47+AM47+AO47+AQ47)/7)</f>
        <v>-83</v>
      </c>
      <c r="AU47" s="14"/>
      <c r="AV47" s="14"/>
      <c r="AX47" s="8" t="n">
        <v>36154</v>
      </c>
      <c r="AZ47" s="9"/>
      <c r="BA47" s="9"/>
      <c r="BB47" s="9" t="n">
        <v>360</v>
      </c>
      <c r="BC47" s="10" t="n">
        <f aca="false">BB47-BB46</f>
        <v>-3</v>
      </c>
      <c r="BD47" s="9" t="n">
        <v>366</v>
      </c>
      <c r="BE47" s="10" t="n">
        <f aca="false">BD47-BD46</f>
        <v>-24</v>
      </c>
      <c r="BF47" s="9" t="n">
        <v>278</v>
      </c>
      <c r="BG47" s="10" t="n">
        <f aca="false">BF47-BF46</f>
        <v>-14</v>
      </c>
      <c r="BH47" s="9" t="n">
        <v>274</v>
      </c>
      <c r="BI47" s="10" t="n">
        <f aca="false">BH47-BH46</f>
        <v>-22</v>
      </c>
      <c r="BJ47" s="27" t="n">
        <f aca="false">[49]STOR951!$D$21</f>
        <v>392</v>
      </c>
      <c r="BK47" s="10" t="n">
        <f aca="false">BJ47-BJ46</f>
        <v>-38</v>
      </c>
      <c r="BL47" s="27" t="n">
        <v>393</v>
      </c>
      <c r="BM47" s="10" t="n">
        <v>-15</v>
      </c>
      <c r="BN47" s="27" t="n">
        <f aca="false">[48]STOR951!$D$21</f>
        <v>290</v>
      </c>
      <c r="BO47" s="10" t="n">
        <f aca="false">BN47-BN46</f>
        <v>-14</v>
      </c>
      <c r="BP47" s="10"/>
      <c r="BQ47" s="10"/>
      <c r="BR47" s="10" t="n">
        <f aca="false">IF(BP47&gt;0,(BC47+BE47+BG47+BI47+BK47+BM47+BO47+BQ47)/8,(BC47+BE47+BG47+BI47+BK47+BM47-BO47)/7)</f>
        <v>-14.5714285714286</v>
      </c>
      <c r="BU47" s="46" t="n">
        <f aca="false">B47</f>
        <v>36882</v>
      </c>
      <c r="BV47" s="47"/>
      <c r="BW47" s="48"/>
      <c r="BX47" s="48"/>
      <c r="BY47" s="48" t="n">
        <f aca="false">BB47+AD47+F47</f>
        <v>2573</v>
      </c>
      <c r="BZ47" s="48" t="n">
        <f aca="false">BC47+AE47+G47</f>
        <v>-73</v>
      </c>
      <c r="CA47" s="48" t="n">
        <f aca="false">BD47+AF47+H47</f>
        <v>2118</v>
      </c>
      <c r="CB47" s="48" t="n">
        <f aca="false">BE47+AG47+I47</f>
        <v>-139</v>
      </c>
      <c r="CC47" s="48" t="n">
        <f aca="false">BF47+AH47+J47</f>
        <v>2064</v>
      </c>
      <c r="CD47" s="48" t="n">
        <f aca="false">BG47+AI47+K47</f>
        <v>-128</v>
      </c>
      <c r="CE47" s="48" t="n">
        <f aca="false">BH47+AJ47+L47</f>
        <v>2170</v>
      </c>
      <c r="CF47" s="48" t="n">
        <f aca="false">BI47+AK47+M47</f>
        <v>-96</v>
      </c>
      <c r="CG47" s="48" t="n">
        <f aca="false">BJ47+AL47+N47</f>
        <v>2803</v>
      </c>
      <c r="CH47" s="48" t="n">
        <f aca="false">BK47+AM47+O47</f>
        <v>-167</v>
      </c>
      <c r="CI47" s="50" t="n">
        <f aca="false">BL47+AN47+P47</f>
        <v>2570</v>
      </c>
      <c r="CJ47" s="50" t="n">
        <f aca="false">BM47+AO47+Q47</f>
        <v>-173</v>
      </c>
      <c r="CK47" s="50" t="n">
        <f aca="false">BN47+AP47+R47</f>
        <v>1938</v>
      </c>
      <c r="CL47" s="50" t="n">
        <f aca="false">BO47+AQ47+S47</f>
        <v>-175</v>
      </c>
      <c r="CM47" s="50" t="n">
        <f aca="false">BP47+AR47+T47</f>
        <v>0</v>
      </c>
      <c r="CN47" s="50" t="n">
        <f aca="false">BQ47+AS47+U47</f>
        <v>0</v>
      </c>
      <c r="CO47" s="51" t="n">
        <f aca="false">IF(CM47&gt;0,(CN47+CL47+CJ47+CH47+CF47+CD47+CB47+BZ47)/8,(CL47+CJ47+CH47+CF47+CD47+CB47+BZ47)/7)</f>
        <v>-135.857142857143</v>
      </c>
      <c r="CP47" s="52" t="n">
        <f aca="false">IF(CM47=0,0,CM47-CK47)</f>
        <v>0</v>
      </c>
      <c r="CQ47" s="4" t="n">
        <f aca="false">(CK47+CI47+CG47+CE47+CC47+CA47+BY47)/7</f>
        <v>2319.42857142857</v>
      </c>
      <c r="CR47" s="4" t="n">
        <f aca="false">CM47-CQ47</f>
        <v>-2319.42857142857</v>
      </c>
      <c r="CS47" s="4"/>
      <c r="DA47" s="4" t="n">
        <f aca="false">CO47</f>
        <v>-135.857142857143</v>
      </c>
    </row>
    <row r="48" customFormat="false" ht="15" hidden="false" customHeight="false" outlineLevel="0" collapsed="false">
      <c r="B48" s="8" t="n">
        <v>36889</v>
      </c>
      <c r="D48" s="10" t="n">
        <v>580</v>
      </c>
      <c r="E48" s="10" t="n">
        <v>-51</v>
      </c>
      <c r="F48" s="10" t="n">
        <v>672</v>
      </c>
      <c r="G48" s="10" t="n">
        <f aca="false">F48-F47</f>
        <v>-53</v>
      </c>
      <c r="H48" s="10" t="n">
        <v>543</v>
      </c>
      <c r="I48" s="10" t="n">
        <f aca="false">H48-H47</f>
        <v>-42</v>
      </c>
      <c r="J48" s="10" t="n">
        <v>475</v>
      </c>
      <c r="K48" s="10" t="n">
        <f aca="false">J48-J47</f>
        <v>7</v>
      </c>
      <c r="L48" s="10" t="n">
        <v>503</v>
      </c>
      <c r="M48" s="10" t="n">
        <f aca="false">L48-L47</f>
        <v>-41</v>
      </c>
      <c r="N48" s="27" t="n">
        <v>791</v>
      </c>
      <c r="O48" s="27" t="n">
        <f aca="false">N48-N47</f>
        <v>-56</v>
      </c>
      <c r="P48" s="27" t="n">
        <v>715</v>
      </c>
      <c r="Q48" s="27" t="n">
        <v>-25</v>
      </c>
      <c r="R48" s="27" t="n">
        <f aca="false">[50]STOR951!$D$13</f>
        <v>410</v>
      </c>
      <c r="S48" s="27" t="n">
        <f aca="false">R48-R47</f>
        <v>-63</v>
      </c>
      <c r="T48" s="27"/>
      <c r="U48" s="27"/>
      <c r="V48" s="10" t="n">
        <f aca="false">IF(T48&gt;0,(G48+I48+K48+M48+O48+Q48+S48-U48)/8,(G48+I48+K48+M48+O48+Q48+S48)/7)</f>
        <v>-39</v>
      </c>
      <c r="Z48" s="8" t="n">
        <v>36161</v>
      </c>
      <c r="AB48" s="9" t="n">
        <v>1260</v>
      </c>
      <c r="AC48" s="9" t="n">
        <v>-112</v>
      </c>
      <c r="AD48" s="9" t="n">
        <v>1376</v>
      </c>
      <c r="AE48" s="10" t="n">
        <f aca="false">AD48-AD47</f>
        <v>-112</v>
      </c>
      <c r="AF48" s="9" t="n">
        <v>1081</v>
      </c>
      <c r="AG48" s="10" t="n">
        <f aca="false">AF48-AF47</f>
        <v>-86</v>
      </c>
      <c r="AH48" s="9" t="n">
        <v>1292</v>
      </c>
      <c r="AI48" s="10" t="n">
        <f aca="false">AH48-AH47</f>
        <v>-26</v>
      </c>
      <c r="AJ48" s="9" t="n">
        <v>1280</v>
      </c>
      <c r="AK48" s="10" t="n">
        <v>-79</v>
      </c>
      <c r="AL48" s="27" t="n">
        <f aca="false">[51]STOR951!$D$17</f>
        <v>1469</v>
      </c>
      <c r="AM48" s="27" t="n">
        <f aca="false">AL48-AL47</f>
        <v>-95</v>
      </c>
      <c r="AN48" s="27" t="n">
        <v>1339</v>
      </c>
      <c r="AO48" s="27" t="n">
        <v>-98</v>
      </c>
      <c r="AP48" s="27" t="n">
        <f aca="false">[50]STOR951!$D$17</f>
        <v>1033</v>
      </c>
      <c r="AQ48" s="27" t="n">
        <f aca="false">AP48-AP47</f>
        <v>-142</v>
      </c>
      <c r="AR48" s="27"/>
      <c r="AS48" s="27"/>
      <c r="AT48" s="10" t="n">
        <f aca="false">IF(AR48&gt;0,(AE48+AG48+AI48+AK48+AM48+AO48+AQ48+AS48)/8,(AE48+AG48+AI48+AK48+AM48+AO48+AQ48)/7)</f>
        <v>-91.1428571428571</v>
      </c>
      <c r="AU48" s="14"/>
      <c r="AV48" s="14"/>
      <c r="AX48" s="8" t="n">
        <v>36161</v>
      </c>
      <c r="AZ48" s="9" t="n">
        <v>363</v>
      </c>
      <c r="BA48" s="10" t="n">
        <v>-1</v>
      </c>
      <c r="BB48" s="9" t="n">
        <v>333</v>
      </c>
      <c r="BC48" s="10" t="n">
        <f aca="false">BB48-BB47</f>
        <v>-27</v>
      </c>
      <c r="BD48" s="9" t="n">
        <v>356</v>
      </c>
      <c r="BE48" s="10" t="n">
        <f aca="false">BD48-BD47</f>
        <v>-10</v>
      </c>
      <c r="BF48" s="9" t="n">
        <v>282</v>
      </c>
      <c r="BG48" s="10" t="n">
        <f aca="false">BF48-BF47</f>
        <v>4</v>
      </c>
      <c r="BH48" s="9" t="n">
        <v>263</v>
      </c>
      <c r="BI48" s="10" t="n">
        <f aca="false">BH48-BH47</f>
        <v>-11</v>
      </c>
      <c r="BJ48" s="27" t="n">
        <f aca="false">[51]STOR951!$D$21</f>
        <v>385</v>
      </c>
      <c r="BK48" s="10" t="n">
        <f aca="false">BJ48-BJ47</f>
        <v>-7</v>
      </c>
      <c r="BL48" s="27" t="n">
        <v>383</v>
      </c>
      <c r="BM48" s="10" t="n">
        <v>-10</v>
      </c>
      <c r="BN48" s="27" t="n">
        <f aca="false">[50]STOR951!$D$21</f>
        <v>286</v>
      </c>
      <c r="BO48" s="10" t="n">
        <f aca="false">BN48-BN47</f>
        <v>-4</v>
      </c>
      <c r="BP48" s="10"/>
      <c r="BQ48" s="10"/>
      <c r="BR48" s="10" t="n">
        <f aca="false">IF(BP48&gt;0,(BC48+BE48+BG48+BI48+BK48+BM48+BO48+BQ48)/8,(BC48+BE48+BG48+BI48+BK48+BM48-BO48)/7)</f>
        <v>-8.14285714285714</v>
      </c>
      <c r="BU48" s="53" t="n">
        <f aca="false">B48</f>
        <v>36889</v>
      </c>
      <c r="BV48" s="54"/>
      <c r="BW48" s="55" t="n">
        <f aca="false">AZ48+AB48+D48</f>
        <v>2203</v>
      </c>
      <c r="BX48" s="55" t="n">
        <f aca="false">BA48+AC48+E48</f>
        <v>-164</v>
      </c>
      <c r="BY48" s="55" t="n">
        <f aca="false">BB48+AD48+F48</f>
        <v>2381</v>
      </c>
      <c r="BZ48" s="55" t="n">
        <f aca="false">BC48+AE48+G48</f>
        <v>-192</v>
      </c>
      <c r="CA48" s="55" t="n">
        <f aca="false">BD48+AF48+H48</f>
        <v>1980</v>
      </c>
      <c r="CB48" s="55" t="n">
        <f aca="false">BE48+AG48+I48</f>
        <v>-138</v>
      </c>
      <c r="CC48" s="55" t="n">
        <f aca="false">BF48+AH48+J48</f>
        <v>2049</v>
      </c>
      <c r="CD48" s="55" t="n">
        <f aca="false">BG48+AI48+K48</f>
        <v>-15</v>
      </c>
      <c r="CE48" s="55" t="n">
        <f aca="false">BH48+AJ48+L48</f>
        <v>2046</v>
      </c>
      <c r="CF48" s="55" t="n">
        <f aca="false">BI48+AK48+M48</f>
        <v>-131</v>
      </c>
      <c r="CG48" s="55" t="n">
        <f aca="false">BJ48+AL48+N48</f>
        <v>2645</v>
      </c>
      <c r="CH48" s="55" t="n">
        <f aca="false">BK48+AM48+O48</f>
        <v>-158</v>
      </c>
      <c r="CI48" s="56" t="n">
        <f aca="false">BL48+AN48+P48</f>
        <v>2437</v>
      </c>
      <c r="CJ48" s="56" t="n">
        <f aca="false">BM48+AO48+Q48</f>
        <v>-133</v>
      </c>
      <c r="CK48" s="56" t="n">
        <f aca="false">BN48+AP48+R48</f>
        <v>1729</v>
      </c>
      <c r="CL48" s="56" t="n">
        <f aca="false">BO48+AQ48+S48</f>
        <v>-209</v>
      </c>
      <c r="CM48" s="56" t="n">
        <f aca="false">BP48+AR48+T48</f>
        <v>0</v>
      </c>
      <c r="CN48" s="56" t="n">
        <f aca="false">BQ48+AS48+U48</f>
        <v>0</v>
      </c>
      <c r="CO48" s="57" t="n">
        <f aca="false">IF(CM48&gt;0,(CN48+CL48+CJ48+CH48+CF48+CD48+CB48+BZ48)/8,(CL48+CJ48+CH48+CF48+CD48+CB48+BZ48)/7)</f>
        <v>-139.428571428571</v>
      </c>
      <c r="CP48" s="58" t="n">
        <f aca="false">IF(CM48=0,0,CM48-CK48)</f>
        <v>0</v>
      </c>
      <c r="CQ48" s="4" t="n">
        <f aca="false">(CK48+CI48+CG48+CE48+CC48+CA48+BY48+BW48)/8</f>
        <v>2183.75</v>
      </c>
      <c r="CR48" s="4" t="n">
        <f aca="false">CM48-CQ48</f>
        <v>-2183.75</v>
      </c>
      <c r="CS48" s="4"/>
      <c r="DA48" s="4" t="n">
        <f aca="false">CO48</f>
        <v>-139.428571428571</v>
      </c>
    </row>
    <row r="49" customFormat="false" ht="14.25" hidden="false" customHeight="false" outlineLevel="0" collapsed="false">
      <c r="B49" s="8" t="n">
        <v>36896</v>
      </c>
      <c r="D49" s="10" t="n">
        <v>540</v>
      </c>
      <c r="E49" s="10" t="n">
        <f aca="false">D49-D48</f>
        <v>-40</v>
      </c>
      <c r="F49" s="10" t="n">
        <v>642</v>
      </c>
      <c r="G49" s="10" t="n">
        <f aca="false">F49-F48</f>
        <v>-30</v>
      </c>
      <c r="H49" s="10" t="n">
        <v>484</v>
      </c>
      <c r="I49" s="10" t="n">
        <f aca="false">H49-H48</f>
        <v>-59</v>
      </c>
      <c r="J49" s="10" t="n">
        <v>440</v>
      </c>
      <c r="K49" s="10" t="n">
        <f aca="false">J49-J48</f>
        <v>-35</v>
      </c>
      <c r="L49" s="10" t="n">
        <v>493</v>
      </c>
      <c r="M49" s="10" t="n">
        <f aca="false">L49-L48</f>
        <v>-10</v>
      </c>
      <c r="N49" s="27" t="n">
        <v>727</v>
      </c>
      <c r="O49" s="27" t="n">
        <f aca="false">N49-N48</f>
        <v>-64</v>
      </c>
      <c r="P49" s="27" t="n">
        <v>680</v>
      </c>
      <c r="Q49" s="27" t="n">
        <v>-35</v>
      </c>
      <c r="R49" s="27" t="n">
        <f aca="false">[52]STOR951!$D$13</f>
        <v>350</v>
      </c>
      <c r="S49" s="27" t="n">
        <f aca="false">R49-R48</f>
        <v>-60</v>
      </c>
      <c r="T49" s="27"/>
      <c r="U49" s="27"/>
      <c r="V49" s="10" t="n">
        <f aca="false">IF(T49&gt;0,(G49+I49+K49+M49+O49+Q49+S49-U49)/8,(G49+I49+K49+M49+O49+Q49+S49)/7)</f>
        <v>-41.8571428571429</v>
      </c>
      <c r="Z49" s="8" t="n">
        <v>36168</v>
      </c>
      <c r="AB49" s="9" t="n">
        <v>1125</v>
      </c>
      <c r="AC49" s="10" t="n">
        <f aca="false">AB49-AB48</f>
        <v>-135</v>
      </c>
      <c r="AD49" s="9" t="n">
        <v>1291</v>
      </c>
      <c r="AE49" s="10" t="n">
        <f aca="false">AD49-AD48</f>
        <v>-85</v>
      </c>
      <c r="AF49" s="9" t="n">
        <v>954</v>
      </c>
      <c r="AG49" s="10" t="n">
        <f aca="false">AF49-AF48</f>
        <v>-127</v>
      </c>
      <c r="AH49" s="9" t="n">
        <v>1217</v>
      </c>
      <c r="AI49" s="10" t="n">
        <f aca="false">AH49-AH48</f>
        <v>-75</v>
      </c>
      <c r="AJ49" s="9" t="n">
        <v>1256</v>
      </c>
      <c r="AK49" s="10" t="n">
        <v>-17</v>
      </c>
      <c r="AL49" s="27" t="n">
        <f aca="false">[53]STOR951!$D$17</f>
        <v>1317</v>
      </c>
      <c r="AM49" s="27" t="n">
        <f aca="false">AL49-AL48</f>
        <v>-152</v>
      </c>
      <c r="AN49" s="27" t="n">
        <v>1286</v>
      </c>
      <c r="AO49" s="27" t="n">
        <v>-53</v>
      </c>
      <c r="AP49" s="27" t="n">
        <f aca="false">[52]STOR951!$D$17</f>
        <v>935</v>
      </c>
      <c r="AQ49" s="27" t="n">
        <f aca="false">AP49-AP48</f>
        <v>-98</v>
      </c>
      <c r="AR49" s="27"/>
      <c r="AS49" s="27"/>
      <c r="AT49" s="10" t="n">
        <f aca="false">IF(AR49&gt;0,(AE49+AG49+AI49+AK49+AM49+AO49+AQ49+AS49)/8,(AE49+AG49+AI49+AK49+AM49+AO49+AQ49)/7)</f>
        <v>-86.7142857142857</v>
      </c>
      <c r="AU49" s="14"/>
      <c r="AV49" s="14"/>
      <c r="AX49" s="8" t="n">
        <v>36168</v>
      </c>
      <c r="AZ49" s="9" t="n">
        <v>348</v>
      </c>
      <c r="BA49" s="10" t="n">
        <f aca="false">AZ49-AZ48</f>
        <v>-15</v>
      </c>
      <c r="BB49" s="9" t="n">
        <v>330</v>
      </c>
      <c r="BC49" s="10" t="n">
        <f aca="false">BB49-BB48</f>
        <v>-3</v>
      </c>
      <c r="BD49" s="9" t="n">
        <v>345</v>
      </c>
      <c r="BE49" s="10" t="n">
        <f aca="false">BD49-BD48</f>
        <v>-11</v>
      </c>
      <c r="BF49" s="9" t="n">
        <v>265</v>
      </c>
      <c r="BG49" s="10" t="n">
        <f aca="false">BF49-BF48</f>
        <v>-17</v>
      </c>
      <c r="BH49" s="9" t="n">
        <v>247</v>
      </c>
      <c r="BI49" s="10" t="n">
        <f aca="false">BH49-BH48</f>
        <v>-16</v>
      </c>
      <c r="BJ49" s="27" t="n">
        <f aca="false">[53]STOR951!$D$21</f>
        <v>368</v>
      </c>
      <c r="BK49" s="10" t="n">
        <f aca="false">BJ49-BJ48</f>
        <v>-17</v>
      </c>
      <c r="BL49" s="27" t="n">
        <v>356</v>
      </c>
      <c r="BM49" s="10" t="n">
        <v>-27</v>
      </c>
      <c r="BN49" s="27" t="n">
        <f aca="false">[52]STOR951!$D$21</f>
        <v>277</v>
      </c>
      <c r="BO49" s="10" t="n">
        <f aca="false">BN49-BN48</f>
        <v>-9</v>
      </c>
      <c r="BP49" s="10"/>
      <c r="BQ49" s="10"/>
      <c r="BR49" s="10" t="n">
        <f aca="false">IF(BP49&gt;0,(BC49+BE49+BG49+BI49+BK49+BM49+BO49+BQ49)/8,(BC49+BE49+BG49+BI49+BK49+BM49-BO49)/7)</f>
        <v>-11.7142857142857</v>
      </c>
      <c r="BU49" s="38" t="n">
        <f aca="false">B49</f>
        <v>36896</v>
      </c>
      <c r="BV49" s="39"/>
      <c r="BW49" s="41" t="n">
        <f aca="false">AZ49+AB49+D49</f>
        <v>2013</v>
      </c>
      <c r="BX49" s="41" t="n">
        <f aca="false">BA49+AC49+E49</f>
        <v>-190</v>
      </c>
      <c r="BY49" s="41" t="n">
        <f aca="false">BB49+AD49+F49</f>
        <v>2263</v>
      </c>
      <c r="BZ49" s="41" t="n">
        <f aca="false">BC49+AE49+G49</f>
        <v>-118</v>
      </c>
      <c r="CA49" s="41" t="n">
        <f aca="false">BD49+AF49+H49</f>
        <v>1783</v>
      </c>
      <c r="CB49" s="41" t="n">
        <f aca="false">BE49+AG49+I49</f>
        <v>-197</v>
      </c>
      <c r="CC49" s="41" t="n">
        <f aca="false">BF49+AH49+J49</f>
        <v>1922</v>
      </c>
      <c r="CD49" s="41" t="n">
        <f aca="false">BG49+AI49+K49</f>
        <v>-127</v>
      </c>
      <c r="CE49" s="41" t="n">
        <f aca="false">BH49+AJ49+L49</f>
        <v>1996</v>
      </c>
      <c r="CF49" s="41" t="n">
        <f aca="false">BI49+AK49+M49</f>
        <v>-43</v>
      </c>
      <c r="CG49" s="41" t="n">
        <f aca="false">BJ49+AL49+N49</f>
        <v>2412</v>
      </c>
      <c r="CH49" s="41" t="n">
        <f aca="false">BK49+AM49+O49</f>
        <v>-233</v>
      </c>
      <c r="CI49" s="42" t="n">
        <f aca="false">BL49+AN49+P49</f>
        <v>2322</v>
      </c>
      <c r="CJ49" s="42" t="n">
        <f aca="false">BM49+AO49+Q49</f>
        <v>-115</v>
      </c>
      <c r="CK49" s="42" t="n">
        <f aca="false">BN49+AP49+R49</f>
        <v>1562</v>
      </c>
      <c r="CL49" s="42" t="n">
        <f aca="false">BO49+AQ49+S49</f>
        <v>-167</v>
      </c>
      <c r="CM49" s="42" t="n">
        <f aca="false">BP49+AR49+T49</f>
        <v>0</v>
      </c>
      <c r="CN49" s="42" t="n">
        <f aca="false">BQ49+AS49+U49</f>
        <v>0</v>
      </c>
      <c r="CO49" s="44" t="n">
        <f aca="false">IF(CM49&gt;0,(CN49+CL49+CJ49+CH49+CF49+CD49+CB49+BZ49)/8,(CL49+CJ49+CH49+CF49+CD49+CB49+BZ49)/7)</f>
        <v>-142.857142857143</v>
      </c>
      <c r="CP49" s="45" t="n">
        <f aca="false">IF(CM49=0,0,CM49-CK49)</f>
        <v>0</v>
      </c>
      <c r="CQ49" s="4" t="n">
        <f aca="false">(CK49+CI49+CG49+CE49+CC49+CA49+BY49+BW49)/8</f>
        <v>2034.125</v>
      </c>
      <c r="CR49" s="4" t="n">
        <f aca="false">CM49-CQ49</f>
        <v>-2034.125</v>
      </c>
      <c r="CS49" s="4"/>
      <c r="DA49" s="4" t="n">
        <f aca="false">CO49</f>
        <v>-142.857142857143</v>
      </c>
    </row>
    <row r="50" customFormat="false" ht="13.5" hidden="false" customHeight="true" outlineLevel="0" collapsed="false">
      <c r="B50" s="8" t="n">
        <v>36903</v>
      </c>
      <c r="D50" s="10" t="n">
        <v>464</v>
      </c>
      <c r="E50" s="10" t="n">
        <f aca="false">D50-D49</f>
        <v>-76</v>
      </c>
      <c r="F50" s="10" t="n">
        <v>615</v>
      </c>
      <c r="G50" s="10" t="n">
        <f aca="false">F50-F49</f>
        <v>-27</v>
      </c>
      <c r="H50" s="10" t="n">
        <v>455</v>
      </c>
      <c r="I50" s="10" t="n">
        <f aca="false">H50-H49</f>
        <v>-29</v>
      </c>
      <c r="J50" s="10" t="n">
        <v>357</v>
      </c>
      <c r="K50" s="10" t="n">
        <f aca="false">J50-J49</f>
        <v>-83</v>
      </c>
      <c r="L50" s="10" t="n">
        <v>451</v>
      </c>
      <c r="M50" s="10" t="n">
        <f aca="false">L50-L49</f>
        <v>-42</v>
      </c>
      <c r="N50" s="27" t="n">
        <v>671</v>
      </c>
      <c r="O50" s="27" t="n">
        <f aca="false">N50-N49</f>
        <v>-56</v>
      </c>
      <c r="P50" s="27" t="n">
        <v>665</v>
      </c>
      <c r="Q50" s="27" t="n">
        <v>-15</v>
      </c>
      <c r="R50" s="27" t="n">
        <f aca="false">[54]STOR951!$D$13</f>
        <v>323</v>
      </c>
      <c r="S50" s="27" t="n">
        <f aca="false">R50-R49</f>
        <v>-27</v>
      </c>
      <c r="T50" s="27"/>
      <c r="U50" s="27"/>
      <c r="V50" s="10" t="n">
        <f aca="false">IF(T50&gt;0,(G50+I50+K50+M50+O50+Q50+S50-U50)/8,(G50+I50+K50+M50+O50+Q50+S50)/7)</f>
        <v>-39.8571428571429</v>
      </c>
      <c r="Z50" s="8" t="n">
        <v>36175</v>
      </c>
      <c r="AB50" s="9" t="n">
        <v>962</v>
      </c>
      <c r="AC50" s="10" t="n">
        <f aca="false">AB50-AB49</f>
        <v>-163</v>
      </c>
      <c r="AD50" s="9" t="n">
        <v>1263</v>
      </c>
      <c r="AE50" s="10" t="n">
        <f aca="false">AD50-AD49</f>
        <v>-28</v>
      </c>
      <c r="AF50" s="9" t="n">
        <v>893</v>
      </c>
      <c r="AG50" s="10" t="n">
        <f aca="false">AF50-AF49</f>
        <v>-61</v>
      </c>
      <c r="AH50" s="9" t="n">
        <v>1066</v>
      </c>
      <c r="AI50" s="10" t="n">
        <f aca="false">AH50-AH49</f>
        <v>-151</v>
      </c>
      <c r="AJ50" s="9" t="n">
        <v>1157</v>
      </c>
      <c r="AK50" s="10" t="n">
        <f aca="false">AJ50-AJ49</f>
        <v>-99</v>
      </c>
      <c r="AL50" s="27" t="n">
        <f aca="false">[55]STOR951!$D$17</f>
        <v>1182</v>
      </c>
      <c r="AM50" s="27" t="n">
        <f aca="false">AL50-AL49</f>
        <v>-135</v>
      </c>
      <c r="AN50" s="27" t="n">
        <v>1200</v>
      </c>
      <c r="AO50" s="27" t="n">
        <v>-86</v>
      </c>
      <c r="AP50" s="27" t="n">
        <f aca="false">[54]STOR951!$D$17</f>
        <v>872</v>
      </c>
      <c r="AQ50" s="27" t="n">
        <f aca="false">AP50-AP49</f>
        <v>-63</v>
      </c>
      <c r="AR50" s="27"/>
      <c r="AS50" s="27"/>
      <c r="AT50" s="10" t="n">
        <f aca="false">IF(AR50&gt;0,(AE50+AG50+AI50+AK50+AM50+AO50+AQ50+AS50)/8,(AE50+AG50+AI50+AK50+AM50+AO50+AQ50)/7)</f>
        <v>-89</v>
      </c>
      <c r="AU50" s="14"/>
      <c r="AV50" s="14"/>
      <c r="AX50" s="8" t="n">
        <v>36175</v>
      </c>
      <c r="AZ50" s="9" t="n">
        <v>334</v>
      </c>
      <c r="BA50" s="10" t="n">
        <f aca="false">AZ50-AZ49</f>
        <v>-14</v>
      </c>
      <c r="BB50" s="9" t="n">
        <v>317</v>
      </c>
      <c r="BC50" s="10" t="n">
        <f aca="false">BB50-BB49</f>
        <v>-13</v>
      </c>
      <c r="BD50" s="9" t="n">
        <v>330</v>
      </c>
      <c r="BE50" s="10" t="n">
        <f aca="false">BD50-BD49</f>
        <v>-15</v>
      </c>
      <c r="BF50" s="9" t="n">
        <v>237</v>
      </c>
      <c r="BG50" s="10" t="n">
        <f aca="false">BF50-BF49</f>
        <v>-28</v>
      </c>
      <c r="BH50" s="9" t="n">
        <v>229</v>
      </c>
      <c r="BI50" s="10" t="n">
        <f aca="false">BH50-BH49</f>
        <v>-18</v>
      </c>
      <c r="BJ50" s="27" t="n">
        <f aca="false">[55]STOR951!$D$21</f>
        <v>356</v>
      </c>
      <c r="BK50" s="10" t="n">
        <f aca="false">BJ50-BJ49</f>
        <v>-12</v>
      </c>
      <c r="BL50" s="27" t="n">
        <v>347</v>
      </c>
      <c r="BM50" s="10" t="n">
        <v>-9</v>
      </c>
      <c r="BN50" s="27" t="n">
        <f aca="false">[54]STOR951!$D$21</f>
        <v>264</v>
      </c>
      <c r="BO50" s="10" t="n">
        <f aca="false">BN50-BN49</f>
        <v>-13</v>
      </c>
      <c r="BP50" s="10"/>
      <c r="BQ50" s="10"/>
      <c r="BR50" s="10" t="n">
        <f aca="false">IF(BP50&gt;0,(BC50+BE50+BG50+BI50+BK50+BM50+BO50+BQ50)/8,(BC50+BE50+BG50+BI50+BK50+BM50-BO50)/7)</f>
        <v>-11.7142857142857</v>
      </c>
      <c r="BU50" s="46" t="n">
        <f aca="false">B50</f>
        <v>36903</v>
      </c>
      <c r="BV50" s="47"/>
      <c r="BW50" s="48" t="n">
        <f aca="false">AZ50+AB50+D50</f>
        <v>1760</v>
      </c>
      <c r="BX50" s="48" t="n">
        <f aca="false">BA50+AC50+E50</f>
        <v>-253</v>
      </c>
      <c r="BY50" s="48" t="n">
        <f aca="false">BB50+AD50+F50</f>
        <v>2195</v>
      </c>
      <c r="BZ50" s="48" t="n">
        <f aca="false">BC50+AE50+G50</f>
        <v>-68</v>
      </c>
      <c r="CA50" s="48" t="n">
        <f aca="false">BD50+AF50+H50</f>
        <v>1678</v>
      </c>
      <c r="CB50" s="48" t="n">
        <f aca="false">BE50+AG50+I50</f>
        <v>-105</v>
      </c>
      <c r="CC50" s="48" t="n">
        <f aca="false">BF50+AH50+J50</f>
        <v>1660</v>
      </c>
      <c r="CD50" s="48" t="n">
        <f aca="false">BG50+AI50+K50</f>
        <v>-262</v>
      </c>
      <c r="CE50" s="48" t="n">
        <f aca="false">BH50+AJ50+L50</f>
        <v>1837</v>
      </c>
      <c r="CF50" s="48" t="n">
        <f aca="false">BI50+AK50+M50</f>
        <v>-159</v>
      </c>
      <c r="CG50" s="48" t="n">
        <f aca="false">BJ50+AL50+N50</f>
        <v>2209</v>
      </c>
      <c r="CH50" s="48" t="n">
        <f aca="false">BK50+AM50+O50</f>
        <v>-203</v>
      </c>
      <c r="CI50" s="50" t="n">
        <f aca="false">BL50+AN50+P50</f>
        <v>2212</v>
      </c>
      <c r="CJ50" s="50" t="n">
        <f aca="false">BM50+AO50+Q50</f>
        <v>-110</v>
      </c>
      <c r="CK50" s="50" t="n">
        <f aca="false">BN50+AP50+R50</f>
        <v>1459</v>
      </c>
      <c r="CL50" s="50" t="n">
        <f aca="false">BO50+AQ50+S50</f>
        <v>-103</v>
      </c>
      <c r="CM50" s="50" t="n">
        <f aca="false">BP50+AR50+T50</f>
        <v>0</v>
      </c>
      <c r="CN50" s="50" t="n">
        <f aca="false">BQ50+AS50+U50</f>
        <v>0</v>
      </c>
      <c r="CO50" s="51" t="n">
        <f aca="false">IF(CM50&gt;0,(CN50+CL50+CJ50+CH50+CF50+CD50+CB50+BZ50)/8,(CL50+CJ50+CH50+CF50+CD50+CB50+BZ50)/7)</f>
        <v>-144.285714285714</v>
      </c>
      <c r="CP50" s="52" t="n">
        <f aca="false">IF(CM50=0,0,CM50-CK50)</f>
        <v>0</v>
      </c>
      <c r="CQ50" s="4" t="n">
        <f aca="false">(CK50+CI50+CG50+CE50+CC50+CA50+BY50+BW50)/8</f>
        <v>1876.25</v>
      </c>
      <c r="CR50" s="4" t="n">
        <f aca="false">CM50-CQ50</f>
        <v>-1876.25</v>
      </c>
      <c r="CS50" s="4"/>
      <c r="DA50" s="4" t="n">
        <f aca="false">CO50</f>
        <v>-144.285714285714</v>
      </c>
    </row>
    <row r="51" customFormat="false" ht="13.5" hidden="false" customHeight="true" outlineLevel="0" collapsed="false">
      <c r="B51" s="8" t="n">
        <v>36910</v>
      </c>
      <c r="D51" s="10" t="n">
        <v>430</v>
      </c>
      <c r="E51" s="10" t="n">
        <f aca="false">D51-D50</f>
        <v>-34</v>
      </c>
      <c r="F51" s="10" t="n">
        <v>580</v>
      </c>
      <c r="G51" s="10" t="n">
        <f aca="false">F51-F50</f>
        <v>-35</v>
      </c>
      <c r="H51" s="10" t="n">
        <v>407</v>
      </c>
      <c r="I51" s="10" t="n">
        <f aca="false">H51-H50</f>
        <v>-48</v>
      </c>
      <c r="J51" s="10" t="n">
        <v>334</v>
      </c>
      <c r="K51" s="10" t="n">
        <f aca="false">J51-J50</f>
        <v>-23</v>
      </c>
      <c r="L51" s="10" t="n">
        <v>419</v>
      </c>
      <c r="M51" s="10" t="n">
        <f aca="false">L51-L50</f>
        <v>-32</v>
      </c>
      <c r="N51" s="27" t="n">
        <v>652</v>
      </c>
      <c r="O51" s="27" t="n">
        <f aca="false">N51-N50</f>
        <v>-19</v>
      </c>
      <c r="P51" s="27" t="n">
        <v>616</v>
      </c>
      <c r="Q51" s="27" t="n">
        <v>-49</v>
      </c>
      <c r="R51" s="27" t="n">
        <f aca="false">[56]STOR951!$D$13</f>
        <v>312</v>
      </c>
      <c r="S51" s="27" t="n">
        <f aca="false">R51-R50</f>
        <v>-11</v>
      </c>
      <c r="T51" s="27"/>
      <c r="U51" s="27"/>
      <c r="V51" s="10" t="n">
        <f aca="false">IF(T51&gt;0,(G51+I51+K51+M51+O51+Q51+S51-U51)/8,(G51+I51+K51+M51+O51+Q51+S51)/7)</f>
        <v>-31</v>
      </c>
      <c r="Z51" s="8" t="n">
        <v>36182</v>
      </c>
      <c r="AB51" s="9" t="n">
        <v>874</v>
      </c>
      <c r="AC51" s="10" t="n">
        <f aca="false">AB51-AB50</f>
        <v>-88</v>
      </c>
      <c r="AD51" s="9" t="n">
        <v>1149</v>
      </c>
      <c r="AE51" s="10" t="n">
        <f aca="false">AD51-AD50</f>
        <v>-114</v>
      </c>
      <c r="AF51" s="9" t="n">
        <v>807</v>
      </c>
      <c r="AG51" s="10" t="n">
        <f aca="false">AF51-AF50</f>
        <v>-86</v>
      </c>
      <c r="AH51" s="9" t="n">
        <v>954</v>
      </c>
      <c r="AI51" s="10" t="n">
        <f aca="false">AH51-AH50</f>
        <v>-112</v>
      </c>
      <c r="AJ51" s="9" t="n">
        <v>1061</v>
      </c>
      <c r="AK51" s="10" t="n">
        <f aca="false">AJ51-AJ50</f>
        <v>-96</v>
      </c>
      <c r="AL51" s="27" t="n">
        <f aca="false">[57]STOR951!$D$17</f>
        <v>1115</v>
      </c>
      <c r="AM51" s="27" t="n">
        <f aca="false">AL51-AL50</f>
        <v>-67</v>
      </c>
      <c r="AN51" s="27" t="n">
        <v>1064</v>
      </c>
      <c r="AO51" s="27" t="n">
        <v>-136</v>
      </c>
      <c r="AP51" s="27" t="n">
        <f aca="false">[56]STOR951!$D$17</f>
        <v>816</v>
      </c>
      <c r="AQ51" s="27" t="n">
        <f aca="false">AP51-AP50</f>
        <v>-56</v>
      </c>
      <c r="AR51" s="27"/>
      <c r="AS51" s="27"/>
      <c r="AT51" s="10" t="n">
        <f aca="false">IF(AR51&gt;0,(AE51+AG51+AI51+AK51+AM51+AO51+AQ51+AS51)/8,(AE51+AG51+AI51+AK51+AM51+AO51+AQ51)/7)</f>
        <v>-95.2857142857143</v>
      </c>
      <c r="AU51" s="14"/>
      <c r="AV51" s="14"/>
      <c r="AX51" s="8" t="n">
        <v>36182</v>
      </c>
      <c r="AZ51" s="9" t="n">
        <v>321</v>
      </c>
      <c r="BA51" s="10" t="n">
        <f aca="false">AZ51-AZ50</f>
        <v>-13</v>
      </c>
      <c r="BB51" s="9" t="n">
        <v>304</v>
      </c>
      <c r="BC51" s="10" t="n">
        <f aca="false">BB51-BB50</f>
        <v>-13</v>
      </c>
      <c r="BD51" s="9" t="n">
        <v>303</v>
      </c>
      <c r="BE51" s="10" t="n">
        <f aca="false">BD51-BD50</f>
        <v>-27</v>
      </c>
      <c r="BF51" s="9" t="n">
        <v>222</v>
      </c>
      <c r="BG51" s="10" t="n">
        <f aca="false">BF51-BF50</f>
        <v>-15</v>
      </c>
      <c r="BH51" s="9" t="n">
        <v>221</v>
      </c>
      <c r="BI51" s="10" t="n">
        <f aca="false">BH51-BH50</f>
        <v>-8</v>
      </c>
      <c r="BJ51" s="27" t="n">
        <f aca="false">[57]STOR951!$D$21</f>
        <v>350</v>
      </c>
      <c r="BK51" s="10" t="n">
        <f aca="false">BJ51-BJ50</f>
        <v>-6</v>
      </c>
      <c r="BL51" s="27" t="n">
        <v>337</v>
      </c>
      <c r="BM51" s="10" t="n">
        <v>-10</v>
      </c>
      <c r="BN51" s="27" t="n">
        <f aca="false">[56]STOR951!$D$21</f>
        <v>241</v>
      </c>
      <c r="BO51" s="10" t="n">
        <f aca="false">BN51-BN50</f>
        <v>-23</v>
      </c>
      <c r="BP51" s="10"/>
      <c r="BQ51" s="10"/>
      <c r="BR51" s="10" t="n">
        <f aca="false">IF(BP51&gt;0,(BC51+BE51+BG51+BI51+BK51+BM51+BO51+BQ51)/8,(BC51+BE51+BG51+BI51+BK51+BM51-BO51)/7)</f>
        <v>-8</v>
      </c>
      <c r="BU51" s="46" t="n">
        <f aca="false">B51</f>
        <v>36910</v>
      </c>
      <c r="BV51" s="47"/>
      <c r="BW51" s="48" t="n">
        <f aca="false">AZ51+AB51+D51</f>
        <v>1625</v>
      </c>
      <c r="BX51" s="48" t="n">
        <f aca="false">BA51+AC51+E51</f>
        <v>-135</v>
      </c>
      <c r="BY51" s="48" t="n">
        <f aca="false">BB51+AD51+F51</f>
        <v>2033</v>
      </c>
      <c r="BZ51" s="48" t="n">
        <f aca="false">BC51+AE51+G51</f>
        <v>-162</v>
      </c>
      <c r="CA51" s="48" t="n">
        <f aca="false">BD51+AF51+H51</f>
        <v>1517</v>
      </c>
      <c r="CB51" s="48" t="n">
        <f aca="false">BE51+AG51+I51</f>
        <v>-161</v>
      </c>
      <c r="CC51" s="48" t="n">
        <f aca="false">BF51+AH51+J51</f>
        <v>1510</v>
      </c>
      <c r="CD51" s="48" t="n">
        <f aca="false">BG51+AI51+K51</f>
        <v>-150</v>
      </c>
      <c r="CE51" s="48" t="n">
        <f aca="false">BH51+AJ51+L51</f>
        <v>1701</v>
      </c>
      <c r="CF51" s="48" t="n">
        <f aca="false">BI51+AK51+M51</f>
        <v>-136</v>
      </c>
      <c r="CG51" s="48" t="n">
        <f aca="false">BJ51+AL51+N51</f>
        <v>2117</v>
      </c>
      <c r="CH51" s="48" t="n">
        <f aca="false">BK51+AM51+O51</f>
        <v>-92</v>
      </c>
      <c r="CI51" s="50" t="n">
        <f aca="false">BL51+AN51+P51</f>
        <v>2017</v>
      </c>
      <c r="CJ51" s="50" t="n">
        <f aca="false">BM51+AO51+Q51</f>
        <v>-195</v>
      </c>
      <c r="CK51" s="50" t="n">
        <f aca="false">BN51+AP51+R51</f>
        <v>1369</v>
      </c>
      <c r="CL51" s="50" t="n">
        <f aca="false">BO51+AQ51+S51</f>
        <v>-90</v>
      </c>
      <c r="CM51" s="50" t="n">
        <f aca="false">BP51+AR51+T51</f>
        <v>0</v>
      </c>
      <c r="CN51" s="50" t="n">
        <f aca="false">BQ51+AS51+U51</f>
        <v>0</v>
      </c>
      <c r="CO51" s="51" t="n">
        <f aca="false">IF(CM51&gt;0,(CN51+CL51+CJ51+CH51+CF51+CD51+CB51+BZ51)/8,(CL51+CJ51+CH51+CF51+CD51+CB51+BZ51)/7)</f>
        <v>-140.857142857143</v>
      </c>
      <c r="CP51" s="52" t="n">
        <f aca="false">IF(CM51=0,0,CM51-CK51)</f>
        <v>0</v>
      </c>
      <c r="CQ51" s="4" t="n">
        <f aca="false">(CK51+CI51+CG51+CE51+CC51+CA51+BY51+BW51)/8</f>
        <v>1736.125</v>
      </c>
      <c r="CR51" s="4" t="n">
        <f aca="false">CM51-CQ51</f>
        <v>-1736.125</v>
      </c>
      <c r="CS51" s="4"/>
      <c r="DA51" s="4" t="n">
        <f aca="false">CO51</f>
        <v>-140.857142857143</v>
      </c>
    </row>
    <row r="52" customFormat="false" ht="13.5" hidden="false" customHeight="true" outlineLevel="0" collapsed="false">
      <c r="B52" s="8" t="n">
        <v>36917</v>
      </c>
      <c r="D52" s="10" t="n">
        <v>375</v>
      </c>
      <c r="E52" s="10" t="n">
        <f aca="false">D52-D51</f>
        <v>-55</v>
      </c>
      <c r="F52" s="10" t="n">
        <v>540</v>
      </c>
      <c r="G52" s="10" t="n">
        <f aca="false">F52-F51</f>
        <v>-40</v>
      </c>
      <c r="H52" s="10" t="n">
        <v>353</v>
      </c>
      <c r="I52" s="10" t="n">
        <f aca="false">H52-H51</f>
        <v>-54</v>
      </c>
      <c r="J52" s="10" t="n">
        <v>298</v>
      </c>
      <c r="K52" s="10" t="n">
        <f aca="false">J52-J51</f>
        <v>-36</v>
      </c>
      <c r="L52" s="10" t="n">
        <v>399</v>
      </c>
      <c r="M52" s="10" t="n">
        <f aca="false">L52-L51</f>
        <v>-20</v>
      </c>
      <c r="N52" s="27" t="n">
        <v>638</v>
      </c>
      <c r="O52" s="27" t="n">
        <f aca="false">N52-N51</f>
        <v>-14</v>
      </c>
      <c r="P52" s="27" t="n">
        <v>548</v>
      </c>
      <c r="Q52" s="27" t="n">
        <v>-68</v>
      </c>
      <c r="R52" s="27" t="n">
        <f aca="false">[58]STOR951!$D$13</f>
        <v>296</v>
      </c>
      <c r="S52" s="27" t="n">
        <f aca="false">R52-R51</f>
        <v>-16</v>
      </c>
      <c r="T52" s="27"/>
      <c r="U52" s="27"/>
      <c r="V52" s="10" t="n">
        <f aca="false">IF(T52&gt;0,(G52+I52+K52+M52+O52+Q52+S52-U52)/8,(G52+I52+K52+M52+O52+Q52+S52)/7)</f>
        <v>-35.4285714285714</v>
      </c>
      <c r="Z52" s="8" t="n">
        <v>36189</v>
      </c>
      <c r="AB52" s="9" t="n">
        <v>750</v>
      </c>
      <c r="AC52" s="10" t="n">
        <f aca="false">AB52-AB51</f>
        <v>-124</v>
      </c>
      <c r="AD52" s="9" t="n">
        <v>1051</v>
      </c>
      <c r="AE52" s="10" t="n">
        <f aca="false">AD52-AD51</f>
        <v>-98</v>
      </c>
      <c r="AF52" s="9" t="n">
        <v>680</v>
      </c>
      <c r="AG52" s="10" t="n">
        <f aca="false">AF52-AF51</f>
        <v>-127</v>
      </c>
      <c r="AH52" s="9" t="n">
        <v>838</v>
      </c>
      <c r="AI52" s="10" t="n">
        <f aca="false">AH52-AH51</f>
        <v>-116</v>
      </c>
      <c r="AJ52" s="9" t="n">
        <v>985</v>
      </c>
      <c r="AK52" s="10" t="n">
        <f aca="false">AJ52-AJ51</f>
        <v>-76</v>
      </c>
      <c r="AL52" s="27" t="n">
        <f aca="false">[59]STOR951!$D$17</f>
        <v>1069</v>
      </c>
      <c r="AM52" s="27" t="n">
        <f aca="false">AL52-AL51</f>
        <v>-46</v>
      </c>
      <c r="AN52" s="27" t="n">
        <v>906</v>
      </c>
      <c r="AO52" s="27" t="n">
        <v>-158</v>
      </c>
      <c r="AP52" s="27" t="n">
        <f aca="false">[58]STOR951!$D$17</f>
        <v>723</v>
      </c>
      <c r="AQ52" s="27" t="n">
        <f aca="false">AP52-AP51</f>
        <v>-93</v>
      </c>
      <c r="AR52" s="27"/>
      <c r="AS52" s="27"/>
      <c r="AT52" s="10" t="n">
        <f aca="false">IF(AR52&gt;0,(AE52+AG52+AI52+AK52+AM52+AO52+AQ52+AS52)/8,(AE52+AG52+AI52+AK52+AM52+AO52+AQ52)/7)</f>
        <v>-102</v>
      </c>
      <c r="AU52" s="14"/>
      <c r="AV52" s="14"/>
      <c r="AX52" s="8" t="n">
        <v>36189</v>
      </c>
      <c r="AZ52" s="9" t="n">
        <v>296</v>
      </c>
      <c r="BA52" s="10" t="n">
        <f aca="false">AZ52-AZ51</f>
        <v>-25</v>
      </c>
      <c r="BB52" s="9" t="n">
        <v>302</v>
      </c>
      <c r="BC52" s="10" t="n">
        <f aca="false">BB52-BB51</f>
        <v>-2</v>
      </c>
      <c r="BD52" s="9" t="n">
        <v>271</v>
      </c>
      <c r="BE52" s="10" t="n">
        <f aca="false">BD52-BD51</f>
        <v>-32</v>
      </c>
      <c r="BF52" s="9" t="n">
        <v>213</v>
      </c>
      <c r="BG52" s="10" t="n">
        <f aca="false">BF52-BF51</f>
        <v>-9</v>
      </c>
      <c r="BH52" s="9" t="n">
        <v>215</v>
      </c>
      <c r="BI52" s="10" t="n">
        <f aca="false">BH52-BH51</f>
        <v>-6</v>
      </c>
      <c r="BJ52" s="27" t="n">
        <f aca="false">[59]STOR951!$D$21</f>
        <v>332</v>
      </c>
      <c r="BK52" s="10" t="n">
        <f aca="false">BJ52-BJ51</f>
        <v>-18</v>
      </c>
      <c r="BL52" s="27" t="n">
        <v>321</v>
      </c>
      <c r="BM52" s="10" t="n">
        <v>-16</v>
      </c>
      <c r="BN52" s="27" t="n">
        <f aca="false">[58]STOR951!$D$21</f>
        <v>222</v>
      </c>
      <c r="BO52" s="10" t="n">
        <f aca="false">BN52-BN51</f>
        <v>-19</v>
      </c>
      <c r="BP52" s="10"/>
      <c r="BQ52" s="10"/>
      <c r="BR52" s="10" t="n">
        <f aca="false">IF(BP52&gt;0,(BC52+BE52+BG52+BI52+BK52+BM52+BO52+BQ52)/8,(BC52+BE52+BG52+BI52+BK52+BM52-BO52)/7)</f>
        <v>-9.14285714285714</v>
      </c>
      <c r="BU52" s="46" t="n">
        <f aca="false">B52</f>
        <v>36917</v>
      </c>
      <c r="BV52" s="47"/>
      <c r="BW52" s="48" t="n">
        <f aca="false">AZ52+AB52+D52</f>
        <v>1421</v>
      </c>
      <c r="BX52" s="48" t="n">
        <f aca="false">BA52+AC52+E52</f>
        <v>-204</v>
      </c>
      <c r="BY52" s="48" t="n">
        <f aca="false">BB52+AD52+F52</f>
        <v>1893</v>
      </c>
      <c r="BZ52" s="48" t="n">
        <f aca="false">BC52+AE52+G52</f>
        <v>-140</v>
      </c>
      <c r="CA52" s="48" t="n">
        <f aca="false">BD52+AF52+H52</f>
        <v>1304</v>
      </c>
      <c r="CB52" s="48" t="n">
        <f aca="false">BE52+AG52+I52</f>
        <v>-213</v>
      </c>
      <c r="CC52" s="48" t="n">
        <f aca="false">BF52+AH52+J52</f>
        <v>1349</v>
      </c>
      <c r="CD52" s="48" t="n">
        <f aca="false">BG52+AI52+K52</f>
        <v>-161</v>
      </c>
      <c r="CE52" s="48" t="n">
        <f aca="false">BH52+AJ52+L52</f>
        <v>1599</v>
      </c>
      <c r="CF52" s="48" t="n">
        <f aca="false">BI52+AK52+M52</f>
        <v>-102</v>
      </c>
      <c r="CG52" s="48" t="n">
        <f aca="false">BJ52+AL52+N52</f>
        <v>2039</v>
      </c>
      <c r="CH52" s="48" t="n">
        <f aca="false">BK52+AM52+O52</f>
        <v>-78</v>
      </c>
      <c r="CI52" s="50" t="n">
        <f aca="false">BL52+AN52+P52</f>
        <v>1775</v>
      </c>
      <c r="CJ52" s="50" t="n">
        <f aca="false">BM52+AO52+Q52</f>
        <v>-242</v>
      </c>
      <c r="CK52" s="50" t="n">
        <f aca="false">BN52+AP52+R52</f>
        <v>1241</v>
      </c>
      <c r="CL52" s="50" t="n">
        <f aca="false">BO52+AQ52+S52</f>
        <v>-128</v>
      </c>
      <c r="CM52" s="50" t="n">
        <f aca="false">BP52+AR52+T52</f>
        <v>0</v>
      </c>
      <c r="CN52" s="50" t="n">
        <f aca="false">BQ52+AS52+U52</f>
        <v>0</v>
      </c>
      <c r="CO52" s="51" t="n">
        <f aca="false">IF(CM52&gt;0,(CN52+CL52+CJ52+CH52+CF52+CD52+CB52+BZ52)/8,(CL52+CJ52+CH52+CF52+CD52+CB52+BZ52)/7)</f>
        <v>-152</v>
      </c>
      <c r="CP52" s="52" t="n">
        <f aca="false">IF(CM52=0,0,CM52-CK52)</f>
        <v>0</v>
      </c>
      <c r="CQ52" s="4" t="n">
        <f aca="false">(CK52+CI52+CG52+CE52+CC52+CA52+BY52+BW52)/8</f>
        <v>1577.625</v>
      </c>
      <c r="CR52" s="4" t="n">
        <f aca="false">CM52-CQ52</f>
        <v>-1577.625</v>
      </c>
      <c r="CS52" s="4"/>
      <c r="DA52" s="4" t="n">
        <f aca="false">CO52</f>
        <v>-152</v>
      </c>
    </row>
    <row r="53" customFormat="false" ht="13.5" hidden="false" customHeight="true" outlineLevel="0" collapsed="false">
      <c r="B53" s="8" t="n">
        <v>36924</v>
      </c>
      <c r="D53" s="10" t="n">
        <v>335</v>
      </c>
      <c r="E53" s="10" t="n">
        <f aca="false">D53-D52</f>
        <v>-40</v>
      </c>
      <c r="F53" s="10" t="n">
        <v>497</v>
      </c>
      <c r="G53" s="10" t="n">
        <f aca="false">F53-F52</f>
        <v>-43</v>
      </c>
      <c r="H53" s="10" t="n">
        <v>291</v>
      </c>
      <c r="I53" s="10" t="n">
        <f aca="false">H53-H52</f>
        <v>-62</v>
      </c>
      <c r="J53" s="10" t="n">
        <v>288</v>
      </c>
      <c r="K53" s="10" t="n">
        <f aca="false">J53-J52</f>
        <v>-10</v>
      </c>
      <c r="L53" s="10" t="n">
        <v>381</v>
      </c>
      <c r="M53" s="10" t="n">
        <f aca="false">L53-L52</f>
        <v>-18</v>
      </c>
      <c r="N53" s="27" t="n">
        <v>620</v>
      </c>
      <c r="O53" s="27" t="n">
        <f aca="false">N53-N52</f>
        <v>-18</v>
      </c>
      <c r="P53" s="27" t="n">
        <v>472</v>
      </c>
      <c r="Q53" s="27" t="n">
        <v>-76</v>
      </c>
      <c r="R53" s="27" t="n">
        <f aca="false">[60]STOR951!$D$13</f>
        <v>277</v>
      </c>
      <c r="S53" s="27" t="n">
        <f aca="false">R53-R52</f>
        <v>-19</v>
      </c>
      <c r="T53" s="27"/>
      <c r="U53" s="27"/>
      <c r="V53" s="10" t="n">
        <f aca="false">IF(T53&gt;0,(G53+I53+K53+M53+O53+Q53+S53-U53)/8,(G53+I53+K53+M53+O53+Q53+S53)/7)</f>
        <v>-35.1428571428571</v>
      </c>
      <c r="Z53" s="8" t="n">
        <v>36196</v>
      </c>
      <c r="AB53" s="9" t="n">
        <v>636</v>
      </c>
      <c r="AC53" s="10" t="n">
        <f aca="false">AB53-AB52</f>
        <v>-114</v>
      </c>
      <c r="AD53" s="9" t="n">
        <v>906</v>
      </c>
      <c r="AE53" s="10" t="n">
        <f aca="false">AD53-AD52</f>
        <v>-145</v>
      </c>
      <c r="AF53" s="9" t="n">
        <v>523</v>
      </c>
      <c r="AG53" s="10" t="n">
        <f aca="false">AF53-AF52</f>
        <v>-157</v>
      </c>
      <c r="AH53" s="9" t="n">
        <v>784</v>
      </c>
      <c r="AI53" s="10" t="n">
        <f aca="false">AH53-AH52</f>
        <v>-54</v>
      </c>
      <c r="AJ53" s="9" t="n">
        <v>904</v>
      </c>
      <c r="AK53" s="10" t="n">
        <f aca="false">AJ53-AJ52</f>
        <v>-81</v>
      </c>
      <c r="AL53" s="27" t="n">
        <f aca="false">[61]STOR951!$D$17</f>
        <v>1006</v>
      </c>
      <c r="AM53" s="27" t="n">
        <f aca="false">AL53-AL52</f>
        <v>-63</v>
      </c>
      <c r="AN53" s="27" t="n">
        <v>780</v>
      </c>
      <c r="AO53" s="27" t="n">
        <v>-126</v>
      </c>
      <c r="AP53" s="27" t="n">
        <f aca="false">[60]STOR951!$D$17</f>
        <v>657</v>
      </c>
      <c r="AQ53" s="27" t="n">
        <f aca="false">AP53-AP52</f>
        <v>-66</v>
      </c>
      <c r="AR53" s="27"/>
      <c r="AS53" s="27"/>
      <c r="AT53" s="10" t="n">
        <f aca="false">IF(AR53&gt;0,(AE53+AG53+AI53+AK53+AM53+AO53+AQ53+AS53)/8,(AE53+AG53+AI53+AK53+AM53+AO53+AQ53)/7)</f>
        <v>-98.8571428571429</v>
      </c>
      <c r="AU53" s="14"/>
      <c r="AV53" s="14"/>
      <c r="AX53" s="8" t="n">
        <v>36196</v>
      </c>
      <c r="AZ53" s="9" t="n">
        <v>276</v>
      </c>
      <c r="BA53" s="10" t="n">
        <f aca="false">AZ53-AZ52</f>
        <v>-20</v>
      </c>
      <c r="BB53" s="9" t="n">
        <v>297</v>
      </c>
      <c r="BC53" s="10" t="n">
        <f aca="false">BB53-BB52</f>
        <v>-5</v>
      </c>
      <c r="BD53" s="9" t="n">
        <v>263</v>
      </c>
      <c r="BE53" s="10" t="n">
        <f aca="false">BD53-BD52</f>
        <v>-8</v>
      </c>
      <c r="BF53" s="9" t="n">
        <v>202</v>
      </c>
      <c r="BG53" s="10" t="n">
        <f aca="false">BF53-BF52</f>
        <v>-11</v>
      </c>
      <c r="BH53" s="9" t="n">
        <v>233</v>
      </c>
      <c r="BI53" s="10" t="n">
        <f aca="false">BH53-BH52</f>
        <v>18</v>
      </c>
      <c r="BJ53" s="27" t="n">
        <f aca="false">[61]STOR951!$D$21</f>
        <v>320</v>
      </c>
      <c r="BK53" s="10" t="n">
        <f aca="false">BJ53-BJ52</f>
        <v>-12</v>
      </c>
      <c r="BL53" s="27" t="n">
        <v>310</v>
      </c>
      <c r="BM53" s="10" t="n">
        <v>-11</v>
      </c>
      <c r="BN53" s="27" t="n">
        <f aca="false">[60]STOR951!$D$21</f>
        <v>202</v>
      </c>
      <c r="BO53" s="10" t="n">
        <f aca="false">BN53-BN52</f>
        <v>-20</v>
      </c>
      <c r="BP53" s="10"/>
      <c r="BQ53" s="10"/>
      <c r="BR53" s="10" t="n">
        <f aca="false">IF(BP53&gt;0,(BC53+BE53+BG53+BI53+BK53+BM53+BO53+BQ53)/8,(BC53+BE53+BG53+BI53+BK53+BM53-BO53)/7)</f>
        <v>-1.28571428571429</v>
      </c>
      <c r="BU53" s="53" t="n">
        <f aca="false">B53</f>
        <v>36924</v>
      </c>
      <c r="BV53" s="54"/>
      <c r="BW53" s="55" t="n">
        <f aca="false">AZ53+AB53+D53</f>
        <v>1247</v>
      </c>
      <c r="BX53" s="55" t="n">
        <f aca="false">BA53+AC53+E53</f>
        <v>-174</v>
      </c>
      <c r="BY53" s="55" t="n">
        <f aca="false">BB53+AD53+F53</f>
        <v>1700</v>
      </c>
      <c r="BZ53" s="55" t="n">
        <f aca="false">BC53+AE53+G53</f>
        <v>-193</v>
      </c>
      <c r="CA53" s="55" t="n">
        <f aca="false">BD53+AF53+H53</f>
        <v>1077</v>
      </c>
      <c r="CB53" s="55" t="n">
        <f aca="false">BE53+AG53+I53</f>
        <v>-227</v>
      </c>
      <c r="CC53" s="55" t="n">
        <f aca="false">BF53+AH53+J53</f>
        <v>1274</v>
      </c>
      <c r="CD53" s="55" t="n">
        <f aca="false">BG53+AI53+K53</f>
        <v>-75</v>
      </c>
      <c r="CE53" s="55" t="n">
        <f aca="false">BH53+AJ53+L53</f>
        <v>1518</v>
      </c>
      <c r="CF53" s="55" t="n">
        <f aca="false">BI53+AK53+M53</f>
        <v>-81</v>
      </c>
      <c r="CG53" s="55" t="n">
        <f aca="false">BJ53+AL53+N53</f>
        <v>1946</v>
      </c>
      <c r="CH53" s="55" t="n">
        <f aca="false">BK53+AM53+O53</f>
        <v>-93</v>
      </c>
      <c r="CI53" s="56" t="n">
        <f aca="false">BL53+AN53+P53</f>
        <v>1562</v>
      </c>
      <c r="CJ53" s="56" t="n">
        <f aca="false">BM53+AO53+Q53</f>
        <v>-213</v>
      </c>
      <c r="CK53" s="56" t="n">
        <f aca="false">BN53+AP53+R53</f>
        <v>1136</v>
      </c>
      <c r="CL53" s="56" t="n">
        <f aca="false">BO53+AQ53+S53</f>
        <v>-105</v>
      </c>
      <c r="CM53" s="56" t="n">
        <f aca="false">BP53+AR53+T53</f>
        <v>0</v>
      </c>
      <c r="CN53" s="56" t="n">
        <f aca="false">BQ53+AS53+U53</f>
        <v>0</v>
      </c>
      <c r="CO53" s="57" t="n">
        <f aca="false">IF(CM53&gt;0,(CN53+CL53+CJ53+CH53+CF53+CD53+CB53+BZ53)/8,(CL53+CJ53+CH53+CF53+CD53+CB53+BZ53)/7)</f>
        <v>-141</v>
      </c>
      <c r="CP53" s="58" t="n">
        <f aca="false">IF(CM53=0,0,CM53-CK53)</f>
        <v>0</v>
      </c>
      <c r="CQ53" s="4" t="n">
        <f aca="false">(CK53+CI53+CG53+CE53+CC53+CA53+BY53+BW53)/8</f>
        <v>1432.5</v>
      </c>
      <c r="CR53" s="4" t="n">
        <f aca="false">CM53-CQ53</f>
        <v>-1432.5</v>
      </c>
      <c r="CS53" s="4"/>
      <c r="DA53" s="4" t="n">
        <f aca="false">CO53</f>
        <v>-141</v>
      </c>
    </row>
    <row r="54" customFormat="false" ht="13.5" hidden="false" customHeight="true" outlineLevel="0" collapsed="false">
      <c r="B54" s="8" t="n">
        <v>36931</v>
      </c>
      <c r="D54" s="10" t="n">
        <v>312</v>
      </c>
      <c r="E54" s="10" t="n">
        <f aca="false">D54-D53</f>
        <v>-23</v>
      </c>
      <c r="F54" s="10" t="n">
        <v>449</v>
      </c>
      <c r="G54" s="10" t="n">
        <f aca="false">F54-F53</f>
        <v>-48</v>
      </c>
      <c r="H54" s="10" t="n">
        <v>270</v>
      </c>
      <c r="I54" s="10" t="n">
        <f aca="false">H54-H53</f>
        <v>-21</v>
      </c>
      <c r="J54" s="10" t="n">
        <v>252</v>
      </c>
      <c r="K54" s="10" t="n">
        <f aca="false">J54-J53</f>
        <v>-36</v>
      </c>
      <c r="L54" s="10" t="n">
        <v>371</v>
      </c>
      <c r="M54" s="10" t="n">
        <f aca="false">L54-L53</f>
        <v>-10</v>
      </c>
      <c r="N54" s="27" t="n">
        <v>625</v>
      </c>
      <c r="O54" s="27" t="n">
        <f aca="false">N54-N53</f>
        <v>5</v>
      </c>
      <c r="P54" s="27" t="n">
        <v>425</v>
      </c>
      <c r="Q54" s="27" t="n">
        <v>-47</v>
      </c>
      <c r="R54" s="27" t="n">
        <f aca="false">[62]STOR951!$D$13</f>
        <v>267</v>
      </c>
      <c r="S54" s="27" t="n">
        <f aca="false">R54-R53</f>
        <v>-10</v>
      </c>
      <c r="T54" s="27"/>
      <c r="U54" s="27"/>
      <c r="V54" s="10" t="n">
        <f aca="false">IF(T54&gt;0,(G54+I54+K54+M54+O54+Q54+S54-U54)/8,(G54+I54+K54+M54+O54+Q54+S54)/7)</f>
        <v>-23.8571428571429</v>
      </c>
      <c r="Z54" s="8" t="n">
        <v>36203</v>
      </c>
      <c r="AB54" s="9" t="n">
        <v>568</v>
      </c>
      <c r="AC54" s="10" t="n">
        <f aca="false">AB54-AB53</f>
        <v>-68</v>
      </c>
      <c r="AD54" s="9" t="n">
        <v>763</v>
      </c>
      <c r="AE54" s="10" t="n">
        <f aca="false">AD54-AD53</f>
        <v>-143</v>
      </c>
      <c r="AF54" s="9" t="n">
        <v>454</v>
      </c>
      <c r="AG54" s="10" t="n">
        <f aca="false">AF54-AF53</f>
        <v>-69</v>
      </c>
      <c r="AH54" s="9" t="n">
        <v>687</v>
      </c>
      <c r="AI54" s="10" t="n">
        <f aca="false">AH54-AH53</f>
        <v>-97</v>
      </c>
      <c r="AJ54" s="9" t="n">
        <v>842</v>
      </c>
      <c r="AK54" s="10" t="n">
        <f aca="false">AJ54-AJ53</f>
        <v>-62</v>
      </c>
      <c r="AL54" s="27" t="n">
        <f aca="false">[63]STOR951!$D$17</f>
        <v>963</v>
      </c>
      <c r="AM54" s="27" t="n">
        <f aca="false">AL54-AL53</f>
        <v>-43</v>
      </c>
      <c r="AN54" s="27" t="n">
        <v>684</v>
      </c>
      <c r="AO54" s="27" t="n">
        <v>-96</v>
      </c>
      <c r="AP54" s="27" t="n">
        <f aca="false">[62]STOR951!$D$17</f>
        <v>592</v>
      </c>
      <c r="AQ54" s="27" t="n">
        <f aca="false">AP54-AP53</f>
        <v>-65</v>
      </c>
      <c r="AR54" s="27"/>
      <c r="AS54" s="27"/>
      <c r="AT54" s="10" t="n">
        <f aca="false">IF(AR54&gt;0,(AE54+AG54+AI54+AK54+AM54+AO54+AQ54+AS54)/8,(AE54+AG54+AI54+AK54+AM54+AO54+AQ54)/7)</f>
        <v>-82.1428571428571</v>
      </c>
      <c r="AU54" s="14"/>
      <c r="AV54" s="14"/>
      <c r="AX54" s="8" t="n">
        <v>36203</v>
      </c>
      <c r="AZ54" s="9" t="n">
        <v>258</v>
      </c>
      <c r="BA54" s="10" t="n">
        <f aca="false">AZ54-AZ53</f>
        <v>-18</v>
      </c>
      <c r="BB54" s="9" t="n">
        <v>282</v>
      </c>
      <c r="BC54" s="10" t="n">
        <f aca="false">BB54-BB53</f>
        <v>-15</v>
      </c>
      <c r="BD54" s="9" t="n">
        <v>260</v>
      </c>
      <c r="BE54" s="10" t="n">
        <f aca="false">BD54-BD53</f>
        <v>-3</v>
      </c>
      <c r="BF54" s="9" t="n">
        <v>188</v>
      </c>
      <c r="BG54" s="10" t="n">
        <f aca="false">BF54-BF53</f>
        <v>-14</v>
      </c>
      <c r="BH54" s="9" t="n">
        <v>212</v>
      </c>
      <c r="BI54" s="10" t="n">
        <f aca="false">BH54-BH53</f>
        <v>-21</v>
      </c>
      <c r="BJ54" s="27" t="n">
        <f aca="false">[63]STOR951!$D$21</f>
        <v>299</v>
      </c>
      <c r="BK54" s="10" t="n">
        <f aca="false">BJ54-BJ53</f>
        <v>-21</v>
      </c>
      <c r="BL54" s="27" t="n">
        <v>295</v>
      </c>
      <c r="BM54" s="10" t="n">
        <v>-15</v>
      </c>
      <c r="BN54" s="27" t="n">
        <f aca="false">[62]STOR951!$D$21</f>
        <v>182</v>
      </c>
      <c r="BO54" s="10" t="n">
        <f aca="false">BN54-BN53</f>
        <v>-20</v>
      </c>
      <c r="BP54" s="10"/>
      <c r="BQ54" s="10"/>
      <c r="BR54" s="10" t="n">
        <f aca="false">IF(BP54&gt;0,(BC54+BE54+BG54+BI54+BK54+BM54+BO54+BQ54)/8,(BC54+BE54+BG54+BI54+BK54+BM54-BO54)/7)</f>
        <v>-9.85714285714286</v>
      </c>
      <c r="BU54" s="38" t="n">
        <f aca="false">B54</f>
        <v>36931</v>
      </c>
      <c r="BV54" s="39"/>
      <c r="BW54" s="41" t="n">
        <f aca="false">AZ54+AB54+D54</f>
        <v>1138</v>
      </c>
      <c r="BX54" s="41" t="n">
        <f aca="false">BA54+AC54+E54</f>
        <v>-109</v>
      </c>
      <c r="BY54" s="41" t="n">
        <f aca="false">BB54+AD54+F54</f>
        <v>1494</v>
      </c>
      <c r="BZ54" s="41" t="n">
        <f aca="false">BC54+AE54+G54</f>
        <v>-206</v>
      </c>
      <c r="CA54" s="41" t="n">
        <f aca="false">BD54+AF54+H54</f>
        <v>984</v>
      </c>
      <c r="CB54" s="41" t="n">
        <f aca="false">BE54+AG54+I54</f>
        <v>-93</v>
      </c>
      <c r="CC54" s="41" t="n">
        <f aca="false">BF54+AH54+J54</f>
        <v>1127</v>
      </c>
      <c r="CD54" s="41" t="n">
        <f aca="false">BG54+AI54+K54</f>
        <v>-147</v>
      </c>
      <c r="CE54" s="41" t="n">
        <f aca="false">BH54+AJ54+L54</f>
        <v>1425</v>
      </c>
      <c r="CF54" s="41" t="n">
        <f aca="false">BI54+AK54+M54</f>
        <v>-93</v>
      </c>
      <c r="CG54" s="41" t="n">
        <f aca="false">BJ54+AL54+N54</f>
        <v>1887</v>
      </c>
      <c r="CH54" s="41" t="n">
        <f aca="false">BK54+AM54+O54</f>
        <v>-59</v>
      </c>
      <c r="CI54" s="42" t="n">
        <f aca="false">BL54+AN54+P54</f>
        <v>1404</v>
      </c>
      <c r="CJ54" s="42" t="n">
        <f aca="false">BM54+AO54+Q54</f>
        <v>-158</v>
      </c>
      <c r="CK54" s="42" t="n">
        <f aca="false">BN54+AP54+R54</f>
        <v>1041</v>
      </c>
      <c r="CL54" s="42" t="n">
        <f aca="false">BO54+AQ54+S54</f>
        <v>-95</v>
      </c>
      <c r="CM54" s="42" t="n">
        <f aca="false">BP54+AR54+T54</f>
        <v>0</v>
      </c>
      <c r="CN54" s="42" t="n">
        <f aca="false">BQ54+AS54+U54</f>
        <v>0</v>
      </c>
      <c r="CO54" s="44" t="n">
        <f aca="false">IF(CM54&gt;0,(CN54+CL54+CJ54+CH54+CF54+CD54+CB54+BZ54)/8,(CL54+CJ54+CH54+CF54+CD54+CB54+BZ54)/7)</f>
        <v>-121.571428571429</v>
      </c>
      <c r="CP54" s="45" t="n">
        <f aca="false">IF(CM54=0,0,CM54-CK54)</f>
        <v>0</v>
      </c>
      <c r="CQ54" s="4" t="n">
        <f aca="false">(CK54+CI54+CG54+CE54+CC54+CA54+BY54+BW54)/8</f>
        <v>1312.5</v>
      </c>
      <c r="CR54" s="4" t="n">
        <f aca="false">CM54-CQ54</f>
        <v>-1312.5</v>
      </c>
      <c r="CS54" s="4"/>
      <c r="DA54" s="4" t="n">
        <f aca="false">CO54</f>
        <v>-121.571428571429</v>
      </c>
    </row>
    <row r="55" customFormat="false" ht="13.5" hidden="false" customHeight="true" outlineLevel="0" collapsed="false">
      <c r="B55" s="8" t="n">
        <v>36938</v>
      </c>
      <c r="D55" s="10" t="n">
        <v>308</v>
      </c>
      <c r="E55" s="10" t="n">
        <f aca="false">D55-D54</f>
        <v>-4</v>
      </c>
      <c r="F55" s="10" t="n">
        <v>440</v>
      </c>
      <c r="G55" s="10" t="n">
        <f aca="false">F55-F54</f>
        <v>-9</v>
      </c>
      <c r="H55" s="10" t="n">
        <v>261</v>
      </c>
      <c r="I55" s="10" t="n">
        <f aca="false">H55-H54</f>
        <v>-9</v>
      </c>
      <c r="J55" s="10" t="n">
        <v>248</v>
      </c>
      <c r="K55" s="10" t="n">
        <f aca="false">J55-J54</f>
        <v>-4</v>
      </c>
      <c r="L55" s="10" t="n">
        <v>368</v>
      </c>
      <c r="M55" s="10" t="n">
        <f aca="false">L55-L54</f>
        <v>-3</v>
      </c>
      <c r="N55" s="27" t="n">
        <v>609</v>
      </c>
      <c r="O55" s="27" t="n">
        <f aca="false">N55-N54</f>
        <v>-16</v>
      </c>
      <c r="P55" s="27" t="n">
        <v>394</v>
      </c>
      <c r="Q55" s="27" t="n">
        <v>-31</v>
      </c>
      <c r="R55" s="27" t="n">
        <f aca="false">[64]STOR951!$D$13</f>
        <v>257</v>
      </c>
      <c r="S55" s="27" t="n">
        <f aca="false">R55-R54</f>
        <v>-10</v>
      </c>
      <c r="T55" s="27"/>
      <c r="U55" s="27"/>
      <c r="V55" s="10" t="n">
        <f aca="false">IF(T55&gt;0,(G55+I55+K55+M55+O55+Q55+S55-U55)/8,(G55+I55+K55+M55+O55+Q55+S55)/7)</f>
        <v>-11.7142857142857</v>
      </c>
      <c r="Z55" s="8" t="n">
        <v>36210</v>
      </c>
      <c r="AB55" s="9" t="n">
        <v>524</v>
      </c>
      <c r="AC55" s="10" t="n">
        <f aca="false">AB55-AB54</f>
        <v>-44</v>
      </c>
      <c r="AD55" s="9" t="n">
        <v>724</v>
      </c>
      <c r="AE55" s="10" t="n">
        <f aca="false">AD55-AD54</f>
        <v>-39</v>
      </c>
      <c r="AF55" s="9" t="n">
        <v>404</v>
      </c>
      <c r="AG55" s="10" t="n">
        <f aca="false">AF55-AF54</f>
        <v>-50</v>
      </c>
      <c r="AH55" s="9" t="n">
        <v>629</v>
      </c>
      <c r="AI55" s="10" t="n">
        <f aca="false">AH55-AH54</f>
        <v>-58</v>
      </c>
      <c r="AJ55" s="9" t="n">
        <v>778</v>
      </c>
      <c r="AK55" s="10" t="n">
        <f aca="false">AJ55-AJ54</f>
        <v>-64</v>
      </c>
      <c r="AL55" s="27" t="n">
        <f aca="false">[65]STOR951!$D$17</f>
        <v>891</v>
      </c>
      <c r="AM55" s="27" t="n">
        <f aca="false">AL55-AL54</f>
        <v>-72</v>
      </c>
      <c r="AN55" s="27" t="n">
        <v>594</v>
      </c>
      <c r="AO55" s="27" t="n">
        <v>-90</v>
      </c>
      <c r="AP55" s="27" t="n">
        <f aca="false">[64]STOR951!$D$17</f>
        <v>537</v>
      </c>
      <c r="AQ55" s="27" t="n">
        <f aca="false">AP55-AP54</f>
        <v>-55</v>
      </c>
      <c r="AR55" s="27"/>
      <c r="AS55" s="27"/>
      <c r="AT55" s="10" t="n">
        <f aca="false">IF(AR55&gt;0,(AE55+AG55+AI55+AK55+AM55+AO55+AQ55+AS55)/8,(AE55+AG55+AI55+AK55+AM55+AO55+AQ55)/7)</f>
        <v>-61.1428571428571</v>
      </c>
      <c r="AU55" s="14"/>
      <c r="AV55" s="14"/>
      <c r="AX55" s="8" t="n">
        <v>36210</v>
      </c>
      <c r="AZ55" s="9" t="n">
        <v>242</v>
      </c>
      <c r="BA55" s="10" t="n">
        <f aca="false">AZ55-AZ54</f>
        <v>-16</v>
      </c>
      <c r="BB55" s="9" t="n">
        <v>284</v>
      </c>
      <c r="BC55" s="10" t="n">
        <f aca="false">BB55-BB54</f>
        <v>2</v>
      </c>
      <c r="BD55" s="9" t="n">
        <v>255</v>
      </c>
      <c r="BE55" s="10" t="n">
        <f aca="false">BD55-BD54</f>
        <v>-5</v>
      </c>
      <c r="BF55" s="9" t="n">
        <v>187</v>
      </c>
      <c r="BG55" s="10" t="n">
        <f aca="false">BF55-BF54</f>
        <v>-1</v>
      </c>
      <c r="BH55" s="9" t="n">
        <v>202</v>
      </c>
      <c r="BI55" s="10" t="n">
        <f aca="false">BH55-BH54</f>
        <v>-10</v>
      </c>
      <c r="BJ55" s="27" t="n">
        <f aca="false">[65]STOR951!$D$21</f>
        <v>290</v>
      </c>
      <c r="BK55" s="10" t="n">
        <f aca="false">BJ55-BJ54</f>
        <v>-9</v>
      </c>
      <c r="BL55" s="27" t="n">
        <v>280</v>
      </c>
      <c r="BM55" s="10" t="n">
        <v>-15</v>
      </c>
      <c r="BN55" s="27" t="n">
        <f aca="false">[64]STOR951!$D$21</f>
        <v>166</v>
      </c>
      <c r="BO55" s="10" t="n">
        <f aca="false">BN55-BN54</f>
        <v>-16</v>
      </c>
      <c r="BP55" s="10"/>
      <c r="BQ55" s="10"/>
      <c r="BR55" s="10" t="n">
        <f aca="false">IF(BP55&gt;0,(BC55+BE55+BG55+BI55+BK55+BM55+BO55+BQ55)/8,(BC55+BE55+BG55+BI55+BK55+BM55-BO55)/7)</f>
        <v>-3.14285714285714</v>
      </c>
      <c r="BU55" s="46" t="n">
        <f aca="false">B55</f>
        <v>36938</v>
      </c>
      <c r="BV55" s="47"/>
      <c r="BW55" s="48" t="n">
        <f aca="false">AZ55+AB55+D55</f>
        <v>1074</v>
      </c>
      <c r="BX55" s="48" t="n">
        <f aca="false">BA55+AC55+E55</f>
        <v>-64</v>
      </c>
      <c r="BY55" s="48" t="n">
        <f aca="false">BB55+AD55+F55</f>
        <v>1448</v>
      </c>
      <c r="BZ55" s="48" t="n">
        <f aca="false">BC55+AE55+G55</f>
        <v>-46</v>
      </c>
      <c r="CA55" s="48" t="n">
        <f aca="false">BD55+AF55+H55</f>
        <v>920</v>
      </c>
      <c r="CB55" s="48" t="n">
        <f aca="false">BE55+AG55+I55</f>
        <v>-64</v>
      </c>
      <c r="CC55" s="48" t="n">
        <f aca="false">BF55+AH55+J55</f>
        <v>1064</v>
      </c>
      <c r="CD55" s="48" t="n">
        <f aca="false">BG55+AI55+K55</f>
        <v>-63</v>
      </c>
      <c r="CE55" s="48" t="n">
        <f aca="false">BH55+AJ55+L55</f>
        <v>1348</v>
      </c>
      <c r="CF55" s="48" t="n">
        <f aca="false">BI55+AK55+M55</f>
        <v>-77</v>
      </c>
      <c r="CG55" s="48" t="n">
        <f aca="false">BJ55+AL55+N55</f>
        <v>1790</v>
      </c>
      <c r="CH55" s="48" t="n">
        <f aca="false">BK55+AM55+O55</f>
        <v>-97</v>
      </c>
      <c r="CI55" s="50" t="n">
        <f aca="false">BL55+AN55+P55</f>
        <v>1268</v>
      </c>
      <c r="CJ55" s="50" t="n">
        <f aca="false">BM55+AO55+Q55</f>
        <v>-136</v>
      </c>
      <c r="CK55" s="50" t="n">
        <f aca="false">BN55+AP55+R55</f>
        <v>960</v>
      </c>
      <c r="CL55" s="50" t="n">
        <f aca="false">BO55+AQ55+S55</f>
        <v>-81</v>
      </c>
      <c r="CM55" s="50" t="n">
        <f aca="false">BP55+AR55+T55</f>
        <v>0</v>
      </c>
      <c r="CN55" s="50" t="n">
        <f aca="false">BQ55+AS55+U55</f>
        <v>0</v>
      </c>
      <c r="CO55" s="51" t="n">
        <f aca="false">IF(CM55&gt;0,(CN55+CL55+CJ55+CH55+CF55+CD55+CB55+BZ55)/8,(CL55+CJ55+CH55+CF55+CD55+CB55+BZ55)/7)</f>
        <v>-80.5714285714286</v>
      </c>
      <c r="CP55" s="52" t="n">
        <f aca="false">IF(CM55=0,0,CM55-CK55)</f>
        <v>0</v>
      </c>
      <c r="CQ55" s="4" t="n">
        <f aca="false">(CK55+CI55+CG55+CE55+CC55+CA55+BY55+BW55)/8</f>
        <v>1234</v>
      </c>
      <c r="CR55" s="4" t="n">
        <f aca="false">CM55-CQ55</f>
        <v>-1234</v>
      </c>
      <c r="CS55" s="4"/>
      <c r="DA55" s="4" t="n">
        <f aca="false">CO55</f>
        <v>-80.5714285714286</v>
      </c>
    </row>
    <row r="56" customFormat="false" ht="13.5" hidden="false" customHeight="true" outlineLevel="0" collapsed="false">
      <c r="B56" s="8" t="n">
        <v>36945</v>
      </c>
      <c r="D56" s="10" t="n">
        <v>277</v>
      </c>
      <c r="E56" s="10" t="n">
        <f aca="false">D56-D55</f>
        <v>-31</v>
      </c>
      <c r="F56" s="10" t="n">
        <v>415</v>
      </c>
      <c r="G56" s="10" t="n">
        <f aca="false">F56-F55</f>
        <v>-25</v>
      </c>
      <c r="H56" s="10" t="n">
        <v>249</v>
      </c>
      <c r="I56" s="10" t="n">
        <f aca="false">H56-H55</f>
        <v>-12</v>
      </c>
      <c r="J56" s="10" t="n">
        <v>237</v>
      </c>
      <c r="K56" s="10" t="n">
        <f aca="false">J56-J55</f>
        <v>-11</v>
      </c>
      <c r="L56" s="10" t="n">
        <v>382</v>
      </c>
      <c r="M56" s="10" t="n">
        <f aca="false">L56-L55</f>
        <v>14</v>
      </c>
      <c r="N56" s="27" t="n">
        <v>583</v>
      </c>
      <c r="O56" s="27" t="n">
        <f aca="false">N56-N55</f>
        <v>-26</v>
      </c>
      <c r="P56" s="27" t="n">
        <v>376</v>
      </c>
      <c r="Q56" s="27" t="n">
        <v>-18</v>
      </c>
      <c r="R56" s="27" t="n">
        <f aca="false">[66]STOR951!$D$13</f>
        <v>242</v>
      </c>
      <c r="S56" s="27" t="n">
        <f aca="false">R56-R55</f>
        <v>-15</v>
      </c>
      <c r="T56" s="27"/>
      <c r="U56" s="27"/>
      <c r="V56" s="10" t="n">
        <f aca="false">IF(T56&gt;0,(G56+I56+K56+M56+O56+Q56+S56-U56)/8,(G56+I56+K56+M56+O56+Q56+S56)/7)</f>
        <v>-13.2857142857143</v>
      </c>
      <c r="Z56" s="8" t="n">
        <v>36217</v>
      </c>
      <c r="AB56" s="9" t="n">
        <v>430</v>
      </c>
      <c r="AC56" s="10" t="n">
        <f aca="false">AB56-AB55</f>
        <v>-94</v>
      </c>
      <c r="AD56" s="9" t="n">
        <v>638</v>
      </c>
      <c r="AE56" s="10" t="n">
        <f aca="false">AD56-AD55</f>
        <v>-86</v>
      </c>
      <c r="AF56" s="9" t="n">
        <v>377</v>
      </c>
      <c r="AG56" s="10" t="n">
        <f aca="false">AF56-AF55</f>
        <v>-27</v>
      </c>
      <c r="AH56" s="9" t="n">
        <v>575</v>
      </c>
      <c r="AI56" s="10" t="n">
        <f aca="false">AH56-AH55</f>
        <v>-54</v>
      </c>
      <c r="AJ56" s="9" t="n">
        <v>733</v>
      </c>
      <c r="AK56" s="10" t="n">
        <f aca="false">AJ56-AJ55</f>
        <v>-45</v>
      </c>
      <c r="AL56" s="27" t="n">
        <f aca="false">[67]STOR951!$D$17</f>
        <v>795</v>
      </c>
      <c r="AM56" s="27" t="n">
        <f aca="false">AL56-AL55</f>
        <v>-96</v>
      </c>
      <c r="AN56" s="27" t="n">
        <v>551</v>
      </c>
      <c r="AO56" s="27" t="n">
        <v>-43</v>
      </c>
      <c r="AP56" s="27" t="n">
        <f aca="false">[66]STOR951!$D$17</f>
        <v>456</v>
      </c>
      <c r="AQ56" s="27" t="n">
        <f aca="false">AP56-AP55</f>
        <v>-81</v>
      </c>
      <c r="AR56" s="27"/>
      <c r="AS56" s="27"/>
      <c r="AT56" s="10" t="n">
        <f aca="false">IF(AR56&gt;0,(AE56+AG56+AI56+AK56+AM56+AO56+AQ56+AS56)/8,(AE56+AG56+AI56+AK56+AM56+AO56+AQ56)/7)</f>
        <v>-61.7142857142857</v>
      </c>
      <c r="AU56" s="14"/>
      <c r="AV56" s="14"/>
      <c r="AX56" s="8" t="n">
        <v>36217</v>
      </c>
      <c r="AZ56" s="9" t="n">
        <v>235</v>
      </c>
      <c r="BA56" s="10" t="n">
        <f aca="false">AZ56-AZ55</f>
        <v>-7</v>
      </c>
      <c r="BB56" s="9" t="n">
        <v>277</v>
      </c>
      <c r="BC56" s="10" t="n">
        <f aca="false">BB56-BB55</f>
        <v>-7</v>
      </c>
      <c r="BD56" s="9" t="n">
        <v>232</v>
      </c>
      <c r="BE56" s="10" t="n">
        <f aca="false">BD56-BD55</f>
        <v>-23</v>
      </c>
      <c r="BF56" s="9" t="n">
        <v>176</v>
      </c>
      <c r="BG56" s="10" t="n">
        <f aca="false">BF56-BF55</f>
        <v>-11</v>
      </c>
      <c r="BH56" s="9" t="n">
        <v>186</v>
      </c>
      <c r="BI56" s="10" t="n">
        <f aca="false">BH56-BH55</f>
        <v>-16</v>
      </c>
      <c r="BJ56" s="27" t="n">
        <f aca="false">[67]STOR951!$D$21</f>
        <v>284</v>
      </c>
      <c r="BK56" s="10" t="n">
        <f aca="false">BJ56-BJ55</f>
        <v>-6</v>
      </c>
      <c r="BL56" s="27" t="n">
        <v>267</v>
      </c>
      <c r="BM56" s="10" t="n">
        <v>-13</v>
      </c>
      <c r="BN56" s="27" t="n">
        <f aca="false">[66]STOR951!$D$21</f>
        <v>161</v>
      </c>
      <c r="BO56" s="10" t="n">
        <f aca="false">BN56-BN55</f>
        <v>-5</v>
      </c>
      <c r="BP56" s="10"/>
      <c r="BQ56" s="10"/>
      <c r="BR56" s="10" t="n">
        <f aca="false">IF(BP56&gt;0,(BC56+BE56+BG56+BI56+BK56+BM56+BO56+BQ56)/8,(BC56+BE56+BG56+BI56+BK56+BM56-BO56)/7)</f>
        <v>-10.1428571428571</v>
      </c>
      <c r="BU56" s="46" t="n">
        <f aca="false">B56</f>
        <v>36945</v>
      </c>
      <c r="BV56" s="47"/>
      <c r="BW56" s="48" t="n">
        <f aca="false">AZ56+AB56+D56</f>
        <v>942</v>
      </c>
      <c r="BX56" s="48" t="n">
        <f aca="false">BA56+AC56+E56</f>
        <v>-132</v>
      </c>
      <c r="BY56" s="48" t="n">
        <f aca="false">BB56+AD56+F56</f>
        <v>1330</v>
      </c>
      <c r="BZ56" s="48" t="n">
        <f aca="false">BC56+AE56+G56</f>
        <v>-118</v>
      </c>
      <c r="CA56" s="48" t="n">
        <f aca="false">BD56+AF56+H56</f>
        <v>858</v>
      </c>
      <c r="CB56" s="48" t="n">
        <f aca="false">BE56+AG56+I56</f>
        <v>-62</v>
      </c>
      <c r="CC56" s="48" t="n">
        <f aca="false">BF56+AH56+J56</f>
        <v>988</v>
      </c>
      <c r="CD56" s="48" t="n">
        <f aca="false">BG56+AI56+K56</f>
        <v>-76</v>
      </c>
      <c r="CE56" s="48" t="n">
        <f aca="false">BH56+AJ56+L56</f>
        <v>1301</v>
      </c>
      <c r="CF56" s="48" t="n">
        <f aca="false">BI56+AK56+M56</f>
        <v>-47</v>
      </c>
      <c r="CG56" s="48" t="n">
        <f aca="false">BJ56+AL56+N56</f>
        <v>1662</v>
      </c>
      <c r="CH56" s="48" t="n">
        <f aca="false">BK56+AM56+O56</f>
        <v>-128</v>
      </c>
      <c r="CI56" s="50" t="n">
        <f aca="false">BL56+AN56+P56</f>
        <v>1194</v>
      </c>
      <c r="CJ56" s="50" t="n">
        <f aca="false">BM56+AO56+Q56</f>
        <v>-74</v>
      </c>
      <c r="CK56" s="50" t="n">
        <f aca="false">BN56+AP56+R56</f>
        <v>859</v>
      </c>
      <c r="CL56" s="50" t="n">
        <f aca="false">BO56+AQ56+S56</f>
        <v>-101</v>
      </c>
      <c r="CM56" s="50" t="n">
        <f aca="false">BP56+AR56+T56</f>
        <v>0</v>
      </c>
      <c r="CN56" s="50" t="n">
        <f aca="false">BQ56+AS56+U56</f>
        <v>0</v>
      </c>
      <c r="CO56" s="51" t="n">
        <f aca="false">IF(CM56&gt;0,(CN56+CL56+CJ56+CH56+CF56+CD56+CB56+BZ56)/8,(CL56+CJ56+CH56+CF56+CD56+CB56+BZ56)/7)</f>
        <v>-86.5714285714286</v>
      </c>
      <c r="CP56" s="52" t="n">
        <f aca="false">IF(CM56=0,0,CM56-CK56)</f>
        <v>0</v>
      </c>
      <c r="CQ56" s="4" t="n">
        <f aca="false">(CK56+CI56+CG56+CE56+CC56+CA56+BY56+BW56)/8</f>
        <v>1141.75</v>
      </c>
      <c r="CR56" s="4" t="n">
        <f aca="false">CM56-CQ56</f>
        <v>-1141.75</v>
      </c>
      <c r="CS56" s="4"/>
      <c r="DA56" s="4" t="n">
        <f aca="false">CO56</f>
        <v>-86.5714285714286</v>
      </c>
    </row>
    <row r="57" customFormat="false" ht="13.5" hidden="false" customHeight="true" outlineLevel="0" collapsed="false">
      <c r="B57" s="8" t="n">
        <v>36952</v>
      </c>
      <c r="D57" s="10" t="n">
        <v>266</v>
      </c>
      <c r="E57" s="10" t="n">
        <f aca="false">D57-D56</f>
        <v>-11</v>
      </c>
      <c r="F57" s="10" t="n">
        <v>360</v>
      </c>
      <c r="G57" s="10" t="n">
        <f aca="false">F57-F56</f>
        <v>-55</v>
      </c>
      <c r="H57" s="10" t="n">
        <v>214</v>
      </c>
      <c r="I57" s="10" t="n">
        <f aca="false">H57-H56</f>
        <v>-35</v>
      </c>
      <c r="J57" s="10" t="n">
        <v>240</v>
      </c>
      <c r="K57" s="10" t="n">
        <f aca="false">J57-J56</f>
        <v>3</v>
      </c>
      <c r="L57" s="10" t="n">
        <v>383</v>
      </c>
      <c r="M57" s="10" t="n">
        <f aca="false">L57-L56</f>
        <v>1</v>
      </c>
      <c r="N57" s="27" t="n">
        <v>575</v>
      </c>
      <c r="O57" s="27" t="n">
        <f aca="false">N57-N56</f>
        <v>-8</v>
      </c>
      <c r="P57" s="27" t="n">
        <v>372</v>
      </c>
      <c r="Q57" s="27" t="n">
        <v>-4</v>
      </c>
      <c r="R57" s="27" t="n">
        <f aca="false">[68]STOR951!$D$13</f>
        <v>236</v>
      </c>
      <c r="S57" s="27" t="n">
        <f aca="false">R57-R56</f>
        <v>-6</v>
      </c>
      <c r="T57" s="27"/>
      <c r="U57" s="27"/>
      <c r="V57" s="10" t="n">
        <f aca="false">IF(T57&gt;0,(G57+I57+K57+M57+O57+Q57+S57-U57)/8,(G57+I57+K57+M57+O57+Q57+S57)/7)</f>
        <v>-14.8571428571429</v>
      </c>
      <c r="Z57" s="8" t="n">
        <v>36224</v>
      </c>
      <c r="AB57" s="9" t="n">
        <v>419</v>
      </c>
      <c r="AC57" s="10" t="n">
        <f aca="false">AB57-AB56</f>
        <v>-11</v>
      </c>
      <c r="AD57" s="9" t="n">
        <v>569</v>
      </c>
      <c r="AE57" s="10" t="n">
        <f aca="false">AD57-AD56</f>
        <v>-69</v>
      </c>
      <c r="AF57" s="9" t="n">
        <v>301</v>
      </c>
      <c r="AG57" s="10" t="n">
        <f aca="false">AF57-AF56</f>
        <v>-76</v>
      </c>
      <c r="AH57" s="9" t="n">
        <v>526</v>
      </c>
      <c r="AI57" s="10" t="n">
        <f aca="false">AH57-AH56</f>
        <v>-49</v>
      </c>
      <c r="AJ57" s="9" t="n">
        <v>688</v>
      </c>
      <c r="AK57" s="10" t="n">
        <f aca="false">AJ57-AJ56</f>
        <v>-45</v>
      </c>
      <c r="AL57" s="27" t="n">
        <f aca="false">[69]STOR951!$D$17</f>
        <v>736</v>
      </c>
      <c r="AM57" s="27" t="n">
        <f aca="false">AL57-AL56</f>
        <v>-59</v>
      </c>
      <c r="AN57" s="27" t="n">
        <v>527</v>
      </c>
      <c r="AO57" s="27" t="n">
        <v>-24</v>
      </c>
      <c r="AP57" s="27" t="n">
        <f aca="false">[68]STOR951!$D$17</f>
        <v>402</v>
      </c>
      <c r="AQ57" s="27" t="n">
        <f aca="false">AP57-AP56</f>
        <v>-54</v>
      </c>
      <c r="AR57" s="27"/>
      <c r="AS57" s="27"/>
      <c r="AT57" s="10" t="n">
        <f aca="false">IF(AR57&gt;0,(AE57+AG57+AI57+AK57+AM57+AO57+AQ57+AS57)/8,(AE57+AG57+AI57+AK57+AM57+AO57+AQ57)/7)</f>
        <v>-53.7142857142857</v>
      </c>
      <c r="AU57" s="14"/>
      <c r="AV57" s="14"/>
      <c r="AX57" s="8" t="n">
        <v>36224</v>
      </c>
      <c r="AZ57" s="9" t="n">
        <v>230</v>
      </c>
      <c r="BA57" s="10" t="n">
        <f aca="false">AZ57-AZ56</f>
        <v>-5</v>
      </c>
      <c r="BB57" s="9" t="n">
        <v>269</v>
      </c>
      <c r="BC57" s="10" t="n">
        <f aca="false">BB57-BB56</f>
        <v>-8</v>
      </c>
      <c r="BD57" s="9" t="n">
        <v>225</v>
      </c>
      <c r="BE57" s="10" t="n">
        <f aca="false">BD57-BD56</f>
        <v>-7</v>
      </c>
      <c r="BF57" s="9" t="n">
        <v>165</v>
      </c>
      <c r="BG57" s="10" t="n">
        <f aca="false">BF57-BF56</f>
        <v>-11</v>
      </c>
      <c r="BH57" s="9" t="n">
        <v>176</v>
      </c>
      <c r="BI57" s="10" t="n">
        <f aca="false">BH57-BH56</f>
        <v>-10</v>
      </c>
      <c r="BJ57" s="27" t="n">
        <f aca="false">[69]STOR951!$D$21</f>
        <v>282</v>
      </c>
      <c r="BK57" s="10" t="n">
        <f aca="false">BJ57-BJ56</f>
        <v>-2</v>
      </c>
      <c r="BL57" s="27" t="n">
        <v>258</v>
      </c>
      <c r="BM57" s="10" t="n">
        <v>-9</v>
      </c>
      <c r="BN57" s="27" t="n">
        <f aca="false">[68]STOR951!$D$21</f>
        <v>148</v>
      </c>
      <c r="BO57" s="10" t="n">
        <f aca="false">BN57-BN56</f>
        <v>-13</v>
      </c>
      <c r="BP57" s="10"/>
      <c r="BQ57" s="10"/>
      <c r="BR57" s="10" t="n">
        <f aca="false">IF(BP57&gt;0,(BC57+BE57+BG57+BI57+BK57+BM57+BO57+BQ57)/8,(BC57+BE57+BG57+BI57+BK57+BM57-BO57)/7)</f>
        <v>-4.85714285714286</v>
      </c>
      <c r="BU57" s="53" t="n">
        <f aca="false">B57</f>
        <v>36952</v>
      </c>
      <c r="BV57" s="54"/>
      <c r="BW57" s="55" t="n">
        <f aca="false">AZ57+AB57+D57</f>
        <v>915</v>
      </c>
      <c r="BX57" s="55" t="n">
        <f aca="false">BA57+AC57+E57</f>
        <v>-27</v>
      </c>
      <c r="BY57" s="55" t="n">
        <f aca="false">BB57+AD57+F57</f>
        <v>1198</v>
      </c>
      <c r="BZ57" s="55" t="n">
        <f aca="false">BC57+AE57+G57</f>
        <v>-132</v>
      </c>
      <c r="CA57" s="55" t="n">
        <f aca="false">BD57+AF57+H57</f>
        <v>740</v>
      </c>
      <c r="CB57" s="55" t="n">
        <f aca="false">BE57+AG57+I57</f>
        <v>-118</v>
      </c>
      <c r="CC57" s="55" t="n">
        <f aca="false">BF57+AH57+J57</f>
        <v>931</v>
      </c>
      <c r="CD57" s="55" t="n">
        <f aca="false">BG57+AI57+K57</f>
        <v>-57</v>
      </c>
      <c r="CE57" s="55" t="n">
        <f aca="false">BH57+AJ57+L57</f>
        <v>1247</v>
      </c>
      <c r="CF57" s="55" t="n">
        <f aca="false">BI57+AK57+M57</f>
        <v>-54</v>
      </c>
      <c r="CG57" s="55" t="n">
        <f aca="false">BJ57+AL57+N57</f>
        <v>1593</v>
      </c>
      <c r="CH57" s="55" t="n">
        <f aca="false">BK57+AM57+O57</f>
        <v>-69</v>
      </c>
      <c r="CI57" s="56" t="n">
        <f aca="false">BL57+AN57+P57</f>
        <v>1157</v>
      </c>
      <c r="CJ57" s="56" t="n">
        <f aca="false">BM57+AO57+Q57</f>
        <v>-37</v>
      </c>
      <c r="CK57" s="56" t="n">
        <f aca="false">BN57+AP57+R57</f>
        <v>786</v>
      </c>
      <c r="CL57" s="56" t="n">
        <f aca="false">BO57+AQ57+S57</f>
        <v>-73</v>
      </c>
      <c r="CM57" s="56" t="n">
        <f aca="false">BP57+AR57+T57</f>
        <v>0</v>
      </c>
      <c r="CN57" s="56" t="n">
        <f aca="false">BQ57+AS57+U57</f>
        <v>0</v>
      </c>
      <c r="CO57" s="57" t="n">
        <f aca="false">IF(CM57&gt;0,(CN57+CL57+CJ57+CH57+CF57+CD57+CB57+BZ57)/8,(CL57+CJ57+CH57+CF57+CD57+CB57+BZ57)/7)</f>
        <v>-77.1428571428571</v>
      </c>
      <c r="CP57" s="58" t="n">
        <f aca="false">IF(CM57=0,0,CM57-CK57)</f>
        <v>0</v>
      </c>
      <c r="CQ57" s="4" t="n">
        <f aca="false">(CK57+CI57+CG57+CE57+CC57+CA57+BY57+BW57)/8</f>
        <v>1070.875</v>
      </c>
      <c r="CR57" s="4" t="n">
        <f aca="false">CM57-CQ57</f>
        <v>-1070.875</v>
      </c>
      <c r="CS57" s="4"/>
      <c r="DA57" s="4" t="n">
        <f aca="false">CO57</f>
        <v>-77.1428571428571</v>
      </c>
    </row>
    <row r="58" customFormat="false" ht="13.5" hidden="false" customHeight="true" outlineLevel="0" collapsed="false">
      <c r="B58" s="8" t="n">
        <v>36959</v>
      </c>
      <c r="D58" s="10" t="n">
        <v>277</v>
      </c>
      <c r="E58" s="10" t="n">
        <f aca="false">D58-D57</f>
        <v>11</v>
      </c>
      <c r="F58" s="10" t="n">
        <v>375</v>
      </c>
      <c r="G58" s="10" t="n">
        <f aca="false">F58-F57</f>
        <v>15</v>
      </c>
      <c r="H58" s="10" t="n">
        <v>194</v>
      </c>
      <c r="I58" s="10" t="n">
        <f aca="false">H58-H57</f>
        <v>-20</v>
      </c>
      <c r="J58" s="10" t="n">
        <v>254</v>
      </c>
      <c r="K58" s="10" t="n">
        <f aca="false">J58-J57</f>
        <v>14</v>
      </c>
      <c r="L58" s="10" t="n">
        <v>341</v>
      </c>
      <c r="M58" s="10" t="n">
        <f aca="false">L58-L57</f>
        <v>-42</v>
      </c>
      <c r="N58" s="27" t="n">
        <v>548</v>
      </c>
      <c r="O58" s="27" t="n">
        <f aca="false">N58-N57</f>
        <v>-27</v>
      </c>
      <c r="P58" s="27" t="n">
        <v>370</v>
      </c>
      <c r="Q58" s="27" t="n">
        <v>-2</v>
      </c>
      <c r="R58" s="27" t="n">
        <f aca="false">[70]STOR951!$D$13</f>
        <v>225</v>
      </c>
      <c r="S58" s="27" t="n">
        <f aca="false">R58-R57</f>
        <v>-11</v>
      </c>
      <c r="T58" s="27"/>
      <c r="U58" s="27"/>
      <c r="V58" s="10" t="n">
        <f aca="false">IF(T58&gt;0,(G58+I58+K58+M58+O58+Q58+S58-U58)/8,(G58+I58+K58+M58+O58+Q58+S58)/7)</f>
        <v>-10.4285714285714</v>
      </c>
      <c r="Z58" s="8" t="n">
        <v>36231</v>
      </c>
      <c r="AB58" s="9" t="n">
        <v>354</v>
      </c>
      <c r="AC58" s="10" t="n">
        <f aca="false">AB58-AB57</f>
        <v>-65</v>
      </c>
      <c r="AD58" s="9" t="n">
        <v>537</v>
      </c>
      <c r="AE58" s="10" t="n">
        <f aca="false">AD58-AD57</f>
        <v>-32</v>
      </c>
      <c r="AF58" s="9" t="n">
        <v>249</v>
      </c>
      <c r="AG58" s="10" t="n">
        <f aca="false">AF58-AF57</f>
        <v>-52</v>
      </c>
      <c r="AH58" s="9" t="n">
        <v>469</v>
      </c>
      <c r="AI58" s="10" t="n">
        <f aca="false">AH58-AH57</f>
        <v>-57</v>
      </c>
      <c r="AJ58" s="9" t="n">
        <v>595</v>
      </c>
      <c r="AK58" s="10" t="n">
        <f aca="false">AJ58-AJ57</f>
        <v>-93</v>
      </c>
      <c r="AL58" s="27" t="n">
        <f aca="false">[71]STOR951!$D$17</f>
        <v>646</v>
      </c>
      <c r="AM58" s="27" t="n">
        <f aca="false">AL58-AL57</f>
        <v>-90</v>
      </c>
      <c r="AN58" s="27" t="n">
        <v>511</v>
      </c>
      <c r="AO58" s="27" t="n">
        <v>-16</v>
      </c>
      <c r="AP58" s="27" t="n">
        <f aca="false">[70]STOR951!$D$17</f>
        <v>341</v>
      </c>
      <c r="AQ58" s="27" t="n">
        <f aca="false">AP58-AP57</f>
        <v>-61</v>
      </c>
      <c r="AR58" s="27"/>
      <c r="AS58" s="27"/>
      <c r="AT58" s="10" t="n">
        <f aca="false">IF(AR58&gt;0,(AE58+AG58+AI58+AK58+AM58+AO58+AQ58+AS58)/8,(AE58+AG58+AI58+AK58+AM58+AO58+AQ58)/7)</f>
        <v>-57.2857142857143</v>
      </c>
      <c r="AU58" s="14"/>
      <c r="AV58" s="14"/>
      <c r="AX58" s="8" t="n">
        <v>36231</v>
      </c>
      <c r="AZ58" s="9" t="n">
        <v>234</v>
      </c>
      <c r="BA58" s="10" t="n">
        <f aca="false">AZ58-AZ57</f>
        <v>4</v>
      </c>
      <c r="BB58" s="9" t="n">
        <v>269</v>
      </c>
      <c r="BC58" s="10" t="n">
        <f aca="false">BB58-BB57</f>
        <v>0</v>
      </c>
      <c r="BD58" s="9" t="n">
        <v>225</v>
      </c>
      <c r="BE58" s="10" t="n">
        <f aca="false">BD58-BD57</f>
        <v>0</v>
      </c>
      <c r="BF58" s="9" t="n">
        <v>163</v>
      </c>
      <c r="BG58" s="10" t="n">
        <f aca="false">BF58-BF57</f>
        <v>-2</v>
      </c>
      <c r="BH58" s="9" t="n">
        <v>168</v>
      </c>
      <c r="BI58" s="10" t="n">
        <f aca="false">BH58-BH57</f>
        <v>-8</v>
      </c>
      <c r="BJ58" s="27" t="n">
        <f aca="false">[71]STOR951!$D$21</f>
        <v>265</v>
      </c>
      <c r="BK58" s="10" t="n">
        <f aca="false">BJ58-BJ57</f>
        <v>-17</v>
      </c>
      <c r="BL58" s="27" t="n">
        <v>245</v>
      </c>
      <c r="BM58" s="10" t="n">
        <v>-13</v>
      </c>
      <c r="BN58" s="27" t="n">
        <f aca="false">[70]STOR951!$D$21</f>
        <v>145</v>
      </c>
      <c r="BO58" s="10" t="n">
        <f aca="false">BN58-BN57</f>
        <v>-3</v>
      </c>
      <c r="BP58" s="10"/>
      <c r="BQ58" s="10"/>
      <c r="BR58" s="10" t="n">
        <f aca="false">IF(BP58&gt;0,(BC58+BE58+BG58+BI58+BK58+BM58+BO58+BQ58)/8,(BC58+BE58+BG58+BI58+BK58+BM58-BO58)/7)</f>
        <v>-5.28571428571429</v>
      </c>
      <c r="BU58" s="38" t="n">
        <f aca="false">B58</f>
        <v>36959</v>
      </c>
      <c r="BV58" s="39"/>
      <c r="BW58" s="41" t="n">
        <f aca="false">AZ58+AB58+D58</f>
        <v>865</v>
      </c>
      <c r="BX58" s="41" t="n">
        <f aca="false">BA58+AC58+E58</f>
        <v>-50</v>
      </c>
      <c r="BY58" s="41" t="n">
        <f aca="false">BB58+AD58+F58</f>
        <v>1181</v>
      </c>
      <c r="BZ58" s="41" t="n">
        <f aca="false">BC58+AE58+G58</f>
        <v>-17</v>
      </c>
      <c r="CA58" s="41" t="n">
        <f aca="false">BD58+AF58+H58</f>
        <v>668</v>
      </c>
      <c r="CB58" s="41" t="n">
        <f aca="false">BE58+AG58+I58</f>
        <v>-72</v>
      </c>
      <c r="CC58" s="41" t="n">
        <f aca="false">BF58+AH58+J58</f>
        <v>886</v>
      </c>
      <c r="CD58" s="41" t="n">
        <f aca="false">BG58+AI58+K58</f>
        <v>-45</v>
      </c>
      <c r="CE58" s="41" t="n">
        <f aca="false">BH58+AJ58+L58</f>
        <v>1104</v>
      </c>
      <c r="CF58" s="41" t="n">
        <f aca="false">BI58+AK58+M58</f>
        <v>-143</v>
      </c>
      <c r="CG58" s="41" t="n">
        <f aca="false">BJ58+AL58+N58</f>
        <v>1459</v>
      </c>
      <c r="CH58" s="41" t="n">
        <f aca="false">BK58+AM58+O58</f>
        <v>-134</v>
      </c>
      <c r="CI58" s="42" t="n">
        <f aca="false">BL58+AN58+P58</f>
        <v>1126</v>
      </c>
      <c r="CJ58" s="42" t="n">
        <f aca="false">BM58+AO58+Q58</f>
        <v>-31</v>
      </c>
      <c r="CK58" s="42" t="n">
        <f aca="false">BN58+AP58+R58</f>
        <v>711</v>
      </c>
      <c r="CL58" s="42" t="n">
        <f aca="false">BO58+AQ58+S58</f>
        <v>-75</v>
      </c>
      <c r="CM58" s="42" t="n">
        <f aca="false">BP58+AR58+T58</f>
        <v>0</v>
      </c>
      <c r="CN58" s="42" t="n">
        <f aca="false">BQ58+AS58+U58</f>
        <v>0</v>
      </c>
      <c r="CO58" s="44" t="n">
        <f aca="false">IF(CM58&gt;0,(CN58+CL58+CJ58+CH58+CF58+CD58+CB58+BZ58)/8,(CL58+CJ58+CH58+CF58+CD58+CB58+BZ58)/7)</f>
        <v>-73.8571428571429</v>
      </c>
      <c r="CP58" s="45" t="n">
        <f aca="false">IF(CM58=0,0,CM58-CK58)</f>
        <v>0</v>
      </c>
      <c r="CQ58" s="4" t="n">
        <f aca="false">(CK58+CI58+CG58+CE58+CC58+CA58+BY58+BW58)/8</f>
        <v>1000</v>
      </c>
      <c r="CR58" s="4" t="n">
        <f aca="false">CM58-CQ58</f>
        <v>-1000</v>
      </c>
      <c r="CS58" s="4"/>
      <c r="DA58" s="4" t="n">
        <f aca="false">CO58</f>
        <v>-73.8571428571429</v>
      </c>
    </row>
    <row r="59" customFormat="false" ht="13.5" hidden="false" customHeight="true" outlineLevel="0" collapsed="false">
      <c r="B59" s="8" t="n">
        <v>36966</v>
      </c>
      <c r="D59" s="10" t="n">
        <v>276</v>
      </c>
      <c r="E59" s="10" t="n">
        <f aca="false">D59-D58</f>
        <v>-1</v>
      </c>
      <c r="F59" s="10" t="n">
        <v>384</v>
      </c>
      <c r="G59" s="10" t="n">
        <f aca="false">F59-F58</f>
        <v>9</v>
      </c>
      <c r="H59" s="10" t="n">
        <v>182</v>
      </c>
      <c r="I59" s="10" t="n">
        <f aca="false">H59-H58</f>
        <v>-12</v>
      </c>
      <c r="J59" s="10" t="n">
        <v>261</v>
      </c>
      <c r="K59" s="10" t="n">
        <f aca="false">J59-J58</f>
        <v>7</v>
      </c>
      <c r="L59" s="10" t="n">
        <v>326</v>
      </c>
      <c r="M59" s="10" t="n">
        <f aca="false">L59-L58</f>
        <v>-15</v>
      </c>
      <c r="N59" s="27" t="n">
        <v>526</v>
      </c>
      <c r="O59" s="27" t="n">
        <f aca="false">N59-N58</f>
        <v>-22</v>
      </c>
      <c r="P59" s="27" t="n">
        <v>355</v>
      </c>
      <c r="Q59" s="27" t="n">
        <v>-15</v>
      </c>
      <c r="R59" s="27" t="n">
        <f aca="false">[72]STOR951!$D$13</f>
        <v>228</v>
      </c>
      <c r="S59" s="27" t="n">
        <f aca="false">R59-R58</f>
        <v>3</v>
      </c>
      <c r="T59" s="27"/>
      <c r="U59" s="27"/>
      <c r="V59" s="10" t="n">
        <f aca="false">IF(T59&gt;0,(G59+I59+K59+M59+O59+Q59+S59-U59)/8,(G59+I59+K59+M59+O59+Q59+S59)/7)</f>
        <v>-6.42857142857143</v>
      </c>
      <c r="Z59" s="8" t="n">
        <v>36238</v>
      </c>
      <c r="AB59" s="9" t="n">
        <v>339</v>
      </c>
      <c r="AC59" s="10" t="n">
        <f aca="false">AB59-AB58</f>
        <v>-15</v>
      </c>
      <c r="AD59" s="9" t="n">
        <v>549</v>
      </c>
      <c r="AE59" s="10" t="n">
        <f aca="false">AD59-AD58</f>
        <v>12</v>
      </c>
      <c r="AF59" s="9" t="n">
        <v>217</v>
      </c>
      <c r="AG59" s="10" t="n">
        <f aca="false">AF59-AF58</f>
        <v>-32</v>
      </c>
      <c r="AH59" s="9" t="n">
        <v>406</v>
      </c>
      <c r="AI59" s="10" t="n">
        <f aca="false">AH59-AH58</f>
        <v>-63</v>
      </c>
      <c r="AJ59" s="9" t="n">
        <v>528</v>
      </c>
      <c r="AK59" s="10" t="n">
        <f aca="false">AJ59-AJ58</f>
        <v>-67</v>
      </c>
      <c r="AL59" s="27" t="n">
        <f aca="false">[73]STOR951!$D$17</f>
        <v>589</v>
      </c>
      <c r="AM59" s="27" t="n">
        <f aca="false">AL59-AL58</f>
        <v>-57</v>
      </c>
      <c r="AN59" s="27" t="n">
        <v>473</v>
      </c>
      <c r="AO59" s="27" t="n">
        <v>-38</v>
      </c>
      <c r="AP59" s="27" t="n">
        <f aca="false">[72]STOR951!$D$17</f>
        <v>310</v>
      </c>
      <c r="AQ59" s="27" t="n">
        <f aca="false">AP59-AP58</f>
        <v>-31</v>
      </c>
      <c r="AR59" s="27"/>
      <c r="AS59" s="27"/>
      <c r="AT59" s="10" t="n">
        <f aca="false">IF(AR59&gt;0,(AE59+AG59+AI59+AK59+AM59+AO59+AQ59+AS59)/8,(AE59+AG59+AI59+AK59+AM59+AO59+AQ59)/7)</f>
        <v>-39.4285714285714</v>
      </c>
      <c r="AU59" s="14"/>
      <c r="AV59" s="14"/>
      <c r="AX59" s="8" t="n">
        <v>36238</v>
      </c>
      <c r="AZ59" s="9" t="n">
        <v>229</v>
      </c>
      <c r="BA59" s="10" t="n">
        <f aca="false">AZ59-AZ58</f>
        <v>-5</v>
      </c>
      <c r="BB59" s="9" t="n">
        <v>264</v>
      </c>
      <c r="BC59" s="10" t="n">
        <f aca="false">BB59-BB58</f>
        <v>-5</v>
      </c>
      <c r="BD59" s="9" t="n">
        <v>226</v>
      </c>
      <c r="BE59" s="10" t="n">
        <f aca="false">BD59-BD58</f>
        <v>1</v>
      </c>
      <c r="BF59" s="9" t="n">
        <v>165</v>
      </c>
      <c r="BG59" s="10" t="n">
        <f aca="false">BF59-BF58</f>
        <v>2</v>
      </c>
      <c r="BH59" s="9" t="n">
        <v>172</v>
      </c>
      <c r="BI59" s="10" t="n">
        <f aca="false">BH59-BH58</f>
        <v>4</v>
      </c>
      <c r="BJ59" s="27" t="n">
        <f aca="false">[73]STOR951!$D$21</f>
        <v>257</v>
      </c>
      <c r="BK59" s="10" t="n">
        <f aca="false">BJ59-BJ58</f>
        <v>-8</v>
      </c>
      <c r="BL59" s="27" t="n">
        <v>236</v>
      </c>
      <c r="BM59" s="10" t="n">
        <v>-9</v>
      </c>
      <c r="BN59" s="27" t="n">
        <f aca="false">[72]STOR951!$D$21</f>
        <v>150</v>
      </c>
      <c r="BO59" s="10" t="n">
        <f aca="false">BN59-BN58</f>
        <v>5</v>
      </c>
      <c r="BP59" s="10"/>
      <c r="BQ59" s="10"/>
      <c r="BR59" s="10" t="n">
        <f aca="false">IF(BP59&gt;0,(BC59+BE59+BG59+BI59+BK59+BM59+BO59+BQ59)/8,(BC59+BE59+BG59+BI59+BK59+BM59-BO59)/7)</f>
        <v>-2.85714285714286</v>
      </c>
      <c r="BU59" s="46" t="n">
        <f aca="false">B59</f>
        <v>36966</v>
      </c>
      <c r="BV59" s="47"/>
      <c r="BW59" s="48" t="n">
        <f aca="false">AZ59+AB59+D59</f>
        <v>844</v>
      </c>
      <c r="BX59" s="48" t="n">
        <f aca="false">BA59+AC59+E59</f>
        <v>-21</v>
      </c>
      <c r="BY59" s="48" t="n">
        <f aca="false">BB59+AD59+F59</f>
        <v>1197</v>
      </c>
      <c r="BZ59" s="48" t="n">
        <f aca="false">BC59+AE59+G59</f>
        <v>16</v>
      </c>
      <c r="CA59" s="48" t="n">
        <f aca="false">BD59+AF59+H59</f>
        <v>625</v>
      </c>
      <c r="CB59" s="48" t="n">
        <f aca="false">BE59+AG59+I59</f>
        <v>-43</v>
      </c>
      <c r="CC59" s="48" t="n">
        <f aca="false">BF59+AH59+J59</f>
        <v>832</v>
      </c>
      <c r="CD59" s="48" t="n">
        <f aca="false">BG59+AI59+K59</f>
        <v>-54</v>
      </c>
      <c r="CE59" s="48" t="n">
        <f aca="false">BH59+AJ59+L59</f>
        <v>1026</v>
      </c>
      <c r="CF59" s="48" t="n">
        <f aca="false">BI59+AK59+M59</f>
        <v>-78</v>
      </c>
      <c r="CG59" s="48" t="n">
        <f aca="false">BJ59+AL59+N59</f>
        <v>1372</v>
      </c>
      <c r="CH59" s="48" t="n">
        <f aca="false">BK59+AM59+O59</f>
        <v>-87</v>
      </c>
      <c r="CI59" s="50" t="n">
        <f aca="false">BL59+AN59+P59</f>
        <v>1064</v>
      </c>
      <c r="CJ59" s="50" t="n">
        <f aca="false">BM59+AO59+Q59</f>
        <v>-62</v>
      </c>
      <c r="CK59" s="50" t="n">
        <f aca="false">BN59+AP59+R59</f>
        <v>688</v>
      </c>
      <c r="CL59" s="50" t="n">
        <f aca="false">BO59+AQ59+S59</f>
        <v>-23</v>
      </c>
      <c r="CM59" s="50" t="n">
        <f aca="false">BP59+AR59+T59</f>
        <v>0</v>
      </c>
      <c r="CN59" s="50" t="n">
        <f aca="false">BQ59+AS59+U59</f>
        <v>0</v>
      </c>
      <c r="CO59" s="51" t="n">
        <f aca="false">IF(CM59&gt;0,(CN59+CL59+CJ59+CH59+CF59+CD59+CB59+BZ59)/8,(CL59+CJ59+CH59+CF59+CD59+CB59+BZ59)/7)</f>
        <v>-47.2857142857143</v>
      </c>
      <c r="CP59" s="52" t="n">
        <f aca="false">IF(CM59=0,0,CM59-CK59)</f>
        <v>0</v>
      </c>
      <c r="CQ59" s="4" t="n">
        <f aca="false">(CK59+CI59+CG59+CE59+CC59+CA59+BY59+BW59)/8</f>
        <v>956</v>
      </c>
      <c r="CR59" s="4" t="n">
        <f aca="false">CM59-CQ59</f>
        <v>-956</v>
      </c>
      <c r="CS59" s="4"/>
      <c r="DA59" s="4" t="n">
        <f aca="false">CO59</f>
        <v>-47.2857142857143</v>
      </c>
    </row>
    <row r="60" customFormat="false" ht="13.5" hidden="false" customHeight="true" outlineLevel="0" collapsed="false">
      <c r="B60" s="8" t="n">
        <v>36973</v>
      </c>
      <c r="D60" s="10" t="n">
        <v>276</v>
      </c>
      <c r="E60" s="10" t="n">
        <f aca="false">D60-D59</f>
        <v>0</v>
      </c>
      <c r="F60" s="10" t="n">
        <v>384</v>
      </c>
      <c r="G60" s="10" t="n">
        <f aca="false">F60-F59</f>
        <v>0</v>
      </c>
      <c r="H60" s="10" t="n">
        <v>172</v>
      </c>
      <c r="I60" s="10" t="n">
        <f aca="false">H60-H59</f>
        <v>-10</v>
      </c>
      <c r="J60" s="10" t="n">
        <v>285</v>
      </c>
      <c r="K60" s="10" t="n">
        <f aca="false">J60-J59</f>
        <v>24</v>
      </c>
      <c r="L60" s="10" t="n">
        <v>339</v>
      </c>
      <c r="M60" s="10" t="n">
        <f aca="false">L60-L59</f>
        <v>13</v>
      </c>
      <c r="N60" s="27" t="n">
        <v>521</v>
      </c>
      <c r="O60" s="27" t="n">
        <f aca="false">N60-N59</f>
        <v>-5</v>
      </c>
      <c r="P60" s="27" t="n">
        <v>340</v>
      </c>
      <c r="Q60" s="27" t="n">
        <v>-15</v>
      </c>
      <c r="R60" s="27" t="n">
        <f aca="false">[74]STOR951!$D$13</f>
        <v>223</v>
      </c>
      <c r="S60" s="27" t="n">
        <f aca="false">R60-R59</f>
        <v>-5</v>
      </c>
      <c r="T60" s="27"/>
      <c r="U60" s="27"/>
      <c r="V60" s="10" t="n">
        <f aca="false">IF(T60&gt;0,(G60+I60+K60+M60+O60+Q60+S60-U60)/8,(G60+I60+K60+M60+O60+Q60+S60)/7)</f>
        <v>0.285714285714286</v>
      </c>
      <c r="Z60" s="8" t="n">
        <v>36245</v>
      </c>
      <c r="AB60" s="9" t="n">
        <v>339</v>
      </c>
      <c r="AC60" s="10" t="n">
        <f aca="false">AB60-AB59</f>
        <v>0</v>
      </c>
      <c r="AD60" s="9" t="n">
        <v>522</v>
      </c>
      <c r="AE60" s="10" t="n">
        <f aca="false">AD60-AD59</f>
        <v>-27</v>
      </c>
      <c r="AF60" s="9" t="n">
        <v>182</v>
      </c>
      <c r="AG60" s="10" t="n">
        <f aca="false">AF60-AF59</f>
        <v>-35</v>
      </c>
      <c r="AH60" s="9" t="n">
        <v>378</v>
      </c>
      <c r="AI60" s="10" t="n">
        <f aca="false">AH60-AH59</f>
        <v>-28</v>
      </c>
      <c r="AJ60" s="9" t="n">
        <v>490</v>
      </c>
      <c r="AK60" s="10" t="n">
        <f aca="false">AJ60-AJ59</f>
        <v>-38</v>
      </c>
      <c r="AL60" s="27" t="n">
        <f aca="false">[75]STOR951!$D$17</f>
        <v>556</v>
      </c>
      <c r="AM60" s="27" t="n">
        <f aca="false">AL60-AL59</f>
        <v>-33</v>
      </c>
      <c r="AN60" s="27" t="n">
        <v>438</v>
      </c>
      <c r="AO60" s="27" t="n">
        <v>-35</v>
      </c>
      <c r="AP60" s="27" t="n">
        <f aca="false">[74]STOR951!$D$17</f>
        <v>297</v>
      </c>
      <c r="AQ60" s="27" t="n">
        <f aca="false">AP60-AP59</f>
        <v>-13</v>
      </c>
      <c r="AR60" s="27"/>
      <c r="AS60" s="27"/>
      <c r="AT60" s="10" t="n">
        <f aca="false">IF(AR60&gt;0,(AE60+AG60+AI60+AK60+AM60+AO60+AQ60+AS60)/8,(AE60+AG60+AI60+AK60+AM60+AO60+AQ60)/7)</f>
        <v>-29.8571428571429</v>
      </c>
      <c r="AU60" s="14"/>
      <c r="AV60" s="33"/>
      <c r="AX60" s="8" t="n">
        <v>36245</v>
      </c>
      <c r="AZ60" s="9" t="n">
        <v>229</v>
      </c>
      <c r="BA60" s="10" t="n">
        <f aca="false">AZ60-AZ59</f>
        <v>0</v>
      </c>
      <c r="BB60" s="9" t="n">
        <v>258</v>
      </c>
      <c r="BC60" s="10" t="n">
        <f aca="false">BB60-BB59</f>
        <v>-6</v>
      </c>
      <c r="BD60" s="9" t="n">
        <v>220</v>
      </c>
      <c r="BE60" s="10" t="n">
        <f aca="false">BD60-BD59</f>
        <v>-6</v>
      </c>
      <c r="BF60" s="9" t="n">
        <v>168</v>
      </c>
      <c r="BG60" s="10" t="n">
        <f aca="false">BF60-BF59</f>
        <v>3</v>
      </c>
      <c r="BH60" s="9" t="n">
        <v>177</v>
      </c>
      <c r="BI60" s="10" t="n">
        <f aca="false">BH60-BH59</f>
        <v>5</v>
      </c>
      <c r="BJ60" s="27" t="n">
        <f aca="false">[75]STOR951!$D$21</f>
        <v>258</v>
      </c>
      <c r="BK60" s="10" t="n">
        <f aca="false">BJ60-BJ59</f>
        <v>1</v>
      </c>
      <c r="BL60" s="27" t="n">
        <v>243</v>
      </c>
      <c r="BM60" s="10" t="n">
        <v>7</v>
      </c>
      <c r="BN60" s="27" t="n">
        <f aca="false">[74]STOR951!$D$21</f>
        <v>156</v>
      </c>
      <c r="BO60" s="10" t="n">
        <f aca="false">BN60-BN59</f>
        <v>6</v>
      </c>
      <c r="BP60" s="10"/>
      <c r="BQ60" s="10"/>
      <c r="BR60" s="10" t="n">
        <f aca="false">IF(BP60&gt;0,(BC60+BE60+BG60+BI60+BK60+BM60+BO60+BQ60)/8,(BC60+BE60+BG60+BI60+BK60+BM60-BO60)/7)</f>
        <v>-0.285714285714286</v>
      </c>
      <c r="BU60" s="46" t="n">
        <f aca="false">B60</f>
        <v>36973</v>
      </c>
      <c r="BV60" s="47"/>
      <c r="BW60" s="48" t="n">
        <f aca="false">AZ60+AB60+D60</f>
        <v>844</v>
      </c>
      <c r="BX60" s="48" t="n">
        <f aca="false">BA60+AC60+E60</f>
        <v>0</v>
      </c>
      <c r="BY60" s="48" t="n">
        <f aca="false">BB60+AD60+F60</f>
        <v>1164</v>
      </c>
      <c r="BZ60" s="48" t="n">
        <f aca="false">BC60+AE60+G60</f>
        <v>-33</v>
      </c>
      <c r="CA60" s="48" t="n">
        <f aca="false">BD60+AF60+H60</f>
        <v>574</v>
      </c>
      <c r="CB60" s="48" t="n">
        <f aca="false">BE60+AG60+I60</f>
        <v>-51</v>
      </c>
      <c r="CC60" s="48" t="n">
        <f aca="false">BF60+AH60+J60</f>
        <v>831</v>
      </c>
      <c r="CD60" s="48" t="n">
        <f aca="false">BG60+AI60+K60</f>
        <v>-1</v>
      </c>
      <c r="CE60" s="48" t="n">
        <f aca="false">BH60+AJ60+L60</f>
        <v>1006</v>
      </c>
      <c r="CF60" s="48" t="n">
        <f aca="false">BI60+AK60+M60</f>
        <v>-20</v>
      </c>
      <c r="CG60" s="48" t="n">
        <f aca="false">BJ60+AL60+N60</f>
        <v>1335</v>
      </c>
      <c r="CH60" s="48" t="n">
        <f aca="false">BK60+AM60+O60</f>
        <v>-37</v>
      </c>
      <c r="CI60" s="50" t="n">
        <f aca="false">BL60+AN60+P60</f>
        <v>1021</v>
      </c>
      <c r="CJ60" s="50" t="n">
        <f aca="false">BM60+AO60+Q60</f>
        <v>-43</v>
      </c>
      <c r="CK60" s="50" t="n">
        <f aca="false">BN60+AP60+R60</f>
        <v>676</v>
      </c>
      <c r="CL60" s="50" t="n">
        <f aca="false">BO60+AQ60+S60</f>
        <v>-12</v>
      </c>
      <c r="CM60" s="50" t="n">
        <f aca="false">BP60+AR60+T60</f>
        <v>0</v>
      </c>
      <c r="CN60" s="50" t="n">
        <f aca="false">BQ60+AS60+U60</f>
        <v>0</v>
      </c>
      <c r="CO60" s="51" t="n">
        <f aca="false">IF(CM60&gt;0,(CN60+CL60+CJ60+CH60+CF60+CD60+CB60+BZ60)/8,(CL60+CJ60+CH60+CF60+CD60+CB60+BZ60)/7)</f>
        <v>-28.1428571428571</v>
      </c>
      <c r="CP60" s="52" t="n">
        <f aca="false">IF(CM60=0,0,CM60-CK60)</f>
        <v>0</v>
      </c>
      <c r="CQ60" s="4" t="n">
        <f aca="false">(CK60+CI60+CG60+CE60+CC60+CA60+BY60+BW60)/8</f>
        <v>931.375</v>
      </c>
      <c r="CR60" s="4" t="n">
        <f aca="false">CM60-CQ60</f>
        <v>-931.375</v>
      </c>
      <c r="CS60" s="4"/>
      <c r="DA60" s="4" t="n">
        <f aca="false">CO60</f>
        <v>-28.1428571428571</v>
      </c>
    </row>
    <row r="61" customFormat="false" ht="13.5" hidden="false" customHeight="true" outlineLevel="0" collapsed="false">
      <c r="B61" s="8" t="n">
        <v>36980</v>
      </c>
      <c r="D61" s="10" t="n">
        <v>286</v>
      </c>
      <c r="E61" s="10" t="n">
        <f aca="false">D61-D60</f>
        <v>10</v>
      </c>
      <c r="F61" s="10" t="n">
        <v>382</v>
      </c>
      <c r="G61" s="10" t="n">
        <f aca="false">F61-F60</f>
        <v>-2</v>
      </c>
      <c r="H61" s="10" t="n">
        <v>166</v>
      </c>
      <c r="I61" s="10" t="n">
        <f aca="false">H61-H60</f>
        <v>-6</v>
      </c>
      <c r="J61" s="10" t="n">
        <v>303</v>
      </c>
      <c r="K61" s="10" t="n">
        <f aca="false">J61-J60</f>
        <v>18</v>
      </c>
      <c r="L61" s="10" t="n">
        <v>367</v>
      </c>
      <c r="M61" s="10" t="n">
        <f aca="false">L61-L60</f>
        <v>28</v>
      </c>
      <c r="N61" s="27" t="n">
        <v>528</v>
      </c>
      <c r="O61" s="27" t="n">
        <f aca="false">N61-N60</f>
        <v>7</v>
      </c>
      <c r="P61" s="27" t="n">
        <v>334</v>
      </c>
      <c r="Q61" s="27" t="n">
        <v>-6</v>
      </c>
      <c r="R61" s="27" t="n">
        <f aca="false">[76]STOR951!$D$13</f>
        <v>210</v>
      </c>
      <c r="S61" s="27" t="n">
        <f aca="false">R61-R60</f>
        <v>-13</v>
      </c>
      <c r="T61" s="27"/>
      <c r="U61" s="27"/>
      <c r="V61" s="10" t="n">
        <f aca="false">IF(T61&gt;0,(G61+I61+K61+M61+O61+Q61+S61-U61)/8,(G61+I61+K61+M61+O61+Q61+S61)/7)</f>
        <v>3.71428571428571</v>
      </c>
      <c r="Z61" s="8" t="n">
        <v>36252</v>
      </c>
      <c r="AB61" s="9" t="n">
        <v>352</v>
      </c>
      <c r="AC61" s="10" t="n">
        <f aca="false">AB61-AB60</f>
        <v>13</v>
      </c>
      <c r="AD61" s="9" t="n">
        <v>489</v>
      </c>
      <c r="AE61" s="10" t="n">
        <f aca="false">AD61-AD60</f>
        <v>-33</v>
      </c>
      <c r="AF61" s="9" t="n">
        <v>174</v>
      </c>
      <c r="AG61" s="10" t="n">
        <f aca="false">AF61-AF60</f>
        <v>-8</v>
      </c>
      <c r="AH61" s="9" t="n">
        <v>379</v>
      </c>
      <c r="AI61" s="10" t="n">
        <f aca="false">AH61-AH60</f>
        <v>1</v>
      </c>
      <c r="AJ61" s="9" t="n">
        <v>526</v>
      </c>
      <c r="AK61" s="10" t="n">
        <f aca="false">AJ61-AJ60</f>
        <v>36</v>
      </c>
      <c r="AL61" s="27" t="n">
        <f aca="false">[77]STOR951!$D$17</f>
        <v>558</v>
      </c>
      <c r="AM61" s="27" t="n">
        <f aca="false">AL61-AL60</f>
        <v>2</v>
      </c>
      <c r="AN61" s="27" t="n">
        <v>441</v>
      </c>
      <c r="AO61" s="27" t="n">
        <v>3</v>
      </c>
      <c r="AP61" s="27" t="n">
        <f aca="false">[76]STOR951!$D$17</f>
        <v>253</v>
      </c>
      <c r="AQ61" s="27" t="n">
        <f aca="false">AP61-AP60</f>
        <v>-44</v>
      </c>
      <c r="AR61" s="27"/>
      <c r="AS61" s="27"/>
      <c r="AT61" s="10" t="n">
        <f aca="false">IF(AR61&gt;0,(AE61+AG61+AI61+AK61+AM61+AO61+AQ61+AS61)/8,(AE61+AG61+AI61+AK61+AM61+AO61+AQ61)/7)</f>
        <v>-6.14285714285714</v>
      </c>
      <c r="AU61" s="14"/>
      <c r="AV61" s="14"/>
      <c r="AX61" s="8" t="n">
        <v>36252</v>
      </c>
      <c r="AZ61" s="9" t="n">
        <v>227</v>
      </c>
      <c r="BA61" s="10" t="n">
        <f aca="false">AZ61-AZ60</f>
        <v>-2</v>
      </c>
      <c r="BB61" s="9" t="n">
        <v>263</v>
      </c>
      <c r="BC61" s="10" t="n">
        <f aca="false">BB61-BB60</f>
        <v>5</v>
      </c>
      <c r="BD61" s="9" t="n">
        <v>219</v>
      </c>
      <c r="BE61" s="10" t="n">
        <f aca="false">BD61-BD60</f>
        <v>-1</v>
      </c>
      <c r="BF61" s="9" t="n">
        <v>170</v>
      </c>
      <c r="BG61" s="10" t="n">
        <f aca="false">BF61-BF60</f>
        <v>2</v>
      </c>
      <c r="BH61" s="9" t="n">
        <v>166</v>
      </c>
      <c r="BI61" s="10" t="n">
        <f aca="false">BH61-BH60</f>
        <v>-11</v>
      </c>
      <c r="BJ61" s="27" t="n">
        <f aca="false">[77]STOR951!$D$21</f>
        <v>251</v>
      </c>
      <c r="BK61" s="10" t="n">
        <f aca="false">BJ61-BJ60</f>
        <v>-7</v>
      </c>
      <c r="BL61" s="27" t="n">
        <v>256</v>
      </c>
      <c r="BM61" s="10" t="n">
        <v>13</v>
      </c>
      <c r="BN61" s="27" t="n">
        <f aca="false">[76]STOR951!$D$21</f>
        <v>164</v>
      </c>
      <c r="BO61" s="10" t="n">
        <f aca="false">BN61-BN60</f>
        <v>8</v>
      </c>
      <c r="BP61" s="10"/>
      <c r="BQ61" s="10"/>
      <c r="BR61" s="10" t="n">
        <f aca="false">IF(BP61&gt;0,(BC61+BE61+BG61+BI61+BK61+BM61+BO61+BQ61)/8,(BC61+BE61+BG61+BI61+BK61+BM61-BO61)/7)</f>
        <v>-1</v>
      </c>
      <c r="BU61" s="53" t="n">
        <f aca="false">B61</f>
        <v>36980</v>
      </c>
      <c r="BV61" s="54"/>
      <c r="BW61" s="55" t="n">
        <f aca="false">AZ61+AB61+D61</f>
        <v>865</v>
      </c>
      <c r="BX61" s="55" t="n">
        <f aca="false">BA61+AC61+E61</f>
        <v>21</v>
      </c>
      <c r="BY61" s="55" t="n">
        <f aca="false">BB61+AD61+F61</f>
        <v>1134</v>
      </c>
      <c r="BZ61" s="55" t="n">
        <f aca="false">BC61+AE61+G61</f>
        <v>-30</v>
      </c>
      <c r="CA61" s="55" t="n">
        <f aca="false">BD61+AF61+H61</f>
        <v>559</v>
      </c>
      <c r="CB61" s="55" t="n">
        <f aca="false">BE61+AG61+I61</f>
        <v>-15</v>
      </c>
      <c r="CC61" s="55" t="n">
        <f aca="false">BF61+AH61+J61</f>
        <v>852</v>
      </c>
      <c r="CD61" s="55" t="n">
        <f aca="false">BG61+AI61+K61</f>
        <v>21</v>
      </c>
      <c r="CE61" s="59" t="n">
        <f aca="false">BH61+AJ61+L61</f>
        <v>1059</v>
      </c>
      <c r="CF61" s="55" t="n">
        <f aca="false">BI61+AK61+M61</f>
        <v>53</v>
      </c>
      <c r="CG61" s="59" t="n">
        <f aca="false">BJ61+AL61+N61</f>
        <v>1337</v>
      </c>
      <c r="CH61" s="55" t="n">
        <f aca="false">BK61+AM61+O61</f>
        <v>2</v>
      </c>
      <c r="CI61" s="56" t="n">
        <f aca="false">BL61+AN61+P61</f>
        <v>1031</v>
      </c>
      <c r="CJ61" s="56" t="n">
        <f aca="false">BM61+AO61+Q61</f>
        <v>10</v>
      </c>
      <c r="CK61" s="59" t="n">
        <f aca="false">BN61+AP61+R61</f>
        <v>627</v>
      </c>
      <c r="CL61" s="56" t="n">
        <f aca="false">BO61+AQ61+S61</f>
        <v>-49</v>
      </c>
      <c r="CM61" s="56" t="n">
        <f aca="false">BP61+AR61+T61</f>
        <v>0</v>
      </c>
      <c r="CN61" s="56" t="n">
        <f aca="false">BQ61+AS61+U61</f>
        <v>0</v>
      </c>
      <c r="CO61" s="57" t="n">
        <f aca="false">IF(CM61&gt;0,(CN61+CL61+CJ61+CH61+CF61+CD61+CB61+BZ61)/8,(CL61+CJ61+CH61+CF61+CD61+CB61+BZ61)/7)</f>
        <v>-1.14285714285714</v>
      </c>
      <c r="CP61" s="58" t="n">
        <f aca="false">IF(CM61=0,0,CM61-CK61)</f>
        <v>0</v>
      </c>
      <c r="CQ61" s="4" t="n">
        <f aca="false">(CK61+CI61+CG61+CE61+CC61+CA61+BY61+BW61)/8</f>
        <v>933</v>
      </c>
      <c r="CR61" s="4" t="n">
        <f aca="false">CM61-CQ61</f>
        <v>-933</v>
      </c>
      <c r="CS61" s="4"/>
      <c r="DA61" s="4" t="n">
        <f aca="false">CO61</f>
        <v>-1.14285714285714</v>
      </c>
    </row>
    <row r="62" customFormat="false" ht="13.5" hidden="false" customHeight="true" outlineLevel="0" collapsed="false">
      <c r="B62" s="8"/>
      <c r="F62" s="9"/>
      <c r="G62" s="9"/>
      <c r="H62" s="9"/>
      <c r="I62" s="9"/>
      <c r="J62" s="9"/>
      <c r="K62" s="9"/>
      <c r="L62" s="9"/>
      <c r="M62" s="9"/>
      <c r="N62" s="9"/>
      <c r="O62" s="9"/>
      <c r="V62" s="0"/>
      <c r="AY62" s="8"/>
      <c r="AZ62" s="8"/>
      <c r="BA62" s="8"/>
      <c r="CO62" s="3" t="s">
        <v>36</v>
      </c>
    </row>
    <row r="63" customFormat="false" ht="13.5" hidden="false" customHeight="true" outlineLevel="0" collapsed="false">
      <c r="AD63" s="9"/>
      <c r="AE63" s="9"/>
      <c r="AF63" s="9"/>
      <c r="AG63" s="9"/>
      <c r="AH63" s="9"/>
      <c r="AI63" s="9"/>
      <c r="AJ63" s="9"/>
      <c r="AK63" s="9"/>
      <c r="AL63" s="9"/>
      <c r="AM63" s="9"/>
      <c r="BU63" s="0" t="s">
        <v>41</v>
      </c>
      <c r="BY63" s="2" t="n">
        <f aca="false">BY40-CA10</f>
        <v>1969</v>
      </c>
      <c r="CA63" s="60" t="n">
        <f aca="false">CA39-CC10</f>
        <v>2412</v>
      </c>
      <c r="CC63" s="2" t="n">
        <f aca="false">CC39-CE11</f>
        <v>1896</v>
      </c>
      <c r="CE63" s="2" t="n">
        <f aca="false">CE38-CE61</f>
        <v>1753</v>
      </c>
      <c r="CG63" s="61" t="n">
        <f aca="false">CG40-CG61</f>
        <v>1790</v>
      </c>
      <c r="CI63" s="2" t="n">
        <f aca="false">CI41-CK11</f>
        <v>2008</v>
      </c>
      <c r="CK63" s="2" t="n">
        <f aca="false">CK40-CK61</f>
        <v>2121</v>
      </c>
      <c r="CO63" s="4" t="n">
        <f aca="false">AVERAGE(BY63:CK63)</f>
        <v>1992.71428571429</v>
      </c>
    </row>
    <row r="64" customFormat="false" ht="13.5" hidden="false" customHeight="true" outlineLevel="0" collapsed="false">
      <c r="A64" s="62" t="s">
        <v>42</v>
      </c>
      <c r="B64" s="62"/>
      <c r="C64" s="62"/>
      <c r="D64" s="62"/>
      <c r="E64" s="62"/>
      <c r="F64" s="62"/>
      <c r="G64" s="62"/>
      <c r="H64" s="62"/>
      <c r="AD64" s="9"/>
      <c r="AE64" s="9"/>
      <c r="AF64" s="9"/>
      <c r="AG64" s="9"/>
      <c r="AH64" s="9"/>
      <c r="AI64" s="9"/>
      <c r="AJ64" s="9"/>
      <c r="AK64" s="9"/>
      <c r="AL64" s="9"/>
      <c r="AM64" s="9"/>
      <c r="BW64" s="2"/>
      <c r="BY64" s="2" t="n">
        <f aca="false">SUM(BZ40:BZ44)</f>
        <v>-202</v>
      </c>
      <c r="CA64" s="2" t="n">
        <f aca="false">SUM(CB40:CB44)</f>
        <v>-369</v>
      </c>
      <c r="CB64" s="2"/>
      <c r="CC64" s="2" t="n">
        <f aca="false">SUM(CD40:CD44)</f>
        <v>-350</v>
      </c>
      <c r="CE64" s="2" t="n">
        <f aca="false">SUM(CF40:CF44)</f>
        <v>-270</v>
      </c>
      <c r="CG64" s="2" t="n">
        <f aca="false">SUM(CH40:CH44)</f>
        <v>10</v>
      </c>
      <c r="CI64" s="2" t="n">
        <f aca="false">SUM(CJ40:CJ44)</f>
        <v>-63</v>
      </c>
      <c r="CK64" s="2" t="n">
        <f aca="false">SUM(CL40:CL44)</f>
        <v>-283</v>
      </c>
      <c r="CL64" s="2"/>
      <c r="CM64" s="2"/>
      <c r="CO64" s="2" t="n">
        <f aca="false">AVERAGE(BY64:CK64)</f>
        <v>-218.142857142857</v>
      </c>
      <c r="CP64" s="3" t="s">
        <v>43</v>
      </c>
    </row>
    <row r="65" customFormat="false" ht="13.5" hidden="false" customHeight="true" outlineLevel="0" collapsed="false">
      <c r="A65" s="63" t="s">
        <v>44</v>
      </c>
      <c r="B65" s="63"/>
      <c r="C65" s="63"/>
      <c r="D65" s="63"/>
      <c r="E65" s="63"/>
      <c r="F65" s="63"/>
      <c r="G65" s="63"/>
      <c r="H65" s="63"/>
      <c r="AD65" s="9"/>
      <c r="AE65" s="9"/>
      <c r="AF65" s="9"/>
      <c r="AG65" s="9"/>
      <c r="AH65" s="9"/>
      <c r="AI65" s="9"/>
      <c r="AJ65" s="9"/>
      <c r="AK65" s="9"/>
      <c r="AL65" s="9"/>
      <c r="AM65" s="9"/>
      <c r="BW65" s="2"/>
      <c r="BY65" s="2" t="n">
        <f aca="false">SUM(BZ45:BZ48)</f>
        <v>-505</v>
      </c>
      <c r="CA65" s="2" t="n">
        <f aca="false">SUM(CB45:CB48)</f>
        <v>-609</v>
      </c>
      <c r="CB65" s="2"/>
      <c r="CC65" s="2" t="n">
        <f aca="false">SUM(CD45:CD48)</f>
        <v>-326</v>
      </c>
      <c r="CE65" s="2" t="n">
        <f aca="false">SUM(CF45:CF48)</f>
        <v>-498</v>
      </c>
      <c r="CG65" s="2" t="n">
        <f aca="false">SUM(CH45:CH48)</f>
        <v>-459</v>
      </c>
      <c r="CI65" s="2" t="n">
        <f aca="false">SUM(CJ45:CJ48)</f>
        <v>-495</v>
      </c>
      <c r="CK65" s="2" t="n">
        <f aca="false">SUM(CL45:CL48)</f>
        <v>-700</v>
      </c>
      <c r="CL65" s="2"/>
      <c r="CM65" s="2"/>
      <c r="CO65" s="2" t="n">
        <f aca="false">AVERAGE(BY65:CK65)</f>
        <v>-513.142857142857</v>
      </c>
      <c r="CP65" s="3" t="s">
        <v>45</v>
      </c>
    </row>
    <row r="66" customFormat="false" ht="13.5" hidden="false" customHeight="true" outlineLevel="0" collapsed="false">
      <c r="A66" s="64" t="s">
        <v>46</v>
      </c>
      <c r="B66" s="64"/>
      <c r="C66" s="64"/>
      <c r="D66" s="65"/>
      <c r="E66" s="65"/>
      <c r="F66" s="66" t="s">
        <v>47</v>
      </c>
      <c r="G66" s="66"/>
      <c r="H66" s="66"/>
      <c r="AD66" s="9"/>
      <c r="AE66" s="9"/>
      <c r="AF66" s="9"/>
      <c r="AG66" s="9"/>
      <c r="AH66" s="9"/>
      <c r="AI66" s="9"/>
      <c r="AJ66" s="9"/>
      <c r="AK66" s="9"/>
      <c r="AL66" s="9"/>
      <c r="AM66" s="9"/>
      <c r="BW66" s="2" t="n">
        <f aca="false">SUM(BX49:BX52)</f>
        <v>-782</v>
      </c>
      <c r="BY66" s="2" t="n">
        <f aca="false">SUM(BZ49:BZ53)</f>
        <v>-681</v>
      </c>
      <c r="CA66" s="2" t="n">
        <f aca="false">SUM(CB49:CB53)</f>
        <v>-903</v>
      </c>
      <c r="CC66" s="2" t="n">
        <f aca="false">SUM(CD49:CD53)</f>
        <v>-775</v>
      </c>
      <c r="CE66" s="2" t="n">
        <f aca="false">SUM(CF49:CF53)</f>
        <v>-521</v>
      </c>
      <c r="CG66" s="2" t="n">
        <f aca="false">SUM(CH49:CH53)</f>
        <v>-699</v>
      </c>
      <c r="CI66" s="2" t="n">
        <f aca="false">SUM(CJ49:CJ53)</f>
        <v>-875</v>
      </c>
      <c r="CK66" s="2" t="n">
        <f aca="false">SUM(CL49:CL53)</f>
        <v>-593</v>
      </c>
      <c r="CL66" s="2"/>
      <c r="CM66" s="2"/>
      <c r="CO66" s="2" t="n">
        <f aca="false">AVERAGE(BY66:CK66)</f>
        <v>-721</v>
      </c>
      <c r="CP66" s="3" t="s">
        <v>48</v>
      </c>
    </row>
    <row r="67" customFormat="false" ht="13.5" hidden="false" customHeight="true" outlineLevel="0" collapsed="false">
      <c r="A67" s="64" t="s">
        <v>49</v>
      </c>
      <c r="B67" s="64" t="s">
        <v>50</v>
      </c>
      <c r="C67" s="64" t="s">
        <v>27</v>
      </c>
      <c r="D67" s="64"/>
      <c r="E67" s="64"/>
      <c r="F67" s="64" t="s">
        <v>49</v>
      </c>
      <c r="G67" s="64" t="s">
        <v>50</v>
      </c>
      <c r="H67" s="63" t="s">
        <v>27</v>
      </c>
      <c r="AD67" s="9"/>
      <c r="AE67" s="9"/>
      <c r="AF67" s="9"/>
      <c r="AG67" s="9"/>
      <c r="AH67" s="9"/>
      <c r="AI67" s="9"/>
      <c r="AJ67" s="9"/>
      <c r="AK67" s="9"/>
      <c r="AL67" s="9"/>
      <c r="AM67" s="9"/>
      <c r="BW67" s="2" t="n">
        <f aca="false">SUM(BX53:BX57)</f>
        <v>-506</v>
      </c>
      <c r="BY67" s="2" t="n">
        <f aca="false">SUM(BZ54:BZ57)</f>
        <v>-502</v>
      </c>
      <c r="CA67" s="2" t="n">
        <f aca="false">SUM(CB54:CB57)</f>
        <v>-337</v>
      </c>
      <c r="CC67" s="2" t="n">
        <f aca="false">SUM(CD54:CD57)</f>
        <v>-343</v>
      </c>
      <c r="CE67" s="2" t="n">
        <f aca="false">SUM(CF54:CF57)</f>
        <v>-271</v>
      </c>
      <c r="CG67" s="2" t="n">
        <f aca="false">SUM(CH54:CH57)</f>
        <v>-353</v>
      </c>
      <c r="CI67" s="2" t="n">
        <f aca="false">SUM(CJ54:CJ57)</f>
        <v>-405</v>
      </c>
      <c r="CK67" s="2" t="n">
        <f aca="false">SUM(CL54:CL57)</f>
        <v>-350</v>
      </c>
      <c r="CL67" s="2"/>
      <c r="CM67" s="2"/>
      <c r="CO67" s="2" t="n">
        <f aca="false">AVERAGE(BY67:CK67)</f>
        <v>-365.857142857143</v>
      </c>
      <c r="CP67" s="3" t="s">
        <v>51</v>
      </c>
    </row>
    <row r="68" customFormat="false" ht="13.5" hidden="false" customHeight="true" outlineLevel="0" collapsed="false">
      <c r="A68" s="67" t="e">
        <f aca="false">#REF!</f>
        <v>#REF!</v>
      </c>
      <c r="B68" s="67" t="e">
        <f aca="false">#REF!</f>
        <v>#REF!</v>
      </c>
      <c r="C68" s="67" t="n">
        <f aca="false">BR45+AT45+V45</f>
        <v>-113.428571428571</v>
      </c>
      <c r="D68" s="67"/>
      <c r="E68" s="67"/>
      <c r="F68" s="67" t="e">
        <f aca="false">#REF!</f>
        <v>#REF!</v>
      </c>
      <c r="G68" s="67" t="e">
        <f aca="false">#REF!</f>
        <v>#REF!</v>
      </c>
      <c r="H68" s="67" t="e">
        <f aca="false">AVERAGE(#REF!,#REF!,#REF!,#REF!)</f>
        <v>#REF!</v>
      </c>
      <c r="BW68" s="2" t="n">
        <f aca="false">SUM(BX58:BX61)</f>
        <v>-50</v>
      </c>
      <c r="BY68" s="2" t="n">
        <f aca="false">SUM(BZ58:BZ61)</f>
        <v>-64</v>
      </c>
      <c r="CA68" s="2" t="n">
        <f aca="false">SUM(CB58:CB61)</f>
        <v>-181</v>
      </c>
      <c r="CC68" s="2" t="n">
        <f aca="false">SUM(CD58:CD61)</f>
        <v>-79</v>
      </c>
      <c r="CE68" s="2" t="n">
        <f aca="false">SUM(CF58:CF61)</f>
        <v>-188</v>
      </c>
      <c r="CG68" s="2" t="n">
        <f aca="false">SUM(CH58:CH61)</f>
        <v>-256</v>
      </c>
      <c r="CI68" s="2" t="n">
        <f aca="false">SUM(CJ58:CJ61)</f>
        <v>-126</v>
      </c>
      <c r="CK68" s="2" t="n">
        <f aca="false">SUM(CL58:CL61)</f>
        <v>-159</v>
      </c>
      <c r="CL68" s="2"/>
      <c r="CM68" s="2"/>
      <c r="CO68" s="2" t="n">
        <f aca="false">AVERAGE(BY68:CK68)</f>
        <v>-150.428571428571</v>
      </c>
      <c r="CP68" s="3" t="s">
        <v>52</v>
      </c>
    </row>
    <row r="69" customFormat="false" ht="13.5" hidden="false" customHeight="true" outlineLevel="0" collapsed="false">
      <c r="A69" s="67" t="e">
        <f aca="false">#REF!</f>
        <v>#REF!</v>
      </c>
      <c r="B69" s="67" t="e">
        <f aca="false">#REF!</f>
        <v>#REF!</v>
      </c>
      <c r="C69" s="67" t="n">
        <f aca="false">BR46+AT46+V46</f>
        <v>-119</v>
      </c>
      <c r="D69" s="67"/>
      <c r="E69" s="67"/>
      <c r="F69" s="67" t="e">
        <f aca="false">#REF!</f>
        <v>#REF!</v>
      </c>
      <c r="G69" s="67" t="e">
        <f aca="false">#REF!</f>
        <v>#REF!</v>
      </c>
      <c r="H69" s="67" t="e">
        <f aca="false">AVERAGE(#REF!,#REF!,#REF!,#REF!)</f>
        <v>#REF!</v>
      </c>
      <c r="BW69" s="2" t="n">
        <f aca="false">SUM(BW64:BW68)</f>
        <v>-1338</v>
      </c>
      <c r="BY69" s="2" t="n">
        <f aca="false">SUM(BY64:BY68)</f>
        <v>-1954</v>
      </c>
      <c r="CA69" s="2" t="n">
        <f aca="false">SUM(CA64:CA68)</f>
        <v>-2399</v>
      </c>
      <c r="CC69" s="2" t="n">
        <f aca="false">SUM(CC64:CC68)</f>
        <v>-1873</v>
      </c>
      <c r="CE69" s="2" t="n">
        <f aca="false">SUM(CE64:CE68)</f>
        <v>-1748</v>
      </c>
      <c r="CG69" s="2" t="n">
        <f aca="false">SUM(CG64:CG68)</f>
        <v>-1757</v>
      </c>
      <c r="CI69" s="2" t="n">
        <f aca="false">SUM(CI64:CI68)</f>
        <v>-1964</v>
      </c>
      <c r="CK69" s="2" t="n">
        <f aca="false">SUM(CK64:CK68)</f>
        <v>-2085</v>
      </c>
      <c r="CL69" s="2"/>
      <c r="CM69" s="2"/>
      <c r="CO69" s="4" t="n">
        <f aca="false">SUM(CO64:CO68)</f>
        <v>-1968.57142857143</v>
      </c>
    </row>
    <row r="70" customFormat="false" ht="13.5" hidden="false" customHeight="true" outlineLevel="0" collapsed="false">
      <c r="A70" s="67" t="e">
        <f aca="false">#REF!</f>
        <v>#REF!</v>
      </c>
      <c r="B70" s="67" t="e">
        <f aca="false">#REF!</f>
        <v>#REF!</v>
      </c>
      <c r="C70" s="67" t="n">
        <f aca="false">BR47+AT47+V47</f>
        <v>-131.857142857143</v>
      </c>
      <c r="D70" s="67"/>
      <c r="E70" s="67"/>
      <c r="F70" s="67" t="e">
        <f aca="false">#REF!</f>
        <v>#REF!</v>
      </c>
      <c r="G70" s="67" t="e">
        <f aca="false">#REF!</f>
        <v>#REF!</v>
      </c>
      <c r="H70" s="67" t="e">
        <f aca="false">AVERAGE(#REF!,#REF!,#REF!,#REF!)</f>
        <v>#REF!</v>
      </c>
    </row>
    <row r="71" customFormat="false" ht="13.5" hidden="false" customHeight="true" outlineLevel="0" collapsed="false">
      <c r="A71" s="67" t="e">
        <f aca="false">#REF!</f>
        <v>#REF!</v>
      </c>
      <c r="B71" s="67" t="e">
        <f aca="false">#REF!</f>
        <v>#REF!</v>
      </c>
      <c r="C71" s="67" t="n">
        <f aca="false">BR48+AT48+V48</f>
        <v>-138.285714285714</v>
      </c>
      <c r="D71" s="67"/>
      <c r="E71" s="67"/>
      <c r="F71" s="67" t="e">
        <f aca="false">#REF!</f>
        <v>#REF!</v>
      </c>
      <c r="G71" s="67" t="e">
        <f aca="false">#REF!</f>
        <v>#REF!</v>
      </c>
      <c r="H71" s="67" t="e">
        <f aca="false">AVERAGE(#REF!,#REF!,#REF!,#REF!,#REF!)</f>
        <v>#REF!</v>
      </c>
    </row>
    <row r="72" customFormat="false" ht="13.5" hidden="false" customHeight="true" outlineLevel="0" collapsed="false">
      <c r="A72" s="67" t="e">
        <f aca="false">#REF!</f>
        <v>#REF!</v>
      </c>
      <c r="B72" s="67" t="e">
        <f aca="false">#REF!</f>
        <v>#REF!</v>
      </c>
      <c r="C72" s="67" t="n">
        <f aca="false">BR49+AT49+V49</f>
        <v>-140.285714285714</v>
      </c>
      <c r="D72" s="67"/>
      <c r="E72" s="67"/>
      <c r="F72" s="67" t="e">
        <f aca="false">#REF!</f>
        <v>#REF!</v>
      </c>
      <c r="G72" s="67" t="e">
        <f aca="false">#REF!</f>
        <v>#REF!</v>
      </c>
      <c r="H72" s="67" t="e">
        <f aca="false">AVERAGE(#REF!,#REF!,#REF!,#REF!,#REF!)</f>
        <v>#REF!</v>
      </c>
    </row>
    <row r="73" customFormat="false" ht="13.5" hidden="false" customHeight="true" outlineLevel="0" collapsed="false">
      <c r="A73" s="67" t="e">
        <f aca="false">#REF!</f>
        <v>#REF!</v>
      </c>
      <c r="B73" s="67" t="e">
        <f aca="false">#REF!</f>
        <v>#REF!</v>
      </c>
      <c r="C73" s="67" t="n">
        <f aca="false">BR50+AT50+V50</f>
        <v>-140.571428571429</v>
      </c>
      <c r="D73" s="67"/>
      <c r="E73" s="67"/>
      <c r="F73" s="67" t="e">
        <f aca="false">#REF!</f>
        <v>#REF!</v>
      </c>
      <c r="G73" s="67" t="e">
        <f aca="false">#REF!</f>
        <v>#REF!</v>
      </c>
      <c r="H73" s="67" t="e">
        <f aca="false">AVERAGE(#REF!,#REF!,#REF!,#REF!,#REF!)</f>
        <v>#REF!</v>
      </c>
    </row>
    <row r="74" customFormat="false" ht="13.5" hidden="false" customHeight="true" outlineLevel="0" collapsed="false">
      <c r="A74" s="67" t="e">
        <f aca="false">#REF!</f>
        <v>#REF!</v>
      </c>
      <c r="B74" s="67" t="e">
        <f aca="false">#REF!</f>
        <v>#REF!</v>
      </c>
      <c r="C74" s="67" t="n">
        <f aca="false">$BR$51+$AT$51+$V$51</f>
        <v>-134.285714285714</v>
      </c>
      <c r="D74" s="67"/>
      <c r="E74" s="67"/>
      <c r="F74" s="68" t="e">
        <f aca="false">#REF!</f>
        <v>#REF!</v>
      </c>
      <c r="G74" s="68" t="e">
        <f aca="false">#REF!</f>
        <v>#REF!</v>
      </c>
      <c r="H74" s="68" t="e">
        <f aca="false">AVERAGE(#REF!,#REF!,#REF!,#REF!,#REF!)</f>
        <v>#REF!</v>
      </c>
    </row>
    <row r="75" customFormat="false" ht="13.5" hidden="false" customHeight="true" outlineLevel="0" collapsed="false">
      <c r="A75" s="67" t="e">
        <f aca="false">#REF!</f>
        <v>#REF!</v>
      </c>
      <c r="B75" s="67" t="e">
        <f aca="false">#REF!</f>
        <v>#REF!</v>
      </c>
      <c r="C75" s="67" t="n">
        <f aca="false">$BR$52+$AT$52+$V$52</f>
        <v>-146.571428571429</v>
      </c>
      <c r="D75" s="67"/>
      <c r="E75" s="67"/>
      <c r="F75" s="68" t="e">
        <f aca="false">#REF!</f>
        <v>#REF!</v>
      </c>
      <c r="G75" s="68" t="e">
        <f aca="false">#REF!</f>
        <v>#REF!</v>
      </c>
      <c r="H75" s="68" t="e">
        <f aca="false">AVERAGE(#REF!,#REF!,#REF!,#REF!,#REF!)</f>
        <v>#REF!</v>
      </c>
    </row>
    <row r="76" customFormat="false" ht="13.5" hidden="false" customHeight="true" outlineLevel="0" collapsed="false">
      <c r="A76" s="67" t="e">
        <f aca="false">#REF!</f>
        <v>#REF!</v>
      </c>
      <c r="B76" s="67" t="e">
        <f aca="false">#REF!</f>
        <v>#REF!</v>
      </c>
      <c r="C76" s="67" t="n">
        <f aca="false">$BR$53+$AT$53+$V$53</f>
        <v>-135.285714285714</v>
      </c>
      <c r="D76" s="67"/>
      <c r="E76" s="67"/>
      <c r="F76" s="68" t="e">
        <f aca="false">#REF!</f>
        <v>#REF!</v>
      </c>
      <c r="G76" s="68" t="e">
        <f aca="false">#REF!</f>
        <v>#REF!</v>
      </c>
      <c r="H76" s="68" t="e">
        <f aca="false">AVERAGE(#REF!,#REF!,#REF!,#REF!,#REF!)</f>
        <v>#REF!</v>
      </c>
    </row>
    <row r="77" customFormat="false" ht="13.5" hidden="false" customHeight="true" outlineLevel="0" collapsed="false">
      <c r="A77" s="67" t="e">
        <f aca="false">#REF!</f>
        <v>#REF!</v>
      </c>
      <c r="B77" s="67" t="e">
        <f aca="false">#REF!</f>
        <v>#REF!</v>
      </c>
      <c r="C77" s="67" t="n">
        <f aca="false">$BR$54+$AT$54+$V$54</f>
        <v>-115.857142857143</v>
      </c>
      <c r="D77" s="67"/>
      <c r="E77" s="67"/>
      <c r="F77" s="68" t="e">
        <f aca="false">#REF!</f>
        <v>#REF!</v>
      </c>
      <c r="G77" s="68" t="e">
        <f aca="false">#REF!</f>
        <v>#REF!</v>
      </c>
      <c r="H77" s="68" t="e">
        <f aca="false">AVERAGE(#REF!,#REF!,#REF!,#REF!,#REF!)</f>
        <v>#REF!</v>
      </c>
    </row>
    <row r="78" customFormat="false" ht="13.5" hidden="false" customHeight="true" outlineLevel="0" collapsed="false">
      <c r="A78" s="67" t="e">
        <f aca="false">#REF!</f>
        <v>#REF!</v>
      </c>
      <c r="B78" s="67" t="e">
        <f aca="false">#REF!</f>
        <v>#REF!</v>
      </c>
      <c r="C78" s="67" t="n">
        <f aca="false">$BR$55+$AT$55+$V$55</f>
        <v>-76</v>
      </c>
      <c r="D78" s="67"/>
      <c r="E78" s="67"/>
      <c r="F78" s="68" t="e">
        <f aca="false">#REF!</f>
        <v>#REF!</v>
      </c>
      <c r="G78" s="68" t="e">
        <f aca="false">#REF!</f>
        <v>#REF!</v>
      </c>
      <c r="H78" s="68" t="e">
        <f aca="false">AVERAGE(#REF!,#REF!,#REF!,#REF!,#REF!)</f>
        <v>#REF!</v>
      </c>
    </row>
    <row r="79" customFormat="false" ht="13.5" hidden="false" customHeight="true" outlineLevel="0" collapsed="false">
      <c r="A79" s="67" t="e">
        <f aca="false">#REF!</f>
        <v>#REF!</v>
      </c>
      <c r="B79" s="67" t="e">
        <f aca="false">#REF!</f>
        <v>#REF!</v>
      </c>
      <c r="C79" s="67" t="n">
        <f aca="false">$BR$56+$AT$56+$V$56</f>
        <v>-85.1428571428572</v>
      </c>
      <c r="D79" s="67"/>
      <c r="E79" s="67"/>
      <c r="F79" s="68" t="e">
        <f aca="false">#REF!</f>
        <v>#REF!</v>
      </c>
      <c r="G79" s="68" t="e">
        <f aca="false">#REF!</f>
        <v>#REF!</v>
      </c>
      <c r="H79" s="68" t="e">
        <f aca="false">AVERAGE(#REF!,#REF!,#REF!,#REF!,#REF!)</f>
        <v>#REF!</v>
      </c>
    </row>
    <row r="80" customFormat="false" ht="13.5" hidden="false" customHeight="true" outlineLevel="0" collapsed="false">
      <c r="A80" s="67" t="e">
        <f aca="false">#REF!</f>
        <v>#REF!</v>
      </c>
      <c r="B80" s="67" t="e">
        <f aca="false">#REF!</f>
        <v>#REF!</v>
      </c>
      <c r="C80" s="67" t="n">
        <f aca="false">$BR$57+$AT$57+$V$57</f>
        <v>-73.4285714285714</v>
      </c>
      <c r="D80" s="67"/>
      <c r="E80" s="67"/>
      <c r="F80" s="68" t="e">
        <f aca="false">#REF!</f>
        <v>#REF!</v>
      </c>
      <c r="G80" s="68" t="e">
        <f aca="false">#REF!</f>
        <v>#REF!</v>
      </c>
      <c r="H80" s="68" t="e">
        <f aca="false">AVERAGE(#REF!,#REF!,#REF!,#REF!,#REF!)</f>
        <v>#REF!</v>
      </c>
    </row>
    <row r="81" customFormat="false" ht="13.5" hidden="false" customHeight="true" outlineLevel="0" collapsed="false">
      <c r="A81" s="67" t="e">
        <f aca="false">#REF!</f>
        <v>#REF!</v>
      </c>
      <c r="B81" s="67" t="e">
        <f aca="false">#REF!</f>
        <v>#REF!</v>
      </c>
      <c r="C81" s="67" t="n">
        <f aca="false">$BR$58+$AT$58+$V$58</f>
        <v>-73</v>
      </c>
      <c r="D81" s="67"/>
      <c r="E81" s="67"/>
      <c r="F81" s="68" t="e">
        <f aca="false">#REF!</f>
        <v>#REF!</v>
      </c>
      <c r="G81" s="68" t="e">
        <f aca="false">#REF!</f>
        <v>#REF!</v>
      </c>
      <c r="H81" s="68" t="e">
        <f aca="false">AVERAGE(#REF!,#REF!,#REF!,#REF!,#REF!)</f>
        <v>#REF!</v>
      </c>
    </row>
    <row r="82" customFormat="false" ht="13.5" hidden="false" customHeight="true" outlineLevel="0" collapsed="false">
      <c r="A82" s="67" t="e">
        <f aca="false">#REF!</f>
        <v>#REF!</v>
      </c>
      <c r="B82" s="67" t="e">
        <f aca="false">#REF!</f>
        <v>#REF!</v>
      </c>
      <c r="C82" s="67" t="n">
        <f aca="false">$BR$59+$AT$59+$V$59</f>
        <v>-48.7142857142857</v>
      </c>
      <c r="D82" s="67"/>
      <c r="E82" s="67"/>
      <c r="F82" s="68" t="e">
        <f aca="false">#REF!</f>
        <v>#REF!</v>
      </c>
      <c r="G82" s="68" t="e">
        <f aca="false">#REF!</f>
        <v>#REF!</v>
      </c>
      <c r="H82" s="68" t="e">
        <f aca="false">AVERAGE(#REF!,#REF!,#REF!,#REF!,#REF!)</f>
        <v>#REF!</v>
      </c>
    </row>
    <row r="83" customFormat="false" ht="13.5" hidden="false" customHeight="true" outlineLevel="0" collapsed="false">
      <c r="A83" s="67" t="e">
        <f aca="false">#REF!</f>
        <v>#REF!</v>
      </c>
      <c r="B83" s="67" t="e">
        <f aca="false">#REF!</f>
        <v>#REF!</v>
      </c>
      <c r="C83" s="67" t="n">
        <f aca="false">BR60+AT60+V60</f>
        <v>-29.8571428571429</v>
      </c>
      <c r="D83" s="67"/>
      <c r="E83" s="67"/>
      <c r="F83" s="68" t="e">
        <f aca="false">#REF!</f>
        <v>#REF!</v>
      </c>
      <c r="G83" s="68" t="e">
        <f aca="false">#REF!</f>
        <v>#REF!</v>
      </c>
      <c r="H83" s="68" t="e">
        <f aca="false">AVERAGE(#REF!,#REF!,#REF!,#REF!,#REF!)</f>
        <v>#REF!</v>
      </c>
    </row>
    <row r="84" customFormat="false" ht="13.5" hidden="false" customHeight="true" outlineLevel="0" collapsed="false">
      <c r="A84" s="69" t="e">
        <f aca="false">#REF!</f>
        <v>#REF!</v>
      </c>
      <c r="B84" s="69" t="e">
        <f aca="false">#REF!</f>
        <v>#REF!</v>
      </c>
      <c r="C84" s="67" t="n">
        <f aca="false">BR61+AT61+V61</f>
        <v>-3.42857142857143</v>
      </c>
      <c r="D84" s="67"/>
      <c r="E84" s="67"/>
      <c r="F84" s="68" t="e">
        <f aca="false">#REF!</f>
        <v>#REF!</v>
      </c>
      <c r="G84" s="68" t="e">
        <f aca="false">#REF!</f>
        <v>#REF!</v>
      </c>
      <c r="H84" s="68" t="e">
        <f aca="false">AVERAGE(#REF!,#REF!,#REF!,#REF!,#REF!)</f>
        <v>#REF!</v>
      </c>
    </row>
    <row r="85" customFormat="false" ht="13.5" hidden="false" customHeight="true" outlineLevel="0" collapsed="false">
      <c r="A85" s="68" t="n">
        <f aca="false">BZ10</f>
        <v>39</v>
      </c>
      <c r="B85" s="68" t="n">
        <f aca="false">CF10</f>
        <v>-16</v>
      </c>
      <c r="C85" s="67" t="n">
        <f aca="false">BR10+AT10+V10</f>
        <v>7.25</v>
      </c>
      <c r="D85" s="67"/>
      <c r="E85" s="67"/>
      <c r="F85" s="68" t="n">
        <f aca="false">CC10</f>
        <v>546</v>
      </c>
      <c r="G85" s="68" t="n">
        <f aca="false">CA10</f>
        <v>1130</v>
      </c>
      <c r="H85" s="68" t="n">
        <f aca="false">AVERAGE(BY10,CA10,CC10,CE10,CG10)</f>
        <v>899.4</v>
      </c>
    </row>
    <row r="86" customFormat="false" ht="13.5" hidden="false" customHeight="true" outlineLevel="0" collapsed="false">
      <c r="A86" s="68" t="n">
        <f aca="false">BZ11</f>
        <v>79</v>
      </c>
      <c r="B86" s="68" t="n">
        <f aca="false">CF11</f>
        <v>-7</v>
      </c>
      <c r="C86" s="67" t="n">
        <f aca="false">BR11+AT11+V11</f>
        <v>27.5</v>
      </c>
      <c r="D86" s="67"/>
      <c r="E86" s="67"/>
      <c r="F86" s="68" t="n">
        <f aca="false">CC11</f>
        <v>609</v>
      </c>
      <c r="G86" s="68" t="n">
        <f aca="false">CA11</f>
        <v>1160</v>
      </c>
      <c r="H86" s="68" t="n">
        <f aca="false">AVERAGE(BY11,CA11,CC11,CE11,CG11)</f>
        <v>943.2</v>
      </c>
    </row>
    <row r="87" customFormat="false" ht="13.5" hidden="false" customHeight="true" outlineLevel="0" collapsed="false">
      <c r="A87" s="68" t="n">
        <f aca="false">BZ12</f>
        <v>75</v>
      </c>
      <c r="B87" s="68" t="n">
        <f aca="false">CF12</f>
        <v>25</v>
      </c>
      <c r="C87" s="67" t="n">
        <f aca="false">BR12+AT12+V12</f>
        <v>33.125</v>
      </c>
      <c r="D87" s="67"/>
      <c r="E87" s="67"/>
      <c r="F87" s="68" t="n">
        <f aca="false">CC12</f>
        <v>641</v>
      </c>
      <c r="G87" s="68" t="n">
        <f aca="false">CA12</f>
        <v>1190</v>
      </c>
      <c r="H87" s="68" t="n">
        <f aca="false">AVERAGE(BY12,CA12,CC12,CE12,CG12)</f>
        <v>988.4</v>
      </c>
    </row>
    <row r="88" customFormat="false" ht="13.5" hidden="false" customHeight="true" outlineLevel="0" collapsed="false">
      <c r="A88" s="68" t="n">
        <f aca="false">BZ13</f>
        <v>82</v>
      </c>
      <c r="B88" s="68" t="n">
        <f aca="false">CF13</f>
        <v>46</v>
      </c>
      <c r="C88" s="67" t="n">
        <f aca="false">BR13+AT13+V13</f>
        <v>51</v>
      </c>
      <c r="D88" s="67"/>
      <c r="E88" s="67"/>
      <c r="F88" s="68" t="n">
        <f aca="false">CC13</f>
        <v>694</v>
      </c>
      <c r="G88" s="68" t="n">
        <f aca="false">CA13</f>
        <v>1239</v>
      </c>
      <c r="H88" s="68" t="n">
        <f aca="false">AVERAGE(BY13,CA13,CC13,CE13,CG13)</f>
        <v>1050</v>
      </c>
    </row>
    <row r="89" customFormat="false" ht="13.5" hidden="false" customHeight="true" outlineLevel="0" collapsed="false">
      <c r="A89" s="68" t="n">
        <f aca="false">CF14</f>
        <v>70</v>
      </c>
      <c r="B89" s="68" t="n">
        <f aca="false">CB14</f>
        <v>30</v>
      </c>
      <c r="C89" s="67" t="n">
        <f aca="false">BR14+AT14+V14</f>
        <v>65.625</v>
      </c>
      <c r="D89" s="67"/>
      <c r="E89" s="67"/>
      <c r="F89" s="68" t="n">
        <f aca="false">CC14</f>
        <v>754</v>
      </c>
      <c r="G89" s="68" t="n">
        <f aca="false">CA14</f>
        <v>1269</v>
      </c>
      <c r="H89" s="68" t="n">
        <f aca="false">AVERAGE(BY14,CA14,CC14,CE14,CG14)</f>
        <v>1121</v>
      </c>
    </row>
    <row r="90" customFormat="false" ht="13.5" hidden="false" customHeight="true" outlineLevel="0" collapsed="false">
      <c r="A90" s="68" t="n">
        <f aca="false">CB15</f>
        <v>114</v>
      </c>
      <c r="B90" s="68" t="n">
        <f aca="false">CF15</f>
        <v>62</v>
      </c>
      <c r="C90" s="67" t="n">
        <f aca="false">BR15+AT15+V15</f>
        <v>74.75</v>
      </c>
      <c r="D90" s="67"/>
      <c r="E90" s="67"/>
      <c r="F90" s="70"/>
      <c r="G90" s="70"/>
      <c r="H90" s="70"/>
    </row>
    <row r="91" customFormat="false" ht="13.5" hidden="false" customHeight="true" outlineLevel="0" collapsed="false">
      <c r="A91" s="68" t="n">
        <f aca="false">BZ16</f>
        <v>101</v>
      </c>
      <c r="B91" s="68" t="n">
        <f aca="false">CF16</f>
        <v>76</v>
      </c>
      <c r="C91" s="67" t="n">
        <f aca="false">BR16+AT16+V16</f>
        <v>75</v>
      </c>
      <c r="D91" s="67"/>
      <c r="E91" s="67"/>
      <c r="F91" s="70"/>
      <c r="G91" s="70"/>
      <c r="H91" s="70"/>
    </row>
    <row r="92" customFormat="false" ht="13.5" hidden="false" customHeight="true" outlineLevel="0" collapsed="false">
      <c r="A92" s="68" t="n">
        <f aca="false">BZ17</f>
        <v>120</v>
      </c>
      <c r="B92" s="68" t="n">
        <f aca="false">CD17</f>
        <v>88</v>
      </c>
      <c r="C92" s="67" t="n">
        <f aca="false">BR17+AT17+V17</f>
        <v>87.5</v>
      </c>
      <c r="D92" s="67"/>
      <c r="E92" s="67"/>
      <c r="F92" s="70"/>
      <c r="G92" s="70"/>
      <c r="H92" s="70"/>
    </row>
    <row r="93" customFormat="false" ht="13.5" hidden="false" customHeight="true" outlineLevel="0" collapsed="false">
      <c r="A93" s="68" t="n">
        <f aca="false">BZ18</f>
        <v>93</v>
      </c>
      <c r="B93" s="68" t="n">
        <f aca="false">CB18</f>
        <v>80</v>
      </c>
      <c r="C93" s="67" t="n">
        <f aca="false">BR18+AT18+V18</f>
        <v>83.25</v>
      </c>
      <c r="D93" s="67"/>
      <c r="E93" s="67"/>
      <c r="F93" s="70"/>
      <c r="G93" s="70"/>
      <c r="H93" s="70"/>
    </row>
    <row r="94" customFormat="false" ht="13.5" hidden="false" customHeight="true" outlineLevel="0" collapsed="false">
      <c r="A94" s="68" t="n">
        <f aca="false">CH19</f>
        <v>104</v>
      </c>
      <c r="B94" s="68" t="n">
        <f aca="false">CD19</f>
        <v>87</v>
      </c>
      <c r="C94" s="67" t="n">
        <f aca="false">BR19+AT19+V19</f>
        <v>82.375</v>
      </c>
      <c r="D94" s="67"/>
      <c r="E94" s="67"/>
      <c r="F94" s="70"/>
      <c r="G94" s="70"/>
      <c r="H94" s="70"/>
    </row>
    <row r="95" customFormat="false" ht="13.5" hidden="false" customHeight="true" outlineLevel="0" collapsed="false">
      <c r="A95" s="68" t="n">
        <f aca="false">CF20</f>
        <v>97</v>
      </c>
      <c r="B95" s="68" t="n">
        <f aca="false">CH20</f>
        <v>82</v>
      </c>
      <c r="C95" s="67" t="n">
        <f aca="false">BR20+AT20+V20</f>
        <v>80.375</v>
      </c>
      <c r="D95" s="67"/>
      <c r="E95" s="67"/>
      <c r="F95" s="70"/>
      <c r="G95" s="70"/>
      <c r="H95" s="70"/>
    </row>
    <row r="96" customFormat="false" ht="13.5" hidden="false" customHeight="true" outlineLevel="0" collapsed="false">
      <c r="A96" s="68" t="n">
        <f aca="false">BZ21</f>
        <v>104</v>
      </c>
      <c r="B96" s="68" t="n">
        <f aca="false">CH21</f>
        <v>72</v>
      </c>
      <c r="C96" s="67" t="n">
        <f aca="false">BR21+AT21+V21</f>
        <v>79.25</v>
      </c>
      <c r="D96" s="67"/>
      <c r="E96" s="67"/>
      <c r="F96" s="70"/>
      <c r="G96" s="70"/>
      <c r="H96" s="70"/>
    </row>
    <row r="97" customFormat="false" ht="14.25" hidden="false" customHeight="false" outlineLevel="0" collapsed="false">
      <c r="A97" s="68" t="n">
        <f aca="false">CB22</f>
        <v>115</v>
      </c>
      <c r="B97" s="68" t="n">
        <f aca="false">CH22</f>
        <v>74</v>
      </c>
      <c r="C97" s="67" t="n">
        <f aca="false">BR22+AT22+V22</f>
        <v>81.125</v>
      </c>
      <c r="D97" s="67"/>
      <c r="E97" s="67"/>
      <c r="F97" s="70"/>
      <c r="G97" s="70"/>
      <c r="H97" s="70"/>
    </row>
    <row r="98" customFormat="false" ht="14.25" hidden="false" customHeight="false" outlineLevel="0" collapsed="false">
      <c r="A98" s="68" t="n">
        <f aca="false">BZ23</f>
        <v>101</v>
      </c>
      <c r="B98" s="68" t="n">
        <f aca="false">CB23</f>
        <v>71</v>
      </c>
      <c r="C98" s="67" t="n">
        <f aca="false">BR23+AT23+V23</f>
        <v>81.5</v>
      </c>
      <c r="D98" s="67"/>
      <c r="E98" s="67"/>
      <c r="F98" s="70"/>
      <c r="G98" s="70"/>
      <c r="H98" s="70"/>
    </row>
    <row r="99" customFormat="false" ht="14.25" hidden="false" customHeight="false" outlineLevel="0" collapsed="false">
      <c r="A99" s="68" t="n">
        <f aca="false">CD24</f>
        <v>90</v>
      </c>
      <c r="B99" s="68" t="n">
        <f aca="false">CB24</f>
        <v>57</v>
      </c>
      <c r="C99" s="67" t="n">
        <f aca="false">BR24+AT24+V24</f>
        <v>72</v>
      </c>
      <c r="D99" s="67"/>
      <c r="E99" s="67"/>
      <c r="F99" s="70"/>
      <c r="G99" s="70"/>
      <c r="H99" s="70"/>
    </row>
    <row r="100" customFormat="false" ht="14.25" hidden="false" customHeight="false" outlineLevel="0" collapsed="false">
      <c r="A100" s="68" t="n">
        <f aca="false">BZ25</f>
        <v>84</v>
      </c>
      <c r="B100" s="68" t="n">
        <f aca="false">CB25</f>
        <v>57</v>
      </c>
      <c r="C100" s="67" t="n">
        <f aca="false">BR25+AT25+V25</f>
        <v>62.625</v>
      </c>
      <c r="D100" s="67"/>
      <c r="E100" s="67"/>
      <c r="F100" s="70"/>
      <c r="G100" s="70"/>
      <c r="H100" s="70"/>
    </row>
    <row r="101" customFormat="false" ht="14.25" hidden="false" customHeight="false" outlineLevel="0" collapsed="false">
      <c r="A101" s="68" t="n">
        <f aca="false">BZ26</f>
        <v>97</v>
      </c>
      <c r="B101" s="68" t="n">
        <f aca="false">CB26</f>
        <v>38</v>
      </c>
      <c r="C101" s="67" t="n">
        <f aca="false">BR26+AT26+V26</f>
        <v>59</v>
      </c>
      <c r="D101" s="67"/>
      <c r="E101" s="67"/>
      <c r="F101" s="70"/>
      <c r="G101" s="70"/>
      <c r="H101" s="70"/>
    </row>
    <row r="102" customFormat="false" ht="14.25" hidden="false" customHeight="false" outlineLevel="0" collapsed="false">
      <c r="A102" s="68" t="n">
        <f aca="false">CD27</f>
        <v>80</v>
      </c>
      <c r="B102" s="68" t="n">
        <f aca="false">CB27</f>
        <v>56</v>
      </c>
      <c r="C102" s="67" t="n">
        <f aca="false">BR27+AT27+V27</f>
        <v>65</v>
      </c>
      <c r="D102" s="67"/>
      <c r="E102" s="67"/>
      <c r="F102" s="70"/>
      <c r="G102" s="70"/>
      <c r="H102" s="70"/>
    </row>
    <row r="103" customFormat="false" ht="14.25" hidden="false" customHeight="false" outlineLevel="0" collapsed="false">
      <c r="A103" s="68" t="n">
        <f aca="false">BZ28</f>
        <v>99</v>
      </c>
      <c r="B103" s="68" t="n">
        <f aca="false">CB28</f>
        <v>37</v>
      </c>
      <c r="C103" s="67" t="n">
        <f aca="false">BR28+AT28+V28</f>
        <v>66</v>
      </c>
      <c r="D103" s="67"/>
      <c r="E103" s="67"/>
      <c r="F103" s="70"/>
      <c r="G103" s="70"/>
      <c r="H103" s="70"/>
    </row>
    <row r="104" customFormat="false" ht="14.25" hidden="false" customHeight="false" outlineLevel="0" collapsed="false">
      <c r="A104" s="68" t="n">
        <f aca="false">BZ29</f>
        <v>85</v>
      </c>
      <c r="B104" s="68" t="n">
        <f aca="false">CB29</f>
        <v>59</v>
      </c>
      <c r="C104" s="67" t="n">
        <f aca="false">BR29+AT29+V29</f>
        <v>62</v>
      </c>
      <c r="D104" s="67"/>
      <c r="E104" s="67"/>
      <c r="F104" s="70"/>
      <c r="G104" s="70"/>
      <c r="H104" s="70"/>
    </row>
    <row r="105" customFormat="false" ht="14.25" hidden="false" customHeight="false" outlineLevel="0" collapsed="false">
      <c r="A105" s="68" t="n">
        <f aca="false">CD30</f>
        <v>94</v>
      </c>
      <c r="B105" s="68" t="n">
        <f aca="false">CB30</f>
        <v>51</v>
      </c>
      <c r="C105" s="67" t="n">
        <f aca="false">BR30+AT30+V30</f>
        <v>67.75</v>
      </c>
      <c r="D105" s="67"/>
      <c r="E105" s="67"/>
      <c r="F105" s="70"/>
      <c r="G105" s="70"/>
      <c r="H105" s="70"/>
    </row>
    <row r="106" customFormat="false" ht="14.25" hidden="false" customHeight="false" outlineLevel="0" collapsed="false">
      <c r="A106" s="68" t="n">
        <f aca="false">CD31</f>
        <v>98</v>
      </c>
      <c r="B106" s="68" t="n">
        <f aca="false">CH31</f>
        <v>35</v>
      </c>
      <c r="C106" s="67" t="n">
        <f aca="false">BR31+AT31+V31</f>
        <v>65.5</v>
      </c>
      <c r="D106" s="67"/>
      <c r="E106" s="67"/>
      <c r="F106" s="70"/>
      <c r="G106" s="70"/>
      <c r="H106" s="70"/>
    </row>
    <row r="107" customFormat="false" ht="14.25" hidden="false" customHeight="false" outlineLevel="0" collapsed="false">
      <c r="A107" s="68" t="n">
        <f aca="false">CF32</f>
        <v>88</v>
      </c>
      <c r="B107" s="68" t="n">
        <f aca="false">BZ32</f>
        <v>67</v>
      </c>
      <c r="C107" s="67" t="n">
        <f aca="false">BR32+AT32+V32</f>
        <v>72.25</v>
      </c>
      <c r="D107" s="67"/>
      <c r="E107" s="67"/>
      <c r="F107" s="70"/>
      <c r="G107" s="70"/>
      <c r="H107" s="70"/>
    </row>
    <row r="108" customFormat="false" ht="14.25" hidden="false" customHeight="false" outlineLevel="0" collapsed="false">
      <c r="A108" s="68" t="n">
        <f aca="false">CD33</f>
        <v>89</v>
      </c>
      <c r="B108" s="68" t="n">
        <f aca="false">CH33</f>
        <v>52</v>
      </c>
      <c r="C108" s="67" t="n">
        <f aca="false">BR33+AT33+V33</f>
        <v>64.5</v>
      </c>
      <c r="D108" s="67"/>
      <c r="E108" s="67"/>
      <c r="F108" s="70"/>
      <c r="G108" s="70"/>
      <c r="H108" s="70"/>
    </row>
    <row r="109" customFormat="false" ht="14.25" hidden="false" customHeight="false" outlineLevel="0" collapsed="false">
      <c r="A109" s="68" t="n">
        <f aca="false">CF34</f>
        <v>87</v>
      </c>
      <c r="B109" s="68" t="n">
        <f aca="false">CH34</f>
        <v>41</v>
      </c>
      <c r="C109" s="67" t="n">
        <f aca="false">BR34+AT34+V34</f>
        <v>65.5</v>
      </c>
      <c r="D109" s="67"/>
      <c r="E109" s="67"/>
      <c r="F109" s="70"/>
      <c r="G109" s="70"/>
      <c r="H109" s="70"/>
    </row>
    <row r="110" customFormat="false" ht="14.25" hidden="false" customHeight="false" outlineLevel="0" collapsed="false">
      <c r="A110" s="68" t="n">
        <f aca="false">CD35</f>
        <v>99</v>
      </c>
      <c r="B110" s="68" t="n">
        <f aca="false">CH35</f>
        <v>41</v>
      </c>
      <c r="C110" s="67" t="n">
        <f aca="false">BR35+AT35+V35</f>
        <v>62.5</v>
      </c>
      <c r="D110" s="67"/>
      <c r="E110" s="67"/>
      <c r="F110" s="70"/>
      <c r="G110" s="70"/>
      <c r="H110" s="70"/>
    </row>
    <row r="111" customFormat="false" ht="14.25" hidden="false" customHeight="false" outlineLevel="0" collapsed="false">
      <c r="A111" s="68" t="n">
        <f aca="false">CF36</f>
        <v>77</v>
      </c>
      <c r="B111" s="68" t="n">
        <f aca="false">BZ36</f>
        <v>24</v>
      </c>
      <c r="C111" s="67" t="n">
        <f aca="false">BR36+AT36+V36</f>
        <v>47.875</v>
      </c>
      <c r="D111" s="67"/>
      <c r="E111" s="67"/>
      <c r="F111" s="70"/>
      <c r="G111" s="70"/>
      <c r="H111" s="70"/>
    </row>
    <row r="112" customFormat="false" ht="14.25" hidden="false" customHeight="false" outlineLevel="0" collapsed="false">
      <c r="A112" s="68" t="n">
        <f aca="false">CF37</f>
        <v>63</v>
      </c>
      <c r="B112" s="68" t="n">
        <f aca="false">CB37</f>
        <v>52</v>
      </c>
      <c r="C112" s="67" t="n">
        <f aca="false">BR37+AT37+V37</f>
        <v>49.25</v>
      </c>
      <c r="D112" s="67"/>
      <c r="E112" s="67"/>
      <c r="F112" s="70"/>
      <c r="G112" s="70"/>
      <c r="H112" s="70"/>
    </row>
    <row r="113" customFormat="false" ht="14.25" hidden="false" customHeight="false" outlineLevel="0" collapsed="false">
      <c r="A113" s="68" t="n">
        <f aca="false">CH38</f>
        <v>36</v>
      </c>
      <c r="B113" s="68" t="n">
        <f aca="false">BZ38</f>
        <v>4</v>
      </c>
      <c r="C113" s="67" t="n">
        <f aca="false">BR38+AT38+V38</f>
        <v>29.75</v>
      </c>
      <c r="D113" s="67"/>
      <c r="E113" s="67"/>
      <c r="F113" s="70"/>
      <c r="G113" s="70"/>
      <c r="H113" s="70"/>
    </row>
    <row r="114" customFormat="false" ht="14.25" hidden="false" customHeight="false" outlineLevel="0" collapsed="false">
      <c r="A114" s="68" t="n">
        <f aca="false">CH39</f>
        <v>48</v>
      </c>
      <c r="B114" s="68" t="n">
        <f aca="false">CF39</f>
        <v>-5</v>
      </c>
      <c r="C114" s="67" t="n">
        <f aca="false">BR39+AT39+V39</f>
        <v>22.25</v>
      </c>
      <c r="D114" s="67"/>
      <c r="E114" s="67"/>
      <c r="F114" s="70"/>
      <c r="G114" s="70"/>
      <c r="H114" s="70"/>
    </row>
    <row r="115" customFormat="false" ht="14.25" hidden="false" customHeight="false" outlineLevel="0" collapsed="false">
      <c r="A115" s="68" t="n">
        <f aca="false">CH40</f>
        <v>33</v>
      </c>
      <c r="B115" s="68" t="n">
        <f aca="false">CB40</f>
        <v>-85</v>
      </c>
      <c r="C115" s="67" t="n">
        <f aca="false">BR40+AT40+V40</f>
        <v>-0.25</v>
      </c>
      <c r="D115" s="67"/>
      <c r="E115" s="67"/>
      <c r="F115" s="70"/>
      <c r="G115" s="70"/>
      <c r="H115" s="70"/>
    </row>
    <row r="116" customFormat="false" ht="14.25" hidden="false" customHeight="false" outlineLevel="0" collapsed="false">
      <c r="A116" s="68" t="n">
        <f aca="false">BZ41</f>
        <v>-15</v>
      </c>
      <c r="B116" s="68" t="n">
        <f aca="false">CD41</f>
        <v>-86</v>
      </c>
      <c r="C116" s="67" t="n">
        <f aca="false">BR41+AT41+V41</f>
        <v>-35.375</v>
      </c>
      <c r="D116" s="67"/>
      <c r="E116" s="67"/>
      <c r="F116" s="70"/>
      <c r="G116" s="70"/>
      <c r="H116" s="70"/>
    </row>
    <row r="117" customFormat="false" ht="14.25" hidden="false" customHeight="false" outlineLevel="0" collapsed="false">
      <c r="A117" s="68" t="n">
        <f aca="false">CH42</f>
        <v>-13</v>
      </c>
      <c r="B117" s="68" t="n">
        <f aca="false">CF42</f>
        <v>-108</v>
      </c>
      <c r="C117" s="67" t="n">
        <f aca="false">BR42+AT42+V42</f>
        <v>-53.75</v>
      </c>
      <c r="D117" s="67"/>
      <c r="E117" s="67"/>
      <c r="F117" s="70"/>
      <c r="G117" s="70"/>
      <c r="H117" s="70"/>
    </row>
  </sheetData>
  <mergeCells count="44">
    <mergeCell ref="CQ4:CR4"/>
    <mergeCell ref="CQ5:CR5"/>
    <mergeCell ref="CQ6:CR6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W7:D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A64:H64"/>
    <mergeCell ref="A65:H65"/>
    <mergeCell ref="A66:C66"/>
    <mergeCell ref="F66:H66"/>
  </mergeCells>
  <printOptions headings="false" gridLines="false" gridLinesSet="true" horizontalCentered="true" verticalCentered="true"/>
  <pageMargins left="0" right="0" top="0" bottom="0" header="0.511811023622047" footer="0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&amp;LFile Name:   &amp;F</oddFooter>
  </headerFooter>
  <colBreaks count="3" manualBreakCount="3">
    <brk id="23" man="true" max="65535" min="0"/>
    <brk id="48" man="true" max="65535" min="0"/>
    <brk id="7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jschwie</cp:lastModifiedBy>
  <cp:lastPrinted>2000-08-09T15:32:33Z</cp:lastPrinted>
  <dcterms:modified xsi:type="dcterms:W3CDTF">2001-11-29T11:01:42Z</dcterms:modified>
  <cp:revision>0</cp:revision>
  <dc:subject/>
  <dc:title/>
</cp:coreProperties>
</file>