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" sheetId="1" state="visible" r:id="rId3"/>
    <sheet name="TW" sheetId="2" state="visible" r:id="rId4"/>
    <sheet name="Citrus" sheetId="3" state="visible" r:id="rId5"/>
    <sheet name="ETS CORP" sheetId="4" state="visible" r:id="rId6"/>
    <sheet name="SUMMARY 3 PIPE" sheetId="5" state="visible" r:id="rId7"/>
    <sheet name="NB" sheetId="6" state="visible" r:id="rId8"/>
    <sheet name="CF" sheetId="7" state="visible" r:id="rId9"/>
  </sheets>
  <externalReferences>
    <externalReference r:id="rId10"/>
    <externalReference r:id="rId11"/>
    <externalReference r:id="rId12"/>
  </externalReferences>
  <definedNames>
    <definedName function="false" hidden="false" localSheetId="0" name="_xlnm.Print_Titles" vbProcedure="false">NNG!$A:$B,NNG!$1:$3</definedName>
    <definedName function="false" hidden="false" localSheetId="4" name="_xlnm.Print_Titles" vbProcedure="false">'SUMMARY 3 PIPE'!$1:$3</definedName>
    <definedName function="false" hidden="false" localSheetId="1" name="_xlnm.Print_Area" vbProcedure="false">TW!$A$1:$H$140</definedName>
    <definedName function="false" hidden="false" localSheetId="1" name="_xlnm.Print_Titles" vbProcedure="false">TW!$1:$3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<sst xmlns="http://schemas.openxmlformats.org/spreadsheetml/2006/main" count="862" uniqueCount="164">
  <si>
    <t xml:space="preserve">NNG</t>
  </si>
  <si>
    <t xml:space="preserve">Actual</t>
  </si>
  <si>
    <t xml:space="preserve">Plan</t>
  </si>
  <si>
    <t xml:space="preserve">Estimate</t>
  </si>
  <si>
    <t xml:space="preserve">Target</t>
  </si>
  <si>
    <t xml:space="preserve">Commercial</t>
  </si>
  <si>
    <t xml:space="preserve">Margins</t>
  </si>
  <si>
    <t xml:space="preserve">Transport Margins</t>
  </si>
  <si>
    <t xml:space="preserve">     Demand</t>
  </si>
  <si>
    <t xml:space="preserve">     Commodity</t>
  </si>
  <si>
    <t xml:space="preserve">Storage</t>
  </si>
  <si>
    <t xml:space="preserve">Structured Products</t>
  </si>
  <si>
    <t xml:space="preserve">Tranche 2&amp;3</t>
  </si>
  <si>
    <t xml:space="preserve">WIC Shipper Credits</t>
  </si>
  <si>
    <t xml:space="preserve">New Deals</t>
  </si>
  <si>
    <t xml:space="preserve">Other</t>
  </si>
  <si>
    <t xml:space="preserve">Total Margins</t>
  </si>
  <si>
    <t xml:space="preserve">Expenses</t>
  </si>
  <si>
    <t xml:space="preserve">GRI/ACA</t>
  </si>
  <si>
    <t xml:space="preserve">Reg Commission Expense</t>
  </si>
  <si>
    <t xml:space="preserve">Reg Assets Amortization</t>
  </si>
  <si>
    <t xml:space="preserve">IMP/So GA Credits</t>
  </si>
  <si>
    <t xml:space="preserve">TC&amp;S Mobil Carlton</t>
  </si>
  <si>
    <t xml:space="preserve">TC&amp;S Base Gas SBA</t>
  </si>
  <si>
    <t xml:space="preserve">Fuel</t>
  </si>
  <si>
    <t xml:space="preserve">Revenue Management</t>
  </si>
  <si>
    <t xml:space="preserve">O&amp;M </t>
  </si>
  <si>
    <t xml:space="preserve">Other </t>
  </si>
  <si>
    <t xml:space="preserve">Total Expenses</t>
  </si>
  <si>
    <t xml:space="preserve">Margin Net of Expenses</t>
  </si>
  <si>
    <t xml:space="preserve">Non-Recurring Elements</t>
  </si>
  <si>
    <t xml:space="preserve">Base Gas</t>
  </si>
  <si>
    <t xml:space="preserve">Asset Sales</t>
  </si>
  <si>
    <t xml:space="preserve">ECS Deals</t>
  </si>
  <si>
    <t xml:space="preserve">Total Non Recurring</t>
  </si>
  <si>
    <t xml:space="preserve">Net Contribution Commercial</t>
  </si>
  <si>
    <t xml:space="preserve">Market Services</t>
  </si>
  <si>
    <t xml:space="preserve">Other Income</t>
  </si>
  <si>
    <t xml:space="preserve">O&amp;M/G&amp;A</t>
  </si>
  <si>
    <t xml:space="preserve">Amortizations</t>
  </si>
  <si>
    <t xml:space="preserve">Other Expenses</t>
  </si>
  <si>
    <t xml:space="preserve">Net Contribution Market Services</t>
  </si>
  <si>
    <t xml:space="preserve">Net Contribution from Markets</t>
  </si>
  <si>
    <t xml:space="preserve">Operations</t>
  </si>
  <si>
    <t xml:space="preserve">Field Operations</t>
  </si>
  <si>
    <t xml:space="preserve">Group Operations(OTS)</t>
  </si>
  <si>
    <t xml:space="preserve">Operations Support</t>
  </si>
  <si>
    <t xml:space="preserve">To IT Technology &amp; Exec</t>
  </si>
  <si>
    <t xml:space="preserve">Other Expenses - G&amp;A</t>
  </si>
  <si>
    <t xml:space="preserve">Net Contribution Operations</t>
  </si>
  <si>
    <t xml:space="preserve">Finance, Accounting &amp; Admin</t>
  </si>
  <si>
    <t xml:space="preserve">Commercial Support</t>
  </si>
  <si>
    <t xml:space="preserve">Field Operations Support</t>
  </si>
  <si>
    <t xml:space="preserve">To IT Technology</t>
  </si>
  <si>
    <t xml:space="preserve">OH to Executive</t>
  </si>
  <si>
    <t xml:space="preserve">Net Contribution FA&amp;A</t>
  </si>
  <si>
    <t xml:space="preserve">Information Technology</t>
  </si>
  <si>
    <t xml:space="preserve">Net Contribution IT</t>
  </si>
  <si>
    <t xml:space="preserve">Legal</t>
  </si>
  <si>
    <t xml:space="preserve">Other - OH to Exec</t>
  </si>
  <si>
    <t xml:space="preserve">Net Contribution Legal</t>
  </si>
  <si>
    <t xml:space="preserve">Human Resources/Communications</t>
  </si>
  <si>
    <t xml:space="preserve">Skill-based Pay amortization</t>
  </si>
  <si>
    <t xml:space="preserve">Net Contribution HR/C</t>
  </si>
  <si>
    <t xml:space="preserve">Executive &amp; Other</t>
  </si>
  <si>
    <t xml:space="preserve">Aviation</t>
  </si>
  <si>
    <t xml:space="preserve">Overhead (incl.fr.Legal,F&amp;A,HR)</t>
  </si>
  <si>
    <t xml:space="preserve">Corporate Overhead</t>
  </si>
  <si>
    <t xml:space="preserve">From OPS</t>
  </si>
  <si>
    <t xml:space="preserve">Other -  NNG Exec</t>
  </si>
  <si>
    <t xml:space="preserve">Net Contribution Executive/Other</t>
  </si>
  <si>
    <t xml:space="preserve">Total Net Contribution</t>
  </si>
  <si>
    <t xml:space="preserve">Other Expenses:</t>
  </si>
  <si>
    <t xml:space="preserve">Corporate</t>
  </si>
  <si>
    <t xml:space="preserve">     Allocated</t>
  </si>
  <si>
    <t xml:space="preserve">     Direct</t>
  </si>
  <si>
    <t xml:space="preserve">EIS</t>
  </si>
  <si>
    <t xml:space="preserve">EP&amp;S</t>
  </si>
  <si>
    <t xml:space="preserve">Other - G&amp;A</t>
  </si>
  <si>
    <t xml:space="preserve">     Total Corporate</t>
  </si>
  <si>
    <t xml:space="preserve">DD&amp;A</t>
  </si>
  <si>
    <t xml:space="preserve">Omaha Rent</t>
  </si>
  <si>
    <t xml:space="preserve">Mangement Overview</t>
  </si>
  <si>
    <t xml:space="preserve">Other Taxes</t>
  </si>
  <si>
    <t xml:space="preserve">     Ad Valorem</t>
  </si>
  <si>
    <t xml:space="preserve">     Other</t>
  </si>
  <si>
    <t xml:space="preserve">     Total Other Taxes</t>
  </si>
  <si>
    <t xml:space="preserve">Total Other Expenses </t>
  </si>
  <si>
    <t xml:space="preserve">Other Income(Deductions)</t>
  </si>
  <si>
    <t xml:space="preserve">Trailblazer</t>
  </si>
  <si>
    <t xml:space="preserve">Overthrust</t>
  </si>
  <si>
    <t xml:space="preserve">Discontinued Operations</t>
  </si>
  <si>
    <t xml:space="preserve">Reserves</t>
  </si>
  <si>
    <t xml:space="preserve">Total Other Income(Deductions)</t>
  </si>
  <si>
    <t xml:space="preserve">Income Before Interest and Taxes </t>
  </si>
  <si>
    <t xml:space="preserve">TW</t>
  </si>
  <si>
    <t xml:space="preserve">Shared Cost Surcharge</t>
  </si>
  <si>
    <t xml:space="preserve">Group Services</t>
  </si>
  <si>
    <t xml:space="preserve">To Exec</t>
  </si>
  <si>
    <t xml:space="preserve">OH (incl.Legal,F&amp;A,HR)</t>
  </si>
  <si>
    <t xml:space="preserve">VP</t>
  </si>
  <si>
    <t xml:space="preserve">Corporate OH</t>
  </si>
  <si>
    <t xml:space="preserve">Other Expenses-VP,SAP</t>
  </si>
  <si>
    <t xml:space="preserve">Overview</t>
  </si>
  <si>
    <t xml:space="preserve">Citrus</t>
  </si>
  <si>
    <t xml:space="preserve">Revised 10/02/00</t>
  </si>
  <si>
    <t xml:space="preserve">FTS-1</t>
  </si>
  <si>
    <t xml:space="preserve">FTS-2</t>
  </si>
  <si>
    <t xml:space="preserve">Phase IV</t>
  </si>
  <si>
    <t xml:space="preserve">Phase V</t>
  </si>
  <si>
    <t xml:space="preserve">Other - IT, SFTS, PNR, Western</t>
  </si>
  <si>
    <t xml:space="preserve">TC &amp; S Costs</t>
  </si>
  <si>
    <t xml:space="preserve">ACA</t>
  </si>
  <si>
    <t xml:space="preserve">Rate Case Amortization</t>
  </si>
  <si>
    <t xml:space="preserve">O&amp;M &amp; G&amp;A</t>
  </si>
  <si>
    <t xml:space="preserve">CitrusNet</t>
  </si>
  <si>
    <t xml:space="preserve">Amortizations  (Encore)</t>
  </si>
  <si>
    <t xml:space="preserve">CESI </t>
  </si>
  <si>
    <t xml:space="preserve">Field Operations For Expansions</t>
  </si>
  <si>
    <t xml:space="preserve">Electric Compression</t>
  </si>
  <si>
    <t xml:space="preserve">ETS Operations Services (OTS)</t>
  </si>
  <si>
    <t xml:space="preserve">Allocations in from HPL</t>
  </si>
  <si>
    <t xml:space="preserve">Overhaul Amortizations</t>
  </si>
  <si>
    <t xml:space="preserve">OTS Work Order Amortization</t>
  </si>
  <si>
    <t xml:space="preserve">Trading</t>
  </si>
  <si>
    <t xml:space="preserve">Swap gains</t>
  </si>
  <si>
    <t xml:space="preserve">FAS 133</t>
  </si>
  <si>
    <t xml:space="preserve">Supply Credits</t>
  </si>
  <si>
    <t xml:space="preserve">AFUDC Amortization</t>
  </si>
  <si>
    <t xml:space="preserve">Total Other Income</t>
  </si>
  <si>
    <t xml:space="preserve">ETS Fin &amp; Admin</t>
  </si>
  <si>
    <t xml:space="preserve">Field Ops Support (GCO Alloc out)</t>
  </si>
  <si>
    <t xml:space="preserve">Amortizations  (Ramp up)</t>
  </si>
  <si>
    <t xml:space="preserve">Deferred Legal Fees Expensed</t>
  </si>
  <si>
    <t xml:space="preserve">Other (G&amp;A, Add Captlizd Costs)</t>
  </si>
  <si>
    <t xml:space="preserve">     Allocated (SAP, MMF)</t>
  </si>
  <si>
    <t xml:space="preserve">     Direct (inc Aviation, Fuji Lease)</t>
  </si>
  <si>
    <t xml:space="preserve">CIAC Gross up</t>
  </si>
  <si>
    <t xml:space="preserve">Interest Income</t>
  </si>
  <si>
    <t xml:space="preserve">Inventory Revaluation</t>
  </si>
  <si>
    <t xml:space="preserve">Stretch</t>
  </si>
  <si>
    <t xml:space="preserve">Variance </t>
  </si>
  <si>
    <t xml:space="preserve">To Plan</t>
  </si>
  <si>
    <t xml:space="preserve">To CE</t>
  </si>
  <si>
    <t xml:space="preserve">Margins Net of Expenses</t>
  </si>
  <si>
    <t xml:space="preserve">FGT</t>
  </si>
  <si>
    <t xml:space="preserve">Total</t>
  </si>
  <si>
    <t xml:space="preserve">Nonrecurring Income</t>
  </si>
  <si>
    <t xml:space="preserve">Total Commercial Contribution</t>
  </si>
  <si>
    <t xml:space="preserve">Total Contribution from Market</t>
  </si>
  <si>
    <t xml:space="preserve">Total Contribution from Operations</t>
  </si>
  <si>
    <t xml:space="preserve">Special</t>
  </si>
  <si>
    <t xml:space="preserve">Total Special</t>
  </si>
  <si>
    <t xml:space="preserve">Recurring</t>
  </si>
  <si>
    <t xml:space="preserve">Total Recurring</t>
  </si>
  <si>
    <t xml:space="preserve">Total Contribution from FA&amp;A</t>
  </si>
  <si>
    <t xml:space="preserve">Total Contribution from IT</t>
  </si>
  <si>
    <t xml:space="preserve">Total Contribution from Legal</t>
  </si>
  <si>
    <t xml:space="preserve">Total Contribution from HR/Comm</t>
  </si>
  <si>
    <t xml:space="preserve">Total Contribution from Exec/Other</t>
  </si>
  <si>
    <t xml:space="preserve">Total Other Expenses</t>
  </si>
  <si>
    <t xml:space="preserve">IBIT</t>
  </si>
  <si>
    <t xml:space="preserve">Northern Border</t>
  </si>
  <si>
    <t xml:space="preserve">Clean Fuels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</si>
</sst>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_);\(#,##0.0\)"/>
    <numFmt numFmtId="166" formatCode="_(* #,##0.0_);_(* \(#,##0.0\);_(* \-?_);_(@_)"/>
    <numFmt numFmtId="167" formatCode="_(* #,##0.00_);_(* \(#,##0.00\);_(* \-??_);_(@_)"/>
    <numFmt numFmtId="168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ETAIL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cfuncin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RCDetail/0850705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ollups/reviewsummar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NG"/>
      <sheetName val="TW"/>
      <sheetName val="Citrus"/>
      <sheetName val="NB"/>
      <sheetName val="CF"/>
    </sheetNames>
    <sheetDataSet>
      <sheetData sheetId="0"/>
      <sheetData sheetId="1"/>
      <sheetData sheetId="2">
        <row r="7">
          <cell r="C7">
            <v>122.0693</v>
          </cell>
          <cell r="D7">
            <v>122.7</v>
          </cell>
          <cell r="E7">
            <v>123.1</v>
          </cell>
          <cell r="F7">
            <v>123.4</v>
          </cell>
          <cell r="G7">
            <v>123.1</v>
          </cell>
        </row>
        <row r="8">
          <cell r="C8">
            <v>8.5323</v>
          </cell>
          <cell r="D8">
            <v>9.5</v>
          </cell>
          <cell r="E8">
            <v>8.849</v>
          </cell>
          <cell r="F8">
            <v>9.7</v>
          </cell>
          <cell r="G8">
            <v>9.4</v>
          </cell>
        </row>
        <row r="10">
          <cell r="C10">
            <v>157.0956</v>
          </cell>
          <cell r="D10">
            <v>156.1</v>
          </cell>
          <cell r="E10">
            <v>153.8</v>
          </cell>
          <cell r="F10">
            <v>156.5</v>
          </cell>
          <cell r="G10">
            <v>139.9</v>
          </cell>
        </row>
        <row r="11">
          <cell r="C11">
            <v>2.9611</v>
          </cell>
          <cell r="D11">
            <v>3.1</v>
          </cell>
          <cell r="E11">
            <v>3.3</v>
          </cell>
          <cell r="F11">
            <v>3.4</v>
          </cell>
          <cell r="G11">
            <v>3.2</v>
          </cell>
        </row>
        <row r="13">
          <cell r="E13">
            <v>0.7</v>
          </cell>
          <cell r="F13">
            <v>1.4</v>
          </cell>
          <cell r="G13">
            <v>50.4</v>
          </cell>
        </row>
        <row r="14">
          <cell r="E14">
            <v>0.002</v>
          </cell>
          <cell r="F14">
            <v>0.0023</v>
          </cell>
          <cell r="G14">
            <v>1</v>
          </cell>
        </row>
        <row r="16">
          <cell r="C16">
            <v>3.934</v>
          </cell>
          <cell r="D16">
            <v>6</v>
          </cell>
          <cell r="E16">
            <v>4.2</v>
          </cell>
          <cell r="F16">
            <v>5.6</v>
          </cell>
          <cell r="G16">
            <v>3.351</v>
          </cell>
        </row>
        <row r="17">
          <cell r="C17">
            <v>-7.2</v>
          </cell>
          <cell r="D17">
            <v>-7.2</v>
          </cell>
          <cell r="E17">
            <v>-7.2</v>
          </cell>
          <cell r="F17">
            <v>-6.6</v>
          </cell>
          <cell r="G17">
            <v>-6.6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tail"/>
      <sheetName val="Variance"/>
      <sheetName val="0705 BACKUP"/>
    </sheetNames>
    <sheetDataSet>
      <sheetData sheetId="0"/>
      <sheetData sheetId="1"/>
      <sheetData sheetId="2">
        <row r="14">
          <cell r="E14">
            <v>546996</v>
          </cell>
        </row>
        <row r="14">
          <cell r="H14">
            <v>546996</v>
          </cell>
          <cell r="I14">
            <v>546996</v>
          </cell>
        </row>
        <row r="38">
          <cell r="E38">
            <v>665700</v>
          </cell>
        </row>
        <row r="38">
          <cell r="H38">
            <v>665700</v>
          </cell>
          <cell r="I38">
            <v>665700</v>
          </cell>
        </row>
        <row r="40">
          <cell r="E40">
            <v>430860</v>
          </cell>
        </row>
        <row r="40">
          <cell r="H40">
            <v>430848</v>
          </cell>
          <cell r="I40">
            <v>430860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w_99 Actuals"/>
      <sheetName val="summary"/>
      <sheetName val="Jim summary"/>
      <sheetName val="Summary-Presentation format"/>
      <sheetName val="variance"/>
      <sheetName val="DETAIL"/>
      <sheetName val="field"/>
      <sheetName val="cor&amp;gpg"/>
      <sheetName val="Ins Prem"/>
      <sheetName val="GPG Restated 2000"/>
    </sheetNames>
    <sheetDataSet>
      <sheetData sheetId="0">
        <row r="6">
          <cell r="C6">
            <v>368.88</v>
          </cell>
          <cell r="D6">
            <v>327.77252</v>
          </cell>
          <cell r="E6">
            <v>262.815448571429</v>
          </cell>
          <cell r="F6">
            <v>0</v>
          </cell>
        </row>
        <row r="9">
          <cell r="C9">
            <v>2113.527</v>
          </cell>
          <cell r="D9">
            <v>2439.12567693662</v>
          </cell>
          <cell r="E9">
            <v>2108.521429932</v>
          </cell>
          <cell r="F9">
            <v>2150.27845</v>
          </cell>
        </row>
        <row r="10">
          <cell r="C10">
            <v>-115.02072</v>
          </cell>
          <cell r="D10">
            <v>-107</v>
          </cell>
          <cell r="E10">
            <v>-107</v>
          </cell>
          <cell r="F10">
            <v>-81.7790275</v>
          </cell>
        </row>
        <row r="13">
          <cell r="C13">
            <v>29217.477</v>
          </cell>
          <cell r="D13">
            <v>27178</v>
          </cell>
          <cell r="E13">
            <v>27518.904</v>
          </cell>
          <cell r="F13">
            <v>27568.688</v>
          </cell>
        </row>
        <row r="14">
          <cell r="C14">
            <v>388.66923</v>
          </cell>
          <cell r="D14">
            <v>605</v>
          </cell>
          <cell r="E14">
            <v>605</v>
          </cell>
          <cell r="F14">
            <v>817.4</v>
          </cell>
        </row>
        <row r="19">
          <cell r="C19">
            <v>3189.298</v>
          </cell>
          <cell r="D19">
            <v>3406.4183</v>
          </cell>
          <cell r="E19">
            <v>2818.39242</v>
          </cell>
          <cell r="F19">
            <v>2800.2628</v>
          </cell>
        </row>
        <row r="22">
          <cell r="C22">
            <v>2657.883</v>
          </cell>
          <cell r="D22">
            <v>2844.596</v>
          </cell>
          <cell r="E22">
            <v>2938.73425</v>
          </cell>
          <cell r="F22">
            <v>2880.028</v>
          </cell>
        </row>
        <row r="25">
          <cell r="C25">
            <v>2684.873</v>
          </cell>
          <cell r="D25">
            <v>3623</v>
          </cell>
          <cell r="E25">
            <v>2627</v>
          </cell>
          <cell r="F25">
            <v>2733</v>
          </cell>
        </row>
        <row r="26">
          <cell r="C26">
            <v>363.04904</v>
          </cell>
          <cell r="D26">
            <v>141</v>
          </cell>
          <cell r="E26">
            <v>141</v>
          </cell>
          <cell r="F26">
            <v>223</v>
          </cell>
        </row>
        <row r="27">
          <cell r="C27">
            <v>563.60424</v>
          </cell>
          <cell r="D27">
            <v>665</v>
          </cell>
          <cell r="E27">
            <v>665</v>
          </cell>
          <cell r="F27">
            <v>667</v>
          </cell>
        </row>
        <row r="28">
          <cell r="C28">
            <v>253.038</v>
          </cell>
          <cell r="D28">
            <v>435</v>
          </cell>
          <cell r="E28">
            <v>435</v>
          </cell>
          <cell r="F28">
            <v>457</v>
          </cell>
        </row>
        <row r="30">
          <cell r="D30">
            <v>-354</v>
          </cell>
          <cell r="E30">
            <v>178</v>
          </cell>
        </row>
        <row r="32">
          <cell r="C32">
            <v>3820.30411</v>
          </cell>
          <cell r="D32">
            <v>2028.28876</v>
          </cell>
          <cell r="E32">
            <v>2341.57072</v>
          </cell>
          <cell r="F32">
            <v>4507.21108</v>
          </cell>
        </row>
        <row r="36">
          <cell r="F36">
            <v>700</v>
          </cell>
        </row>
        <row r="41">
          <cell r="C41">
            <v>0</v>
          </cell>
          <cell r="D41">
            <v>-1000</v>
          </cell>
          <cell r="E41">
            <v>-2274.026</v>
          </cell>
          <cell r="F41">
            <v>-2000</v>
          </cell>
        </row>
        <row r="50">
          <cell r="C50">
            <v>440.052</v>
          </cell>
          <cell r="D50">
            <v>440.052</v>
          </cell>
          <cell r="E50">
            <v>440.052</v>
          </cell>
          <cell r="F50">
            <v>440.052</v>
          </cell>
        </row>
        <row r="51">
          <cell r="C51">
            <v>92.36476</v>
          </cell>
          <cell r="D51">
            <v>59</v>
          </cell>
          <cell r="E51">
            <v>102.678</v>
          </cell>
          <cell r="F51">
            <v>59</v>
          </cell>
        </row>
        <row r="54">
          <cell r="C54">
            <v>2203.50053</v>
          </cell>
          <cell r="D54">
            <v>2083.5</v>
          </cell>
          <cell r="E54">
            <v>2083.5</v>
          </cell>
          <cell r="F54">
            <v>2083.5</v>
          </cell>
        </row>
        <row r="55">
          <cell r="C55">
            <v>2027.152</v>
          </cell>
          <cell r="D55">
            <v>2179.256</v>
          </cell>
          <cell r="E55">
            <v>2179.256</v>
          </cell>
          <cell r="F55">
            <v>2179.256</v>
          </cell>
        </row>
        <row r="56">
          <cell r="C56">
            <v>0</v>
          </cell>
          <cell r="D56">
            <v>700</v>
          </cell>
          <cell r="E56">
            <v>700</v>
          </cell>
          <cell r="F56">
            <v>700</v>
          </cell>
        </row>
        <row r="57">
          <cell r="C57">
            <v>1404.0965</v>
          </cell>
          <cell r="D57">
            <v>5409</v>
          </cell>
          <cell r="E57">
            <v>5409</v>
          </cell>
          <cell r="F57">
            <v>6734</v>
          </cell>
        </row>
        <row r="58">
          <cell r="C58">
            <v>1657.47949</v>
          </cell>
          <cell r="D58">
            <v>1757.963</v>
          </cell>
          <cell r="E58">
            <v>1757.963</v>
          </cell>
          <cell r="F58">
            <v>1988.2165</v>
          </cell>
        </row>
        <row r="59">
          <cell r="C59">
            <v>1286.72288</v>
          </cell>
          <cell r="D59">
            <v>1195</v>
          </cell>
          <cell r="E59">
            <v>1195</v>
          </cell>
          <cell r="F59">
            <v>1176.0485</v>
          </cell>
        </row>
        <row r="62">
          <cell r="C62">
            <v>1305.03184</v>
          </cell>
          <cell r="D62">
            <v>487.412</v>
          </cell>
          <cell r="E62">
            <v>487.412</v>
          </cell>
          <cell r="F62">
            <v>517.435</v>
          </cell>
        </row>
        <row r="63">
          <cell r="C63">
            <v>731.59183</v>
          </cell>
          <cell r="D63">
            <v>813.055</v>
          </cell>
          <cell r="E63">
            <v>813.055</v>
          </cell>
          <cell r="F63">
            <v>732.308</v>
          </cell>
        </row>
        <row r="64">
          <cell r="C64">
            <v>114.88141</v>
          </cell>
          <cell r="D64">
            <v>115</v>
          </cell>
          <cell r="E64">
            <v>115</v>
          </cell>
        </row>
        <row r="65">
          <cell r="C65">
            <v>0</v>
          </cell>
          <cell r="D65">
            <v>1247.424</v>
          </cell>
          <cell r="E65">
            <v>1247.424</v>
          </cell>
          <cell r="F65">
            <v>964.762</v>
          </cell>
        </row>
        <row r="66">
          <cell r="C66">
            <v>1624.26831</v>
          </cell>
          <cell r="D66">
            <v>1353.991</v>
          </cell>
          <cell r="E66">
            <v>1353.991</v>
          </cell>
          <cell r="F66">
            <v>1446.427</v>
          </cell>
        </row>
        <row r="67">
          <cell r="C67">
            <v>1875.54001</v>
          </cell>
          <cell r="D67">
            <v>1326.707</v>
          </cell>
          <cell r="E67">
            <v>1326.707</v>
          </cell>
          <cell r="F67">
            <v>1439.627</v>
          </cell>
        </row>
        <row r="68">
          <cell r="C68">
            <v>1332.84521</v>
          </cell>
          <cell r="D68">
            <v>2248.819</v>
          </cell>
          <cell r="E68">
            <v>2248.819</v>
          </cell>
          <cell r="F68">
            <v>2659.613</v>
          </cell>
        </row>
        <row r="69">
          <cell r="C69">
            <v>195.17374</v>
          </cell>
          <cell r="D69">
            <v>210</v>
          </cell>
          <cell r="E69">
            <v>223.811</v>
          </cell>
          <cell r="F69">
            <v>210</v>
          </cell>
        </row>
        <row r="72">
          <cell r="C72">
            <v>84</v>
          </cell>
          <cell r="D72">
            <v>-213</v>
          </cell>
          <cell r="E72">
            <v>112.355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7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</row>
    <row r="5" customFormat="false" ht="12.75" hidden="false" customHeight="false" outlineLevel="0" collapsed="false">
      <c r="A5" s="1" t="s">
        <v>6</v>
      </c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B6" s="0" t="s">
        <v>7</v>
      </c>
      <c r="C6" s="5"/>
      <c r="D6" s="5"/>
      <c r="E6" s="5"/>
      <c r="F6" s="5"/>
      <c r="G6" s="5"/>
      <c r="H6" s="5"/>
    </row>
    <row r="7" customFormat="false" ht="12.75" hidden="false" customHeight="false" outlineLevel="0" collapsed="false">
      <c r="B7" s="0" t="s">
        <v>8</v>
      </c>
      <c r="C7" s="5" t="n">
        <v>351.8</v>
      </c>
      <c r="D7" s="5" t="n">
        <v>367</v>
      </c>
      <c r="E7" s="5" t="n">
        <v>350.4</v>
      </c>
      <c r="F7" s="5" t="n">
        <v>351.2</v>
      </c>
      <c r="G7" s="5" t="n">
        <v>342</v>
      </c>
      <c r="H7" s="5" t="n">
        <v>327.3</v>
      </c>
    </row>
    <row r="8" customFormat="false" ht="12.75" hidden="false" customHeight="false" outlineLevel="0" collapsed="false">
      <c r="B8" s="0" t="s">
        <v>9</v>
      </c>
      <c r="C8" s="5" t="n">
        <v>43.1</v>
      </c>
      <c r="D8" s="5" t="n">
        <v>41.1</v>
      </c>
      <c r="E8" s="5" t="n">
        <v>41.6</v>
      </c>
      <c r="F8" s="5" t="n">
        <v>43.8</v>
      </c>
      <c r="G8" s="5" t="n">
        <v>36.7</v>
      </c>
      <c r="H8" s="5" t="n">
        <v>31.7</v>
      </c>
    </row>
    <row r="9" customFormat="false" ht="12.75" hidden="false" customHeight="false" outlineLevel="0" collapsed="false">
      <c r="B9" s="0" t="s">
        <v>10</v>
      </c>
      <c r="C9" s="5" t="n">
        <v>36.3</v>
      </c>
      <c r="D9" s="5" t="n">
        <v>36.1</v>
      </c>
      <c r="E9" s="5" t="n">
        <v>35</v>
      </c>
      <c r="F9" s="5" t="n">
        <v>38.8</v>
      </c>
      <c r="G9" s="5" t="n">
        <v>37</v>
      </c>
      <c r="H9" s="5" t="n">
        <v>35</v>
      </c>
    </row>
    <row r="10" customFormat="false" ht="12.75" hidden="false" customHeight="false" outlineLevel="0" collapsed="false">
      <c r="B10" s="0" t="s">
        <v>11</v>
      </c>
      <c r="C10" s="5" t="n">
        <v>0</v>
      </c>
      <c r="D10" s="5" t="n">
        <v>0</v>
      </c>
      <c r="E10" s="5" t="n">
        <v>10</v>
      </c>
      <c r="F10" s="5" t="n">
        <v>1.1</v>
      </c>
      <c r="G10" s="5" t="n">
        <v>12.7</v>
      </c>
      <c r="H10" s="5" t="n">
        <v>0</v>
      </c>
    </row>
    <row r="11" customFormat="false" ht="12.75" hidden="false" customHeight="false" outlineLevel="0" collapsed="false">
      <c r="B11" s="0" t="s">
        <v>12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27.6</v>
      </c>
    </row>
    <row r="12" customFormat="false" ht="12.75" hidden="false" customHeight="false" outlineLevel="0" collapsed="false">
      <c r="B12" s="0" t="s">
        <v>13</v>
      </c>
      <c r="C12" s="5" t="n">
        <v>0</v>
      </c>
      <c r="D12" s="5" t="n">
        <v>0</v>
      </c>
      <c r="E12" s="5" t="n">
        <v>0</v>
      </c>
      <c r="F12" s="5" t="n">
        <v>0.8</v>
      </c>
      <c r="G12" s="5" t="n">
        <v>0</v>
      </c>
      <c r="H12" s="5" t="n">
        <v>0</v>
      </c>
    </row>
    <row r="13" customFormat="false" ht="12.75" hidden="false" customHeight="false" outlineLevel="0" collapsed="false">
      <c r="B13" s="0" t="s">
        <v>14</v>
      </c>
      <c r="C13" s="5" t="n">
        <v>0</v>
      </c>
      <c r="D13" s="5" t="n">
        <v>0</v>
      </c>
      <c r="E13" s="5" t="n">
        <v>5</v>
      </c>
      <c r="F13" s="5" t="n">
        <v>0</v>
      </c>
      <c r="G13" s="5" t="n">
        <v>53.4</v>
      </c>
      <c r="H13" s="5" t="n">
        <v>40</v>
      </c>
    </row>
    <row r="14" customFormat="false" ht="12.75" hidden="false" customHeight="false" outlineLevel="0" collapsed="false">
      <c r="B14" s="0" t="s">
        <v>15</v>
      </c>
      <c r="C14" s="6" t="n">
        <v>1.2</v>
      </c>
      <c r="D14" s="6" t="n">
        <f aca="false">-0.7+0.7</f>
        <v>0</v>
      </c>
      <c r="E14" s="6" t="n">
        <v>1</v>
      </c>
      <c r="F14" s="6" t="n">
        <f aca="false">0.5-0.5</f>
        <v>0</v>
      </c>
      <c r="G14" s="6" t="n">
        <v>1</v>
      </c>
      <c r="H14" s="6" t="n">
        <v>0</v>
      </c>
    </row>
    <row r="15" customFormat="false" ht="12.75" hidden="false" customHeight="false" outlineLevel="0" collapsed="false">
      <c r="B15" s="1" t="s">
        <v>16</v>
      </c>
      <c r="C15" s="5" t="n">
        <f aca="false">SUM(C6:C14)</f>
        <v>432.4</v>
      </c>
      <c r="D15" s="5" t="n">
        <f aca="false">SUM(D6:D14)</f>
        <v>444.2</v>
      </c>
      <c r="E15" s="5" t="n">
        <f aca="false">SUM(E6:E14)</f>
        <v>443</v>
      </c>
      <c r="F15" s="5" t="n">
        <f aca="false">SUM(F6:F14)</f>
        <v>435.7</v>
      </c>
      <c r="G15" s="5" t="n">
        <f aca="false">SUM(G6:G14)</f>
        <v>482.8</v>
      </c>
      <c r="H15" s="5" t="n">
        <f aca="false">SUM(H6:H14)</f>
        <v>461.6</v>
      </c>
    </row>
    <row r="16" customFormat="false" ht="12.75" hidden="false" customHeight="false" outlineLevel="0" collapsed="false">
      <c r="A16" s="1" t="s">
        <v>17</v>
      </c>
      <c r="C16" s="5"/>
      <c r="D16" s="5"/>
      <c r="E16" s="5"/>
      <c r="F16" s="5"/>
      <c r="G16" s="5"/>
      <c r="H16" s="5"/>
    </row>
    <row r="17" customFormat="false" ht="12.75" hidden="false" customHeight="false" outlineLevel="0" collapsed="false">
      <c r="B17" s="0" t="s">
        <v>18</v>
      </c>
      <c r="C17" s="5" t="n">
        <v>-15.9</v>
      </c>
      <c r="D17" s="5" t="n">
        <v>-13</v>
      </c>
      <c r="E17" s="5" t="n">
        <v>-12.9</v>
      </c>
      <c r="F17" s="5" t="n">
        <v>-11.6</v>
      </c>
      <c r="G17" s="5" t="n">
        <v>-9.8</v>
      </c>
      <c r="H17" s="5" t="n">
        <v>-12.9</v>
      </c>
    </row>
    <row r="18" customFormat="false" ht="12.75" hidden="false" customHeight="false" outlineLevel="0" collapsed="false">
      <c r="B18" s="0" t="s">
        <v>19</v>
      </c>
      <c r="C18" s="5" t="n">
        <v>-1.1</v>
      </c>
      <c r="D18" s="5" t="n">
        <v>-0.6</v>
      </c>
      <c r="E18" s="5" t="n">
        <v>-0.7</v>
      </c>
      <c r="F18" s="5" t="n">
        <v>-0.7</v>
      </c>
      <c r="G18" s="5" t="n">
        <v>-0.7</v>
      </c>
      <c r="H18" s="5" t="n">
        <v>-0.7</v>
      </c>
    </row>
    <row r="19" customFormat="false" ht="12.75" hidden="false" customHeight="false" outlineLevel="0" collapsed="false">
      <c r="B19" s="0" t="s">
        <v>20</v>
      </c>
      <c r="C19" s="5" t="n">
        <v>-0.2</v>
      </c>
      <c r="D19" s="5" t="n">
        <v>-1.9</v>
      </c>
      <c r="E19" s="5" t="n">
        <v>-5.8</v>
      </c>
      <c r="F19" s="5" t="n">
        <v>-5.8</v>
      </c>
      <c r="G19" s="5" t="n">
        <v>-5.9</v>
      </c>
      <c r="H19" s="5" t="n">
        <v>-5.8</v>
      </c>
    </row>
    <row r="20" customFormat="false" ht="12.75" hidden="false" customHeight="false" outlineLevel="0" collapsed="false">
      <c r="B20" s="0" t="s">
        <v>21</v>
      </c>
      <c r="C20" s="5" t="n">
        <v>7.4</v>
      </c>
      <c r="D20" s="5" t="n">
        <v>6.4</v>
      </c>
      <c r="E20" s="5" t="n">
        <v>1.7</v>
      </c>
      <c r="F20" s="5" t="n">
        <v>1.7</v>
      </c>
      <c r="G20" s="5" t="n">
        <v>0.7</v>
      </c>
      <c r="H20" s="5" t="n">
        <v>1.7</v>
      </c>
    </row>
    <row r="21" customFormat="false" ht="12.75" hidden="false" customHeight="false" outlineLevel="0" collapsed="false">
      <c r="B21" s="0" t="s">
        <v>22</v>
      </c>
      <c r="C21" s="5" t="n">
        <v>-1.5</v>
      </c>
      <c r="D21" s="5" t="n">
        <v>-2.2</v>
      </c>
      <c r="E21" s="5" t="n">
        <v>-2.1</v>
      </c>
      <c r="F21" s="5" t="n">
        <v>-2.1</v>
      </c>
      <c r="G21" s="5" t="n">
        <v>-1.7</v>
      </c>
      <c r="H21" s="5" t="n">
        <v>-2.1</v>
      </c>
    </row>
    <row r="22" customFormat="false" ht="12.75" hidden="false" customHeight="false" outlineLevel="0" collapsed="false">
      <c r="B22" s="0" t="s">
        <v>23</v>
      </c>
      <c r="C22" s="5" t="n">
        <v>0</v>
      </c>
      <c r="D22" s="5" t="n">
        <v>-1.5</v>
      </c>
      <c r="E22" s="5" t="n">
        <v>-3</v>
      </c>
      <c r="F22" s="5" t="n">
        <v>-10.2</v>
      </c>
      <c r="G22" s="5" t="n">
        <v>-14.3</v>
      </c>
      <c r="H22" s="5" t="n">
        <v>-3</v>
      </c>
    </row>
    <row r="23" customFormat="false" ht="12.75" hidden="false" customHeight="false" outlineLevel="0" collapsed="false">
      <c r="B23" s="0" t="s">
        <v>24</v>
      </c>
      <c r="C23" s="5" t="n">
        <v>0</v>
      </c>
      <c r="D23" s="5" t="n">
        <v>-0.5</v>
      </c>
      <c r="E23" s="5" t="n">
        <v>0</v>
      </c>
      <c r="F23" s="5" t="n">
        <v>0</v>
      </c>
      <c r="G23" s="5" t="n">
        <v>0</v>
      </c>
      <c r="H23" s="5" t="n">
        <v>0</v>
      </c>
    </row>
    <row r="24" customFormat="false" ht="12.75" hidden="false" customHeight="false" outlineLevel="0" collapsed="false">
      <c r="B24" s="0" t="s">
        <v>25</v>
      </c>
      <c r="C24" s="5" t="n">
        <v>0</v>
      </c>
      <c r="D24" s="5" t="n">
        <v>-0.3</v>
      </c>
      <c r="E24" s="5" t="n">
        <v>0</v>
      </c>
      <c r="F24" s="5" t="n">
        <v>0</v>
      </c>
      <c r="G24" s="5" t="n">
        <v>-0.9</v>
      </c>
      <c r="H24" s="5" t="n">
        <v>0</v>
      </c>
    </row>
    <row r="25" customFormat="false" ht="12.75" hidden="false" customHeight="false" outlineLevel="0" collapsed="false">
      <c r="B25" s="7" t="s">
        <v>26</v>
      </c>
      <c r="C25" s="5" t="n">
        <f aca="false">-11.9+2.5</f>
        <v>-9.4</v>
      </c>
      <c r="D25" s="5" t="n">
        <v>-12.4</v>
      </c>
      <c r="E25" s="5" t="n">
        <v>-13.4</v>
      </c>
      <c r="F25" s="5" t="n">
        <v>-12.2</v>
      </c>
      <c r="G25" s="5" t="n">
        <v>-12.7</v>
      </c>
      <c r="H25" s="5" t="n">
        <v>-13.6</v>
      </c>
    </row>
    <row r="26" customFormat="false" ht="15" hidden="false" customHeight="false" outlineLevel="0" collapsed="false">
      <c r="B26" s="7" t="s">
        <v>27</v>
      </c>
      <c r="C26" s="6" t="n">
        <v>0</v>
      </c>
      <c r="D26" s="6" t="n">
        <f aca="false">-0.3</f>
        <v>-0.3</v>
      </c>
      <c r="E26" s="6" t="n">
        <v>0</v>
      </c>
      <c r="F26" s="6" t="n">
        <v>0</v>
      </c>
      <c r="G26" s="6" t="n">
        <f aca="false">1.5</f>
        <v>1.5</v>
      </c>
      <c r="H26" s="6" t="n">
        <v>0</v>
      </c>
    </row>
    <row r="27" customFormat="false" ht="15" hidden="false" customHeight="false" outlineLevel="0" collapsed="false">
      <c r="B27" s="1" t="s">
        <v>28</v>
      </c>
      <c r="C27" s="6" t="n">
        <f aca="false">SUM(C17:C26)</f>
        <v>-20.7</v>
      </c>
      <c r="D27" s="6" t="n">
        <f aca="false">SUM(D17:D26)</f>
        <v>-26.3</v>
      </c>
      <c r="E27" s="6" t="n">
        <f aca="false">SUM(E17:E26)</f>
        <v>-36.2</v>
      </c>
      <c r="F27" s="6" t="n">
        <f aca="false">SUM(F17:F26)</f>
        <v>-40.9</v>
      </c>
      <c r="G27" s="6" t="n">
        <f aca="false">SUM(G17:G26)</f>
        <v>-43.8</v>
      </c>
      <c r="H27" s="6" t="n">
        <f aca="false">SUM(H17:H26)</f>
        <v>-36.4</v>
      </c>
    </row>
    <row r="28" customFormat="false" ht="12.75" hidden="false" customHeight="false" outlineLevel="0" collapsed="false">
      <c r="A28" s="1" t="s">
        <v>29</v>
      </c>
      <c r="C28" s="5" t="n">
        <f aca="false">+C15+C27</f>
        <v>411.7</v>
      </c>
      <c r="D28" s="5" t="n">
        <f aca="false">+D15+D27</f>
        <v>417.9</v>
      </c>
      <c r="E28" s="5" t="n">
        <f aca="false">+E15+E27</f>
        <v>406.8</v>
      </c>
      <c r="F28" s="5" t="n">
        <f aca="false">+F15+F27</f>
        <v>394.8</v>
      </c>
      <c r="G28" s="5" t="n">
        <f aca="false">+G15+G27</f>
        <v>439</v>
      </c>
      <c r="H28" s="5" t="n">
        <f aca="false">+H15+H27</f>
        <v>425.2</v>
      </c>
    </row>
    <row r="29" customFormat="false" ht="12.75" hidden="false" customHeight="false" outlineLevel="0" collapsed="false">
      <c r="A29" s="1" t="s">
        <v>30</v>
      </c>
      <c r="C29" s="5"/>
      <c r="D29" s="5"/>
      <c r="E29" s="5"/>
      <c r="F29" s="5"/>
      <c r="G29" s="5"/>
      <c r="H29" s="5"/>
    </row>
    <row r="30" customFormat="false" ht="12.75" hidden="false" customHeight="false" outlineLevel="0" collapsed="false">
      <c r="B30" s="0" t="s">
        <v>31</v>
      </c>
      <c r="C30" s="5" t="n">
        <v>0</v>
      </c>
      <c r="D30" s="5" t="n">
        <v>22.6</v>
      </c>
      <c r="E30" s="5" t="n">
        <v>10</v>
      </c>
      <c r="F30" s="5" t="n">
        <v>42.2</v>
      </c>
      <c r="G30" s="5" t="n">
        <v>0</v>
      </c>
      <c r="H30" s="5" t="n">
        <v>0</v>
      </c>
    </row>
    <row r="31" customFormat="false" ht="12.75" hidden="false" customHeight="false" outlineLevel="0" collapsed="false">
      <c r="B31" s="0" t="s">
        <v>32</v>
      </c>
      <c r="C31" s="5" t="n">
        <v>25.7</v>
      </c>
      <c r="D31" s="5" t="n">
        <v>0.7</v>
      </c>
      <c r="E31" s="5" t="n">
        <v>11.6</v>
      </c>
      <c r="F31" s="5" t="n">
        <v>1</v>
      </c>
      <c r="G31" s="5" t="n">
        <v>9.9</v>
      </c>
      <c r="H31" s="5" t="n">
        <v>10</v>
      </c>
    </row>
    <row r="32" customFormat="false" ht="15" hidden="false" customHeight="false" outlineLevel="0" collapsed="false">
      <c r="B32" s="0" t="s">
        <v>33</v>
      </c>
      <c r="C32" s="6" t="n">
        <v>0</v>
      </c>
      <c r="D32" s="6" t="n">
        <v>0</v>
      </c>
      <c r="E32" s="6" t="n">
        <v>3</v>
      </c>
      <c r="F32" s="6" t="n">
        <v>2</v>
      </c>
      <c r="G32" s="6" t="n">
        <v>0</v>
      </c>
      <c r="H32" s="6" t="n">
        <v>0</v>
      </c>
    </row>
    <row r="33" customFormat="false" ht="15" hidden="false" customHeight="false" outlineLevel="0" collapsed="false">
      <c r="B33" s="1" t="s">
        <v>34</v>
      </c>
      <c r="C33" s="6" t="n">
        <f aca="false">SUM(C30:C32)</f>
        <v>25.7</v>
      </c>
      <c r="D33" s="6" t="n">
        <f aca="false">SUM(D30:D32)</f>
        <v>23.3</v>
      </c>
      <c r="E33" s="6" t="n">
        <f aca="false">SUM(E30:E32)</f>
        <v>24.6</v>
      </c>
      <c r="F33" s="6" t="n">
        <f aca="false">SUM(F30:F32)</f>
        <v>45.2</v>
      </c>
      <c r="G33" s="6" t="n">
        <f aca="false">SUM(G30:G32)</f>
        <v>9.9</v>
      </c>
      <c r="H33" s="6" t="n">
        <f aca="false">SUM(H30:H32)</f>
        <v>10</v>
      </c>
    </row>
    <row r="34" customFormat="false" ht="15" hidden="false" customHeight="false" outlineLevel="0" collapsed="false">
      <c r="A34" s="1" t="s">
        <v>35</v>
      </c>
      <c r="C34" s="6" t="n">
        <f aca="false">+C28+C33</f>
        <v>437.4</v>
      </c>
      <c r="D34" s="6" t="n">
        <f aca="false">+D28+D33</f>
        <v>441.2</v>
      </c>
      <c r="E34" s="6" t="n">
        <f aca="false">+E28+E33</f>
        <v>431.4</v>
      </c>
      <c r="F34" s="6" t="n">
        <f aca="false">+F28+F33</f>
        <v>440</v>
      </c>
      <c r="G34" s="6" t="n">
        <f aca="false">+G28+G33</f>
        <v>448.9</v>
      </c>
      <c r="H34" s="6" t="n">
        <f aca="false">+H28+H33</f>
        <v>435.2</v>
      </c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</row>
    <row r="36" customFormat="false" ht="12.75" hidden="false" customHeight="false" outlineLevel="0" collapsed="false">
      <c r="A36" s="4" t="s">
        <v>36</v>
      </c>
      <c r="C36" s="5"/>
      <c r="D36" s="5"/>
      <c r="E36" s="5"/>
      <c r="F36" s="5"/>
      <c r="G36" s="5"/>
      <c r="H36" s="5"/>
    </row>
    <row r="37" customFormat="false" ht="12.75" hidden="false" customHeight="false" outlineLevel="0" collapsed="false">
      <c r="A37" s="1" t="s">
        <v>37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</row>
    <row r="38" customFormat="false" ht="12.75" hidden="false" customHeight="false" outlineLevel="0" collapsed="false">
      <c r="A38" s="1" t="s">
        <v>17</v>
      </c>
      <c r="C38" s="5"/>
      <c r="D38" s="5"/>
      <c r="E38" s="5"/>
      <c r="F38" s="5"/>
      <c r="G38" s="5"/>
      <c r="H38" s="5"/>
    </row>
    <row r="39" customFormat="false" ht="12.75" hidden="false" customHeight="false" outlineLevel="0" collapsed="false">
      <c r="B39" s="0" t="s">
        <v>38</v>
      </c>
      <c r="C39" s="5" t="n">
        <f aca="false">-5.2</f>
        <v>-5.2</v>
      </c>
      <c r="D39" s="5" t="n">
        <f aca="false">-5.4</f>
        <v>-5.4</v>
      </c>
      <c r="E39" s="5" t="n">
        <f aca="false">-5.2</f>
        <v>-5.2</v>
      </c>
      <c r="F39" s="5" t="n">
        <f aca="false">-5.1</f>
        <v>-5.1</v>
      </c>
      <c r="G39" s="5" t="n">
        <f aca="false">-5</f>
        <v>-5</v>
      </c>
      <c r="H39" s="5" t="n">
        <v>0</v>
      </c>
    </row>
    <row r="40" customFormat="false" ht="12.75" hidden="false" customHeight="false" outlineLevel="0" collapsed="false">
      <c r="B40" s="0" t="s">
        <v>39</v>
      </c>
      <c r="C40" s="5" t="n">
        <v>0</v>
      </c>
      <c r="D40" s="5" t="n">
        <v>0</v>
      </c>
      <c r="E40" s="5" t="n">
        <v>0</v>
      </c>
      <c r="F40" s="5" t="n">
        <v>0</v>
      </c>
      <c r="G40" s="5" t="n">
        <v>0</v>
      </c>
      <c r="H40" s="5" t="n">
        <v>0</v>
      </c>
    </row>
    <row r="41" customFormat="false" ht="15" hidden="false" customHeight="false" outlineLevel="0" collapsed="false">
      <c r="B41" s="0" t="s">
        <v>40</v>
      </c>
      <c r="C41" s="6" t="n">
        <v>0</v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</row>
    <row r="42" customFormat="false" ht="15" hidden="false" customHeight="false" outlineLevel="0" collapsed="false">
      <c r="B42" s="1" t="s">
        <v>28</v>
      </c>
      <c r="C42" s="6" t="n">
        <f aca="false">SUM(C39:C41)</f>
        <v>-5.2</v>
      </c>
      <c r="D42" s="6" t="n">
        <f aca="false">SUM(D39:D41)</f>
        <v>-5.4</v>
      </c>
      <c r="E42" s="6" t="n">
        <f aca="false">SUM(E39:E41)</f>
        <v>-5.2</v>
      </c>
      <c r="F42" s="6" t="n">
        <f aca="false">SUM(F39:F41)</f>
        <v>-5.1</v>
      </c>
      <c r="G42" s="6" t="n">
        <f aca="false">SUM(G39:G41)</f>
        <v>-5</v>
      </c>
      <c r="H42" s="6" t="n">
        <f aca="false">SUM(H39:H41)</f>
        <v>0</v>
      </c>
    </row>
    <row r="43" customFormat="false" ht="15" hidden="false" customHeight="false" outlineLevel="0" collapsed="false">
      <c r="A43" s="1" t="s">
        <v>41</v>
      </c>
      <c r="C43" s="6" t="n">
        <f aca="false">+C37+C42</f>
        <v>-5.2</v>
      </c>
      <c r="D43" s="6" t="n">
        <f aca="false">+D37+D42</f>
        <v>-5.4</v>
      </c>
      <c r="E43" s="6" t="n">
        <f aca="false">+E37+E42</f>
        <v>-5.2</v>
      </c>
      <c r="F43" s="6" t="n">
        <f aca="false">+F37+F42</f>
        <v>-5.1</v>
      </c>
      <c r="G43" s="6" t="n">
        <f aca="false">+G37+G42</f>
        <v>-5</v>
      </c>
      <c r="H43" s="6" t="n">
        <f aca="false">+H37+H42</f>
        <v>0</v>
      </c>
    </row>
    <row r="44" customFormat="false" ht="15" hidden="false" customHeight="false" outlineLevel="0" collapsed="false">
      <c r="A44" s="1"/>
      <c r="C44" s="6"/>
      <c r="D44" s="6"/>
      <c r="E44" s="6"/>
      <c r="F44" s="6"/>
      <c r="G44" s="6"/>
      <c r="H44" s="6"/>
    </row>
    <row r="45" customFormat="false" ht="15" hidden="false" customHeight="false" outlineLevel="0" collapsed="false">
      <c r="A45" s="1" t="s">
        <v>42</v>
      </c>
      <c r="C45" s="6" t="n">
        <f aca="false">+C34+C43</f>
        <v>432.2</v>
      </c>
      <c r="D45" s="6" t="n">
        <f aca="false">+D34+D43</f>
        <v>435.8</v>
      </c>
      <c r="E45" s="6" t="n">
        <f aca="false">+E34+E43</f>
        <v>426.2</v>
      </c>
      <c r="F45" s="6" t="n">
        <f aca="false">+F34+F43</f>
        <v>434.9</v>
      </c>
      <c r="G45" s="6" t="n">
        <f aca="false">+G34+G43</f>
        <v>443.9</v>
      </c>
      <c r="H45" s="6" t="n">
        <f aca="false">+H34+H43</f>
        <v>435.2</v>
      </c>
    </row>
    <row r="46" customFormat="false" ht="15" hidden="false" customHeight="false" outlineLevel="0" collapsed="false">
      <c r="A46" s="1"/>
      <c r="C46" s="6"/>
      <c r="D46" s="6"/>
      <c r="E46" s="6"/>
      <c r="F46" s="6"/>
      <c r="G46" s="6"/>
      <c r="H46" s="6"/>
    </row>
    <row r="47" customFormat="false" ht="12.75" hidden="false" customHeight="false" outlineLevel="0" collapsed="false">
      <c r="A47" s="4" t="s">
        <v>43</v>
      </c>
      <c r="C47" s="5"/>
      <c r="D47" s="5"/>
      <c r="E47" s="5"/>
      <c r="F47" s="5"/>
      <c r="G47" s="5"/>
      <c r="H47" s="5"/>
    </row>
    <row r="48" customFormat="false" ht="12.75" hidden="false" customHeight="false" outlineLevel="0" collapsed="false">
      <c r="A48" s="1" t="s">
        <v>37</v>
      </c>
      <c r="C48" s="5" t="n">
        <v>0</v>
      </c>
      <c r="D48" s="5" t="n">
        <v>0</v>
      </c>
      <c r="E48" s="5" t="n">
        <v>0</v>
      </c>
      <c r="F48" s="5" t="n">
        <v>0</v>
      </c>
      <c r="G48" s="5" t="n">
        <v>0</v>
      </c>
      <c r="H48" s="5" t="n">
        <v>0</v>
      </c>
    </row>
    <row r="49" customFormat="false" ht="12.75" hidden="false" customHeight="false" outlineLevel="0" collapsed="false">
      <c r="A49" s="1" t="s">
        <v>17</v>
      </c>
      <c r="C49" s="5"/>
      <c r="D49" s="5"/>
      <c r="E49" s="5"/>
      <c r="F49" s="5"/>
      <c r="G49" s="5"/>
      <c r="H49" s="5"/>
    </row>
    <row r="50" customFormat="false" ht="12.75" hidden="false" customHeight="false" outlineLevel="0" collapsed="false">
      <c r="B50" s="0" t="s">
        <v>44</v>
      </c>
      <c r="C50" s="5" t="n">
        <f aca="false">-90.4+3.5</f>
        <v>-86.9</v>
      </c>
      <c r="D50" s="5" t="n">
        <f aca="false">-93.1+3.3</f>
        <v>-89.8</v>
      </c>
      <c r="E50" s="5" t="n">
        <f aca="false">-89.9+3.2</f>
        <v>-86.7</v>
      </c>
      <c r="F50" s="5" t="n">
        <f aca="false">-85.6+3.5</f>
        <v>-82.1</v>
      </c>
      <c r="G50" s="5" t="n">
        <f aca="false">-88.5+2.8</f>
        <v>-85.7</v>
      </c>
      <c r="H50" s="5" t="n">
        <v>0</v>
      </c>
    </row>
    <row r="51" customFormat="false" ht="12.75" hidden="false" customHeight="false" outlineLevel="0" collapsed="false">
      <c r="B51" s="7" t="s">
        <v>45</v>
      </c>
      <c r="C51" s="5" t="n">
        <f aca="false">-3.4</f>
        <v>-3.4</v>
      </c>
      <c r="D51" s="5" t="n">
        <f aca="false">-4.2</f>
        <v>-4.2</v>
      </c>
      <c r="E51" s="5" t="n">
        <f aca="false">-4.6</f>
        <v>-4.6</v>
      </c>
      <c r="F51" s="5" t="n">
        <f aca="false">-3</f>
        <v>-3</v>
      </c>
      <c r="G51" s="5" t="n">
        <f aca="false">-4.6</f>
        <v>-4.6</v>
      </c>
      <c r="H51" s="5" t="n">
        <v>0</v>
      </c>
    </row>
    <row r="52" customFormat="false" ht="12.75" hidden="false" customHeight="false" outlineLevel="0" collapsed="false">
      <c r="B52" s="0" t="s">
        <v>46</v>
      </c>
      <c r="C52" s="5" t="n">
        <f aca="false">-3.5</f>
        <v>-3.5</v>
      </c>
      <c r="D52" s="5" t="n">
        <f aca="false">-3.3</f>
        <v>-3.3</v>
      </c>
      <c r="E52" s="5" t="n">
        <f aca="false">-3.2</f>
        <v>-3.2</v>
      </c>
      <c r="F52" s="5" t="n">
        <f aca="false">-3.5</f>
        <v>-3.5</v>
      </c>
      <c r="G52" s="5" t="n">
        <f aca="false">-2.8</f>
        <v>-2.8</v>
      </c>
      <c r="H52" s="5" t="n">
        <v>0</v>
      </c>
    </row>
    <row r="53" customFormat="false" ht="12.75" hidden="false" customHeight="false" outlineLevel="0" collapsed="false">
      <c r="B53" s="7" t="s">
        <v>47</v>
      </c>
      <c r="C53" s="5"/>
      <c r="D53" s="5"/>
      <c r="E53" s="5" t="n">
        <f aca="false">1.4+0.4</f>
        <v>1.8</v>
      </c>
      <c r="F53" s="5"/>
      <c r="G53" s="5"/>
      <c r="H53" s="5"/>
    </row>
    <row r="54" customFormat="false" ht="15" hidden="false" customHeight="false" outlineLevel="0" collapsed="false">
      <c r="B54" s="7" t="s">
        <v>48</v>
      </c>
      <c r="C54" s="6" t="n">
        <v>0.2</v>
      </c>
      <c r="D54" s="6" t="n">
        <v>0.2</v>
      </c>
      <c r="E54" s="6" t="n">
        <v>0.4</v>
      </c>
      <c r="F54" s="6" t="n">
        <v>0.4</v>
      </c>
      <c r="G54" s="6" t="n">
        <f aca="false">-0.4</f>
        <v>-0.4</v>
      </c>
      <c r="H54" s="6" t="n">
        <v>0</v>
      </c>
    </row>
    <row r="55" customFormat="false" ht="15" hidden="false" customHeight="false" outlineLevel="0" collapsed="false">
      <c r="B55" s="1" t="s">
        <v>28</v>
      </c>
      <c r="C55" s="6" t="n">
        <f aca="false">SUM(C50:C54)</f>
        <v>-93.6</v>
      </c>
      <c r="D55" s="6" t="n">
        <f aca="false">SUM(D50:D54)</f>
        <v>-97.1</v>
      </c>
      <c r="E55" s="6" t="n">
        <f aca="false">SUM(E50:E54)</f>
        <v>-92.3</v>
      </c>
      <c r="F55" s="6" t="n">
        <f aca="false">SUM(F50:F54)</f>
        <v>-88.2</v>
      </c>
      <c r="G55" s="6" t="n">
        <f aca="false">SUM(G50:G54)</f>
        <v>-93.5</v>
      </c>
      <c r="H55" s="6" t="n">
        <f aca="false">SUM(H50:H54)</f>
        <v>0</v>
      </c>
    </row>
    <row r="56" customFormat="false" ht="15" hidden="false" customHeight="false" outlineLevel="0" collapsed="false">
      <c r="A56" s="1" t="s">
        <v>49</v>
      </c>
      <c r="C56" s="6" t="n">
        <f aca="false">+C48+C55</f>
        <v>-93.6</v>
      </c>
      <c r="D56" s="6" t="n">
        <f aca="false">+D48+D55</f>
        <v>-97.1</v>
      </c>
      <c r="E56" s="6" t="n">
        <f aca="false">+E48+E55</f>
        <v>-92.3</v>
      </c>
      <c r="F56" s="6" t="n">
        <f aca="false">+F48+F55</f>
        <v>-88.2</v>
      </c>
      <c r="G56" s="6" t="n">
        <f aca="false">+G48+G55</f>
        <v>-93.5</v>
      </c>
      <c r="H56" s="6" t="n">
        <f aca="false">+H48+H55</f>
        <v>0</v>
      </c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</row>
    <row r="58" customFormat="false" ht="12.75" hidden="false" customHeight="false" outlineLevel="0" collapsed="false">
      <c r="A58" s="4" t="s">
        <v>50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A59" s="1" t="s">
        <v>37</v>
      </c>
      <c r="C59" s="5" t="n">
        <v>0</v>
      </c>
      <c r="D59" s="5" t="n">
        <v>0</v>
      </c>
      <c r="E59" s="5" t="n">
        <v>2</v>
      </c>
      <c r="F59" s="5" t="n">
        <v>14.7</v>
      </c>
      <c r="G59" s="5" t="n">
        <v>0</v>
      </c>
      <c r="H59" s="5" t="n">
        <v>0</v>
      </c>
    </row>
    <row r="60" customFormat="false" ht="12.75" hidden="false" customHeight="false" outlineLevel="0" collapsed="false">
      <c r="A60" s="1" t="s">
        <v>17</v>
      </c>
      <c r="C60" s="5"/>
      <c r="D60" s="5"/>
      <c r="E60" s="5"/>
      <c r="F60" s="5"/>
      <c r="G60" s="5"/>
      <c r="H60" s="5"/>
    </row>
    <row r="61" customFormat="false" ht="12.75" hidden="false" customHeight="false" outlineLevel="0" collapsed="false">
      <c r="B61" s="0" t="s">
        <v>51</v>
      </c>
      <c r="C61" s="5" t="n">
        <f aca="false">-1.5-4.338</f>
        <v>-5.838</v>
      </c>
      <c r="D61" s="5" t="n">
        <f aca="false">-1.5-4.1</f>
        <v>-5.6</v>
      </c>
      <c r="E61" s="5" t="n">
        <f aca="false">-1.6-3.7</f>
        <v>-5.3</v>
      </c>
      <c r="F61" s="5" t="n">
        <f aca="false">-1.5-1.5</f>
        <v>-3</v>
      </c>
      <c r="G61" s="5" t="n">
        <f aca="false">-1.5-1.6</f>
        <v>-3.1</v>
      </c>
      <c r="H61" s="5" t="n">
        <v>0</v>
      </c>
    </row>
    <row r="62" customFormat="false" ht="12.75" hidden="false" customHeight="false" outlineLevel="0" collapsed="false">
      <c r="B62" s="0" t="s">
        <v>52</v>
      </c>
      <c r="C62" s="5" t="n">
        <v>0</v>
      </c>
      <c r="D62" s="5" t="n">
        <v>0</v>
      </c>
      <c r="E62" s="5" t="n">
        <v>0</v>
      </c>
      <c r="F62" s="5" t="n">
        <v>0</v>
      </c>
      <c r="G62" s="5" t="n">
        <v>0</v>
      </c>
      <c r="H62" s="5" t="n">
        <v>0</v>
      </c>
    </row>
    <row r="63" customFormat="false" ht="12.75" hidden="false" customHeight="false" outlineLevel="0" collapsed="false">
      <c r="B63" s="0" t="s">
        <v>39</v>
      </c>
      <c r="C63" s="5" t="n">
        <v>0</v>
      </c>
      <c r="D63" s="5" t="n">
        <v>0</v>
      </c>
      <c r="E63" s="5" t="n">
        <v>0</v>
      </c>
      <c r="F63" s="5" t="n">
        <v>0</v>
      </c>
      <c r="G63" s="5" t="n">
        <v>0</v>
      </c>
      <c r="H63" s="5" t="n">
        <v>0</v>
      </c>
    </row>
    <row r="64" customFormat="false" ht="12.75" hidden="false" customHeight="false" outlineLevel="0" collapsed="false">
      <c r="B64" s="0" t="s">
        <v>53</v>
      </c>
      <c r="C64" s="5"/>
      <c r="D64" s="5"/>
      <c r="E64" s="5" t="n">
        <v>2</v>
      </c>
      <c r="F64" s="5"/>
      <c r="G64" s="5"/>
      <c r="H64" s="5"/>
    </row>
    <row r="65" customFormat="false" ht="12.75" hidden="false" customHeight="false" outlineLevel="0" collapsed="false">
      <c r="B65" s="0" t="s">
        <v>54</v>
      </c>
      <c r="C65" s="5" t="n">
        <v>0.3</v>
      </c>
      <c r="D65" s="5" t="n">
        <v>0.4</v>
      </c>
      <c r="E65" s="5" t="n">
        <v>0.4</v>
      </c>
      <c r="F65" s="5" t="n">
        <f aca="false">0</f>
        <v>0</v>
      </c>
      <c r="G65" s="5"/>
      <c r="H65" s="5"/>
    </row>
    <row r="66" customFormat="false" ht="15" hidden="false" customHeight="false" outlineLevel="0" collapsed="false">
      <c r="B66" s="7" t="s">
        <v>48</v>
      </c>
      <c r="C66" s="6" t="n">
        <f aca="false">-1.7+2.5</f>
        <v>0.8</v>
      </c>
      <c r="D66" s="6" t="n">
        <f aca="false">-4.4</f>
        <v>-4.4</v>
      </c>
      <c r="E66" s="6" t="n">
        <f aca="false">-4.6</f>
        <v>-4.6</v>
      </c>
      <c r="F66" s="6" t="n">
        <f aca="false">-5.5</f>
        <v>-5.5</v>
      </c>
      <c r="G66" s="6" t="n">
        <f aca="false">-4.8</f>
        <v>-4.8</v>
      </c>
      <c r="H66" s="6" t="n">
        <v>0</v>
      </c>
    </row>
    <row r="67" customFormat="false" ht="15" hidden="false" customHeight="false" outlineLevel="0" collapsed="false">
      <c r="B67" s="1" t="s">
        <v>28</v>
      </c>
      <c r="C67" s="6" t="n">
        <f aca="false">SUM(C61:C66)</f>
        <v>-4.738</v>
      </c>
      <c r="D67" s="6" t="n">
        <f aca="false">SUM(D61:D66)</f>
        <v>-9.6</v>
      </c>
      <c r="E67" s="6" t="n">
        <f aca="false">SUM(E61:E66)</f>
        <v>-7.5</v>
      </c>
      <c r="F67" s="6" t="n">
        <f aca="false">SUM(F61:F66)</f>
        <v>-8.5</v>
      </c>
      <c r="G67" s="6" t="n">
        <f aca="false">SUM(G61:G66)</f>
        <v>-7.9</v>
      </c>
      <c r="H67" s="6" t="n">
        <f aca="false">SUM(H61:H66)</f>
        <v>0</v>
      </c>
    </row>
    <row r="68" customFormat="false" ht="15" hidden="false" customHeight="false" outlineLevel="0" collapsed="false">
      <c r="A68" s="1" t="s">
        <v>55</v>
      </c>
      <c r="C68" s="6" t="n">
        <f aca="false">+C59+C67</f>
        <v>-4.738</v>
      </c>
      <c r="D68" s="6" t="n">
        <f aca="false">+D59+D67</f>
        <v>-9.6</v>
      </c>
      <c r="E68" s="6" t="n">
        <f aca="false">+E59+E67</f>
        <v>-5.5</v>
      </c>
      <c r="F68" s="6" t="n">
        <f aca="false">+F59+F67</f>
        <v>6.2</v>
      </c>
      <c r="G68" s="6" t="n">
        <f aca="false">+G59+G67</f>
        <v>-7.9</v>
      </c>
      <c r="H68" s="6" t="n">
        <f aca="false">+H59+H67</f>
        <v>0</v>
      </c>
    </row>
    <row r="69" customFormat="false" ht="12.75" hidden="false" customHeight="false" outlineLevel="0" collapsed="false">
      <c r="C69" s="5"/>
      <c r="D69" s="5"/>
      <c r="E69" s="5"/>
      <c r="F69" s="5"/>
      <c r="G69" s="5"/>
      <c r="H69" s="5"/>
    </row>
    <row r="70" customFormat="false" ht="12.75" hidden="false" customHeight="false" outlineLevel="0" collapsed="false">
      <c r="A70" s="4" t="s">
        <v>56</v>
      </c>
      <c r="C70" s="5"/>
      <c r="D70" s="5"/>
      <c r="E70" s="5"/>
      <c r="F70" s="5"/>
      <c r="G70" s="5"/>
      <c r="H70" s="5"/>
    </row>
    <row r="71" customFormat="false" ht="12.75" hidden="false" customHeight="false" outlineLevel="0" collapsed="false">
      <c r="A71" s="1" t="s">
        <v>37</v>
      </c>
      <c r="C71" s="5" t="n">
        <v>0</v>
      </c>
      <c r="D71" s="5" t="n">
        <v>0</v>
      </c>
      <c r="E71" s="5" t="n">
        <v>0</v>
      </c>
      <c r="F71" s="5" t="n">
        <v>0</v>
      </c>
      <c r="G71" s="5" t="n">
        <v>0</v>
      </c>
      <c r="H71" s="5" t="n">
        <v>0</v>
      </c>
    </row>
    <row r="72" customFormat="false" ht="12.75" hidden="false" customHeight="false" outlineLevel="0" collapsed="false">
      <c r="A72" s="1" t="s">
        <v>17</v>
      </c>
      <c r="C72" s="5"/>
      <c r="D72" s="5"/>
      <c r="E72" s="5"/>
      <c r="F72" s="5"/>
      <c r="G72" s="5"/>
      <c r="H72" s="5"/>
    </row>
    <row r="73" customFormat="false" ht="12.75" hidden="false" customHeight="false" outlineLevel="0" collapsed="false">
      <c r="B73" s="0" t="s">
        <v>51</v>
      </c>
      <c r="C73" s="5" t="n">
        <f aca="false">-6.1</f>
        <v>-6.1</v>
      </c>
      <c r="D73" s="5" t="n">
        <f aca="false">-5.4</f>
        <v>-5.4</v>
      </c>
      <c r="E73" s="5" t="n">
        <f aca="false">-6.1</f>
        <v>-6.1</v>
      </c>
      <c r="F73" s="5" t="n">
        <f aca="false">-5.7-3.8</f>
        <v>-9.5</v>
      </c>
      <c r="G73" s="5" t="n">
        <f aca="false">-10.2-2.4</f>
        <v>-12.6</v>
      </c>
      <c r="H73" s="5" t="n">
        <v>0</v>
      </c>
    </row>
    <row r="74" customFormat="false" ht="12.75" hidden="false" customHeight="false" outlineLevel="0" collapsed="false">
      <c r="B74" s="0" t="s">
        <v>52</v>
      </c>
      <c r="C74" s="5" t="n">
        <v>0</v>
      </c>
      <c r="D74" s="5" t="n">
        <v>0</v>
      </c>
      <c r="E74" s="5" t="n">
        <v>0</v>
      </c>
      <c r="F74" s="5" t="n">
        <v>0</v>
      </c>
      <c r="G74" s="5" t="n">
        <f aca="false">0</f>
        <v>0</v>
      </c>
      <c r="H74" s="5" t="n">
        <v>0</v>
      </c>
    </row>
    <row r="75" customFormat="false" ht="12.75" hidden="false" customHeight="false" outlineLevel="0" collapsed="false">
      <c r="B75" s="0" t="s">
        <v>39</v>
      </c>
      <c r="C75" s="5" t="n">
        <v>0</v>
      </c>
      <c r="D75" s="5" t="n">
        <v>0</v>
      </c>
      <c r="E75" s="5" t="n">
        <v>0</v>
      </c>
      <c r="F75" s="5" t="n">
        <v>0</v>
      </c>
      <c r="G75" s="5" t="n">
        <v>0</v>
      </c>
      <c r="H75" s="5" t="n">
        <v>0</v>
      </c>
    </row>
    <row r="76" customFormat="false" ht="15" hidden="false" customHeight="false" outlineLevel="0" collapsed="false">
      <c r="B76" s="0" t="s">
        <v>40</v>
      </c>
      <c r="C76" s="6" t="n">
        <v>0</v>
      </c>
      <c r="D76" s="6" t="n">
        <v>0</v>
      </c>
      <c r="E76" s="6" t="n">
        <f aca="false">-2-1.4</f>
        <v>-3.4</v>
      </c>
      <c r="F76" s="6" t="n">
        <v>0</v>
      </c>
      <c r="G76" s="6" t="n">
        <v>0</v>
      </c>
      <c r="H76" s="6" t="n">
        <v>0</v>
      </c>
    </row>
    <row r="77" customFormat="false" ht="15" hidden="false" customHeight="false" outlineLevel="0" collapsed="false">
      <c r="B77" s="1" t="s">
        <v>28</v>
      </c>
      <c r="C77" s="6" t="n">
        <f aca="false">SUM(C73:C76)</f>
        <v>-6.1</v>
      </c>
      <c r="D77" s="6" t="n">
        <f aca="false">SUM(D73:D76)</f>
        <v>-5.4</v>
      </c>
      <c r="E77" s="6" t="n">
        <f aca="false">SUM(E73:E76)</f>
        <v>-9.5</v>
      </c>
      <c r="F77" s="6" t="n">
        <f aca="false">SUM(F73:F76)</f>
        <v>-9.5</v>
      </c>
      <c r="G77" s="6" t="n">
        <f aca="false">SUM(G73:G76)</f>
        <v>-12.6</v>
      </c>
      <c r="H77" s="6" t="n">
        <f aca="false">SUM(H73:H76)</f>
        <v>0</v>
      </c>
    </row>
    <row r="78" customFormat="false" ht="15" hidden="false" customHeight="false" outlineLevel="0" collapsed="false">
      <c r="A78" s="1" t="s">
        <v>57</v>
      </c>
      <c r="C78" s="6" t="n">
        <f aca="false">+C71+C77</f>
        <v>-6.1</v>
      </c>
      <c r="D78" s="6" t="n">
        <f aca="false">+D71+D77</f>
        <v>-5.4</v>
      </c>
      <c r="E78" s="6" t="n">
        <f aca="false">+E71+E77</f>
        <v>-9.5</v>
      </c>
      <c r="F78" s="6" t="n">
        <f aca="false">+F71+F77</f>
        <v>-9.5</v>
      </c>
      <c r="G78" s="6" t="n">
        <f aca="false">+G71+G77</f>
        <v>-12.6</v>
      </c>
      <c r="H78" s="6" t="n">
        <f aca="false">+H71+H77</f>
        <v>0</v>
      </c>
    </row>
    <row r="79" customFormat="false" ht="12.75" hidden="false" customHeight="false" outlineLevel="0" collapsed="false">
      <c r="C79" s="5"/>
      <c r="D79" s="5"/>
      <c r="E79" s="5"/>
      <c r="F79" s="5"/>
      <c r="G79" s="5"/>
      <c r="H79" s="5"/>
    </row>
    <row r="80" customFormat="false" ht="12.75" hidden="false" customHeight="false" outlineLevel="0" collapsed="false">
      <c r="A80" s="4" t="s">
        <v>58</v>
      </c>
      <c r="C80" s="5"/>
      <c r="D80" s="5"/>
      <c r="E80" s="5"/>
      <c r="F80" s="5"/>
      <c r="G80" s="5"/>
      <c r="H80" s="5"/>
    </row>
    <row r="81" customFormat="false" ht="12.75" hidden="false" customHeight="false" outlineLevel="0" collapsed="false">
      <c r="A81" s="1" t="s">
        <v>37</v>
      </c>
      <c r="C81" s="5" t="n">
        <v>0</v>
      </c>
      <c r="D81" s="5" t="n">
        <v>0</v>
      </c>
      <c r="E81" s="5" t="n">
        <v>0</v>
      </c>
      <c r="F81" s="5" t="n">
        <v>0</v>
      </c>
      <c r="G81" s="5" t="n">
        <v>0</v>
      </c>
      <c r="H81" s="5" t="n">
        <v>0</v>
      </c>
    </row>
    <row r="82" customFormat="false" ht="12.75" hidden="false" customHeight="false" outlineLevel="0" collapsed="false">
      <c r="A82" s="1" t="s">
        <v>17</v>
      </c>
      <c r="C82" s="5"/>
      <c r="D82" s="5"/>
      <c r="E82" s="5"/>
      <c r="F82" s="5"/>
      <c r="G82" s="5"/>
      <c r="H82" s="5"/>
    </row>
    <row r="83" customFormat="false" ht="12.75" hidden="false" customHeight="false" outlineLevel="0" collapsed="false">
      <c r="B83" s="0" t="s">
        <v>51</v>
      </c>
      <c r="C83" s="5" t="n">
        <f aca="false">-2.3</f>
        <v>-2.3</v>
      </c>
      <c r="D83" s="5" t="n">
        <f aca="false">-2.9</f>
        <v>-2.9</v>
      </c>
      <c r="E83" s="5" t="n">
        <f aca="false">-2</f>
        <v>-2</v>
      </c>
      <c r="F83" s="5" t="n">
        <f aca="false">-2.2</f>
        <v>-2.2</v>
      </c>
      <c r="G83" s="5" t="n">
        <f aca="false">-1.4</f>
        <v>-1.4</v>
      </c>
      <c r="H83" s="5" t="n">
        <v>0</v>
      </c>
    </row>
    <row r="84" customFormat="false" ht="12.75" hidden="false" customHeight="false" outlineLevel="0" collapsed="false">
      <c r="B84" s="0" t="s">
        <v>52</v>
      </c>
      <c r="C84" s="5" t="n">
        <f aca="false">-0.4</f>
        <v>-0.4</v>
      </c>
      <c r="D84" s="5" t="n">
        <f aca="false">-0.5</f>
        <v>-0.5</v>
      </c>
      <c r="E84" s="5" t="n">
        <f aca="false">-0.5</f>
        <v>-0.5</v>
      </c>
      <c r="F84" s="5" t="n">
        <f aca="false">-0.5</f>
        <v>-0.5</v>
      </c>
      <c r="G84" s="5" t="n">
        <f aca="false">-0.6</f>
        <v>-0.6</v>
      </c>
      <c r="H84" s="5" t="n">
        <v>0</v>
      </c>
    </row>
    <row r="85" customFormat="false" ht="12.75" hidden="false" customHeight="false" outlineLevel="0" collapsed="false">
      <c r="B85" s="0" t="s">
        <v>39</v>
      </c>
      <c r="C85" s="5" t="n">
        <v>0</v>
      </c>
      <c r="D85" s="5" t="n">
        <v>0</v>
      </c>
      <c r="E85" s="5" t="n">
        <v>0</v>
      </c>
      <c r="F85" s="5" t="n">
        <v>0</v>
      </c>
      <c r="G85" s="5" t="n">
        <v>0</v>
      </c>
      <c r="H85" s="5" t="n">
        <v>0</v>
      </c>
    </row>
    <row r="86" customFormat="false" ht="15" hidden="false" customHeight="false" outlineLevel="0" collapsed="false">
      <c r="B86" s="7" t="s">
        <v>59</v>
      </c>
      <c r="C86" s="6" t="n">
        <f aca="false">0.3</f>
        <v>0.3</v>
      </c>
      <c r="D86" s="6" t="n">
        <f aca="false">0.4</f>
        <v>0.4</v>
      </c>
      <c r="E86" s="6" t="n">
        <f aca="false">0.4</f>
        <v>0.4</v>
      </c>
      <c r="F86" s="6" t="n">
        <f aca="false">0.1</f>
        <v>0.1</v>
      </c>
      <c r="G86" s="6" t="n">
        <v>0</v>
      </c>
      <c r="H86" s="6" t="n">
        <v>0</v>
      </c>
    </row>
    <row r="87" customFormat="false" ht="15" hidden="false" customHeight="false" outlineLevel="0" collapsed="false">
      <c r="B87" s="1" t="s">
        <v>28</v>
      </c>
      <c r="C87" s="6" t="n">
        <f aca="false">SUM(C83:C86)</f>
        <v>-2.4</v>
      </c>
      <c r="D87" s="6" t="n">
        <f aca="false">SUM(D83:D86)</f>
        <v>-3</v>
      </c>
      <c r="E87" s="6" t="n">
        <f aca="false">SUM(E83:E86)</f>
        <v>-2.1</v>
      </c>
      <c r="F87" s="6" t="n">
        <f aca="false">SUM(F83:F86)</f>
        <v>-2.6</v>
      </c>
      <c r="G87" s="6" t="n">
        <f aca="false">SUM(G83:G86)</f>
        <v>-2</v>
      </c>
      <c r="H87" s="6" t="n">
        <f aca="false">SUM(H83:H86)</f>
        <v>0</v>
      </c>
    </row>
    <row r="88" customFormat="false" ht="15" hidden="false" customHeight="false" outlineLevel="0" collapsed="false">
      <c r="A88" s="1" t="s">
        <v>60</v>
      </c>
      <c r="C88" s="6" t="n">
        <f aca="false">+C81+C87</f>
        <v>-2.4</v>
      </c>
      <c r="D88" s="6" t="n">
        <f aca="false">+D81+D87</f>
        <v>-3</v>
      </c>
      <c r="E88" s="6" t="n">
        <f aca="false">+E81+E87</f>
        <v>-2.1</v>
      </c>
      <c r="F88" s="6" t="n">
        <f aca="false">+F81+F87</f>
        <v>-2.6</v>
      </c>
      <c r="G88" s="6" t="n">
        <f aca="false">+G81+G87</f>
        <v>-2</v>
      </c>
      <c r="H88" s="6" t="n">
        <f aca="false">+H81+H87</f>
        <v>0</v>
      </c>
    </row>
    <row r="89" customFormat="false" ht="12.75" hidden="false" customHeight="false" outlineLevel="0" collapsed="false">
      <c r="C89" s="5"/>
      <c r="D89" s="5"/>
      <c r="E89" s="5"/>
      <c r="F89" s="5"/>
      <c r="G89" s="5"/>
      <c r="H89" s="5"/>
    </row>
    <row r="90" customFormat="false" ht="12.75" hidden="false" customHeight="false" outlineLevel="0" collapsed="false">
      <c r="A90" s="4" t="s">
        <v>61</v>
      </c>
      <c r="C90" s="5"/>
      <c r="D90" s="5"/>
      <c r="E90" s="5"/>
      <c r="F90" s="5"/>
      <c r="G90" s="5"/>
      <c r="H90" s="5"/>
    </row>
    <row r="91" customFormat="false" ht="12.75" hidden="false" customHeight="false" outlineLevel="0" collapsed="false">
      <c r="A91" s="1" t="s">
        <v>37</v>
      </c>
      <c r="C91" s="5" t="n">
        <v>0</v>
      </c>
      <c r="D91" s="5" t="n">
        <v>0</v>
      </c>
      <c r="E91" s="5" t="n">
        <v>0</v>
      </c>
      <c r="F91" s="5" t="n">
        <v>0</v>
      </c>
      <c r="G91" s="5" t="n">
        <v>0</v>
      </c>
      <c r="H91" s="5" t="n">
        <v>0</v>
      </c>
    </row>
    <row r="92" customFormat="false" ht="12.75" hidden="false" customHeight="false" outlineLevel="0" collapsed="false">
      <c r="A92" s="1" t="s">
        <v>17</v>
      </c>
      <c r="C92" s="5"/>
      <c r="D92" s="5"/>
      <c r="E92" s="5"/>
      <c r="F92" s="5"/>
      <c r="G92" s="5"/>
      <c r="H92" s="5"/>
    </row>
    <row r="93" customFormat="false" ht="12.75" hidden="false" customHeight="false" outlineLevel="0" collapsed="false">
      <c r="B93" s="0" t="s">
        <v>51</v>
      </c>
      <c r="C93" s="5" t="n">
        <f aca="false">-1.5</f>
        <v>-1.5</v>
      </c>
      <c r="D93" s="5" t="n">
        <f aca="false">-1.5</f>
        <v>-1.5</v>
      </c>
      <c r="E93" s="5" t="n">
        <f aca="false">-2</f>
        <v>-2</v>
      </c>
      <c r="F93" s="5" t="n">
        <f aca="false">-1.1</f>
        <v>-1.1</v>
      </c>
      <c r="G93" s="5" t="n">
        <f aca="false">-1.5</f>
        <v>-1.5</v>
      </c>
      <c r="H93" s="5" t="n">
        <v>0</v>
      </c>
    </row>
    <row r="94" customFormat="false" ht="12.75" hidden="false" customHeight="false" outlineLevel="0" collapsed="false">
      <c r="B94" s="0" t="s">
        <v>52</v>
      </c>
      <c r="C94" s="5" t="n">
        <v>0</v>
      </c>
      <c r="D94" s="5" t="n">
        <v>0</v>
      </c>
      <c r="E94" s="5" t="n">
        <v>0</v>
      </c>
      <c r="F94" s="5" t="n">
        <v>0</v>
      </c>
      <c r="G94" s="5" t="n">
        <v>0</v>
      </c>
      <c r="H94" s="5" t="n">
        <v>0</v>
      </c>
    </row>
    <row r="95" customFormat="false" ht="12.75" hidden="false" customHeight="false" outlineLevel="0" collapsed="false">
      <c r="B95" s="0" t="s">
        <v>62</v>
      </c>
      <c r="C95" s="5" t="n">
        <f aca="false">-0.4</f>
        <v>-0.4</v>
      </c>
      <c r="D95" s="5" t="n">
        <f aca="false">-0.4</f>
        <v>-0.4</v>
      </c>
      <c r="E95" s="5" t="n">
        <f aca="false">-0.4</f>
        <v>-0.4</v>
      </c>
      <c r="F95" s="5" t="n">
        <f aca="false">-0.5</f>
        <v>-0.5</v>
      </c>
      <c r="G95" s="5" t="n">
        <f aca="false">0</f>
        <v>0</v>
      </c>
      <c r="H95" s="5" t="n">
        <v>0</v>
      </c>
    </row>
    <row r="96" customFormat="false" ht="12.75" hidden="false" customHeight="false" outlineLevel="0" collapsed="false">
      <c r="B96" s="0" t="s">
        <v>54</v>
      </c>
      <c r="C96" s="5" t="n">
        <v>0.4</v>
      </c>
      <c r="D96" s="5" t="n">
        <v>0.5</v>
      </c>
      <c r="E96" s="5" t="n">
        <v>0.4</v>
      </c>
      <c r="F96" s="5" t="n">
        <v>0.1</v>
      </c>
      <c r="G96" s="5"/>
      <c r="H96" s="5"/>
    </row>
    <row r="97" customFormat="false" ht="15" hidden="false" customHeight="false" outlineLevel="0" collapsed="false">
      <c r="B97" s="7" t="s">
        <v>48</v>
      </c>
      <c r="C97" s="6" t="n">
        <v>0.3</v>
      </c>
      <c r="D97" s="6" t="n">
        <v>0</v>
      </c>
      <c r="E97" s="6" t="n">
        <v>0</v>
      </c>
      <c r="F97" s="6" t="n">
        <v>0</v>
      </c>
      <c r="G97" s="6" t="n">
        <v>0</v>
      </c>
      <c r="H97" s="6" t="n">
        <v>0</v>
      </c>
    </row>
    <row r="98" customFormat="false" ht="15" hidden="false" customHeight="false" outlineLevel="0" collapsed="false">
      <c r="B98" s="1" t="s">
        <v>28</v>
      </c>
      <c r="C98" s="6" t="n">
        <f aca="false">SUM(C93:C97)</f>
        <v>-1.2</v>
      </c>
      <c r="D98" s="6" t="n">
        <f aca="false">SUM(D93:D97)</f>
        <v>-1.4</v>
      </c>
      <c r="E98" s="6" t="n">
        <f aca="false">SUM(E93:E97)</f>
        <v>-2</v>
      </c>
      <c r="F98" s="6" t="n">
        <f aca="false">SUM(F93:F97)</f>
        <v>-1.5</v>
      </c>
      <c r="G98" s="6" t="n">
        <f aca="false">SUM(G93:G97)</f>
        <v>-1.5</v>
      </c>
      <c r="H98" s="6" t="n">
        <f aca="false">SUM(H93:H97)</f>
        <v>0</v>
      </c>
    </row>
    <row r="99" customFormat="false" ht="15" hidden="false" customHeight="false" outlineLevel="0" collapsed="false">
      <c r="A99" s="1" t="s">
        <v>63</v>
      </c>
      <c r="C99" s="6" t="n">
        <f aca="false">+C91+C98</f>
        <v>-1.2</v>
      </c>
      <c r="D99" s="6" t="n">
        <f aca="false">+D91+D98</f>
        <v>-1.4</v>
      </c>
      <c r="E99" s="6" t="n">
        <f aca="false">+E91+E98</f>
        <v>-2</v>
      </c>
      <c r="F99" s="6" t="n">
        <f aca="false">+F91+F98</f>
        <v>-1.5</v>
      </c>
      <c r="G99" s="6" t="n">
        <f aca="false">+G91+G98</f>
        <v>-1.5</v>
      </c>
      <c r="H99" s="6" t="n">
        <f aca="false">+H91+H98</f>
        <v>0</v>
      </c>
    </row>
    <row r="100" customFormat="false" ht="12.75" hidden="false" customHeight="false" outlineLevel="0" collapsed="false">
      <c r="C100" s="5"/>
      <c r="D100" s="5"/>
      <c r="E100" s="5"/>
      <c r="F100" s="5"/>
      <c r="G100" s="5"/>
      <c r="H100" s="5"/>
    </row>
    <row r="101" customFormat="false" ht="12.75" hidden="false" customHeight="false" outlineLevel="0" collapsed="false">
      <c r="A101" s="4" t="s">
        <v>64</v>
      </c>
      <c r="C101" s="5"/>
      <c r="D101" s="5"/>
      <c r="E101" s="5"/>
      <c r="F101" s="5"/>
      <c r="G101" s="5"/>
      <c r="H101" s="5"/>
    </row>
    <row r="102" customFormat="false" ht="12.75" hidden="false" customHeight="false" outlineLevel="0" collapsed="false">
      <c r="A102" s="1" t="s">
        <v>37</v>
      </c>
      <c r="C102" s="5" t="n">
        <v>0</v>
      </c>
      <c r="D102" s="5" t="n">
        <v>0</v>
      </c>
      <c r="E102" s="5" t="n">
        <v>0</v>
      </c>
      <c r="F102" s="5" t="n">
        <v>0</v>
      </c>
      <c r="G102" s="5" t="n">
        <v>0</v>
      </c>
      <c r="H102" s="5" t="n">
        <v>0</v>
      </c>
    </row>
    <row r="103" customFormat="false" ht="12.75" hidden="false" customHeight="false" outlineLevel="0" collapsed="false">
      <c r="A103" s="1" t="s">
        <v>17</v>
      </c>
      <c r="C103" s="5"/>
      <c r="D103" s="5"/>
      <c r="E103" s="5"/>
      <c r="F103" s="5"/>
      <c r="G103" s="5"/>
      <c r="H103" s="5"/>
    </row>
    <row r="104" customFormat="false" ht="12.75" hidden="false" customHeight="false" outlineLevel="0" collapsed="false">
      <c r="B104" s="0" t="s">
        <v>51</v>
      </c>
      <c r="C104" s="5" t="n">
        <f aca="false">-1.2</f>
        <v>-1.2</v>
      </c>
      <c r="D104" s="5" t="n">
        <f aca="false">-1</f>
        <v>-1</v>
      </c>
      <c r="E104" s="5" t="n">
        <f aca="false">-0.6</f>
        <v>-0.6</v>
      </c>
      <c r="F104" s="5" t="n">
        <f aca="false">-1.7</f>
        <v>-1.7</v>
      </c>
      <c r="G104" s="5" t="n">
        <f aca="false">-1.2</f>
        <v>-1.2</v>
      </c>
      <c r="H104" s="5" t="n">
        <v>0</v>
      </c>
    </row>
    <row r="105" customFormat="false" ht="12.75" hidden="false" customHeight="false" outlineLevel="0" collapsed="false">
      <c r="B105" s="0" t="s">
        <v>65</v>
      </c>
      <c r="C105" s="5" t="n">
        <f aca="false">-0.3</f>
        <v>-0.3</v>
      </c>
      <c r="D105" s="5" t="n">
        <f aca="false">-0.2</f>
        <v>-0.2</v>
      </c>
      <c r="E105" s="5" t="n">
        <f aca="false">-0.1</f>
        <v>-0.1</v>
      </c>
      <c r="F105" s="5" t="n">
        <f aca="false">-0.2</f>
        <v>-0.2</v>
      </c>
      <c r="G105" s="5" t="n">
        <f aca="false">-0.1</f>
        <v>-0.1</v>
      </c>
      <c r="H105" s="5" t="n">
        <v>0</v>
      </c>
    </row>
    <row r="106" customFormat="false" ht="12.75" hidden="false" customHeight="false" outlineLevel="0" collapsed="false">
      <c r="B106" s="7" t="s">
        <v>66</v>
      </c>
      <c r="C106" s="5" t="n">
        <f aca="false">-0.4-0.3-0.3-0.4</f>
        <v>-1.4</v>
      </c>
      <c r="D106" s="5" t="n">
        <f aca="false">-1.3-0.4-0.4-0.5</f>
        <v>-2.6</v>
      </c>
      <c r="E106" s="5" t="n">
        <f aca="false">-0.9-0.4-0.4-0.4</f>
        <v>-2.1</v>
      </c>
      <c r="F106" s="5" t="n">
        <f aca="false">-2.6-0.1</f>
        <v>-2.7</v>
      </c>
      <c r="G106" s="5" t="n">
        <f aca="false">-2.1</f>
        <v>-2.1</v>
      </c>
      <c r="H106" s="5" t="n">
        <v>0</v>
      </c>
    </row>
    <row r="107" customFormat="false" ht="12.75" hidden="false" customHeight="false" outlineLevel="0" collapsed="false">
      <c r="B107" s="0" t="s">
        <v>67</v>
      </c>
      <c r="C107" s="5" t="n">
        <f aca="false">0</f>
        <v>0</v>
      </c>
      <c r="D107" s="5" t="n">
        <f aca="false">0</f>
        <v>0</v>
      </c>
      <c r="E107" s="5" t="n">
        <f aca="false">0</f>
        <v>0</v>
      </c>
      <c r="F107" s="5" t="n">
        <f aca="false">0</f>
        <v>0</v>
      </c>
      <c r="G107" s="5" t="n">
        <f aca="false">-2.9</f>
        <v>-2.9</v>
      </c>
      <c r="H107" s="5" t="n">
        <v>0</v>
      </c>
    </row>
    <row r="108" customFormat="false" ht="12.75" hidden="false" customHeight="false" outlineLevel="0" collapsed="false">
      <c r="B108" s="0" t="s">
        <v>68</v>
      </c>
      <c r="C108" s="5" t="n">
        <f aca="false">0</f>
        <v>0</v>
      </c>
      <c r="D108" s="5" t="n">
        <f aca="false">0</f>
        <v>0</v>
      </c>
      <c r="E108" s="5" t="n">
        <f aca="false">-0.4</f>
        <v>-0.4</v>
      </c>
      <c r="F108" s="5" t="n">
        <f aca="false">0</f>
        <v>0</v>
      </c>
      <c r="G108" s="5" t="n">
        <f aca="false">0</f>
        <v>0</v>
      </c>
      <c r="H108" s="5"/>
    </row>
    <row r="109" customFormat="false" ht="15" hidden="false" customHeight="false" outlineLevel="0" collapsed="false">
      <c r="B109" s="7" t="s">
        <v>69</v>
      </c>
      <c r="C109" s="6" t="n">
        <f aca="false">-4+4-0.3</f>
        <v>-0.3</v>
      </c>
      <c r="D109" s="6" t="n">
        <f aca="false">-0.8+0.8-0.3</f>
        <v>-0.3</v>
      </c>
      <c r="E109" s="6" t="n">
        <f aca="false">-0.3</f>
        <v>-0.3</v>
      </c>
      <c r="F109" s="6" t="n">
        <f aca="false">-0.2</f>
        <v>-0.2</v>
      </c>
      <c r="G109" s="6" t="n">
        <f aca="false">-0.1</f>
        <v>-0.1</v>
      </c>
      <c r="H109" s="6" t="n">
        <v>0</v>
      </c>
    </row>
    <row r="110" customFormat="false" ht="15" hidden="false" customHeight="false" outlineLevel="0" collapsed="false">
      <c r="B110" s="1" t="s">
        <v>28</v>
      </c>
      <c r="C110" s="6" t="n">
        <f aca="false">SUM(C104:C109)</f>
        <v>-3.2</v>
      </c>
      <c r="D110" s="6" t="n">
        <f aca="false">SUM(D104:D109)</f>
        <v>-4.1</v>
      </c>
      <c r="E110" s="6" t="n">
        <f aca="false">SUM(E104:E109)</f>
        <v>-3.5</v>
      </c>
      <c r="F110" s="6" t="n">
        <f aca="false">SUM(F104:F109)</f>
        <v>-4.8</v>
      </c>
      <c r="G110" s="6" t="n">
        <f aca="false">SUM(G104:G109)</f>
        <v>-6.4</v>
      </c>
      <c r="H110" s="6" t="n">
        <f aca="false">SUM(H104:H109)</f>
        <v>0</v>
      </c>
    </row>
    <row r="111" customFormat="false" ht="15" hidden="false" customHeight="false" outlineLevel="0" collapsed="false">
      <c r="A111" s="1" t="s">
        <v>70</v>
      </c>
      <c r="C111" s="6" t="n">
        <f aca="false">+C102+C110</f>
        <v>-3.2</v>
      </c>
      <c r="D111" s="6" t="n">
        <f aca="false">+D102+D110</f>
        <v>-4.1</v>
      </c>
      <c r="E111" s="6" t="n">
        <f aca="false">+E102+E110</f>
        <v>-3.5</v>
      </c>
      <c r="F111" s="6" t="n">
        <f aca="false">+F102+F110</f>
        <v>-4.8</v>
      </c>
      <c r="G111" s="6" t="n">
        <f aca="false">+G102+G110</f>
        <v>-6.4</v>
      </c>
      <c r="H111" s="6" t="n">
        <f aca="false">+H102+H110</f>
        <v>0</v>
      </c>
    </row>
    <row r="112" customFormat="false" ht="12.75" hidden="false" customHeight="false" outlineLevel="0" collapsed="false">
      <c r="C112" s="5"/>
      <c r="D112" s="5"/>
      <c r="E112" s="5"/>
      <c r="F112" s="5"/>
      <c r="G112" s="5"/>
      <c r="H112" s="5"/>
    </row>
    <row r="113" customFormat="false" ht="15" hidden="false" customHeight="false" outlineLevel="0" collapsed="false">
      <c r="A113" s="1" t="s">
        <v>71</v>
      </c>
      <c r="C113" s="6" t="n">
        <f aca="false">+C45+C56+C68+C78+C88+C99+C111</f>
        <v>320.962</v>
      </c>
      <c r="D113" s="6" t="n">
        <f aca="false">+D45+D56+D68+D78+D88+D99+D111</f>
        <v>315.2</v>
      </c>
      <c r="E113" s="6" t="n">
        <f aca="false">+E45+E56+E68+E78+E88+E99+E111</f>
        <v>311.3</v>
      </c>
      <c r="F113" s="6" t="n">
        <f aca="false">+F45+F56+F68+F78+F88+F99+F111</f>
        <v>334.5</v>
      </c>
      <c r="G113" s="6" t="n">
        <f aca="false">+G45+G56+G68+G78+G88+G99+G111</f>
        <v>320</v>
      </c>
      <c r="H113" s="6" t="n">
        <f aca="false">+H45+H56+H68+H78+H88+H99+H111</f>
        <v>435.2</v>
      </c>
    </row>
    <row r="114" customFormat="false" ht="12.75" hidden="false" customHeight="false" outlineLevel="0" collapsed="false">
      <c r="C114" s="5"/>
      <c r="D114" s="5"/>
      <c r="E114" s="5"/>
      <c r="F114" s="5"/>
      <c r="G114" s="5"/>
      <c r="H114" s="5"/>
    </row>
    <row r="115" customFormat="false" ht="12.75" hidden="false" customHeight="false" outlineLevel="0" collapsed="false">
      <c r="A115" s="1" t="s">
        <v>72</v>
      </c>
      <c r="C115" s="5"/>
      <c r="D115" s="5"/>
      <c r="E115" s="5"/>
      <c r="F115" s="5"/>
      <c r="G115" s="5"/>
      <c r="H115" s="5"/>
    </row>
    <row r="116" customFormat="false" ht="12.75" hidden="false" customHeight="false" outlineLevel="0" collapsed="false">
      <c r="B116" s="0" t="s">
        <v>73</v>
      </c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B117" s="0" t="s">
        <v>74</v>
      </c>
      <c r="C117" s="5" t="n">
        <f aca="false">-7.6</f>
        <v>-7.6</v>
      </c>
      <c r="D117" s="5" t="n">
        <f aca="false">-6.4</f>
        <v>-6.4</v>
      </c>
      <c r="E117" s="5" t="n">
        <f aca="false">-6.4</f>
        <v>-6.4</v>
      </c>
      <c r="F117" s="5" t="n">
        <f aca="false">-6.4</f>
        <v>-6.4</v>
      </c>
      <c r="G117" s="5" t="n">
        <f aca="false">-6.4</f>
        <v>-6.4</v>
      </c>
      <c r="H117" s="5" t="n">
        <v>0</v>
      </c>
    </row>
    <row r="118" customFormat="false" ht="12.75" hidden="false" customHeight="false" outlineLevel="0" collapsed="false">
      <c r="B118" s="0" t="s">
        <v>75</v>
      </c>
      <c r="C118" s="8" t="n">
        <f aca="false">(0.1+0.4+3.8+6+1.2+1.5)*-1</f>
        <v>-13</v>
      </c>
      <c r="D118" s="8" t="n">
        <f aca="false">(5.3+0.4+5.4+0.1+1.7+0.5+0.8)*-1</f>
        <v>-14.2</v>
      </c>
      <c r="E118" s="8" t="n">
        <f aca="false">(5.8+0.4+7.4+0.1+1.5+0.3+0.1)*-1</f>
        <v>-15.6</v>
      </c>
      <c r="F118" s="8" t="n">
        <f aca="false">(0.2+0.4+15.6+0.1+1.2-1.1)*-1</f>
        <v>-16.4</v>
      </c>
      <c r="G118" s="8" t="n">
        <f aca="false">(0.3+0.4+14.3+0.1+1.5+0.3)*-1</f>
        <v>-16.9</v>
      </c>
      <c r="H118" s="8" t="n">
        <v>0</v>
      </c>
    </row>
    <row r="119" customFormat="false" ht="15" hidden="false" customHeight="false" outlineLevel="0" collapsed="false">
      <c r="B119" s="0" t="s">
        <v>76</v>
      </c>
      <c r="C119" s="8" t="n">
        <f aca="false">-2.5</f>
        <v>-2.5</v>
      </c>
      <c r="D119" s="8" t="n">
        <f aca="false">-1.9</f>
        <v>-1.9</v>
      </c>
      <c r="E119" s="8" t="n">
        <f aca="false">-1.9</f>
        <v>-1.9</v>
      </c>
      <c r="F119" s="8" t="n">
        <f aca="false">-1.5</f>
        <v>-1.5</v>
      </c>
      <c r="G119" s="8" t="n">
        <f aca="false">-1.9</f>
        <v>-1.9</v>
      </c>
      <c r="H119" s="6"/>
    </row>
    <row r="120" customFormat="false" ht="15" hidden="false" customHeight="false" outlineLevel="0" collapsed="false">
      <c r="B120" s="0" t="s">
        <v>77</v>
      </c>
      <c r="C120" s="8" t="n">
        <f aca="false">-3.2+1.1</f>
        <v>-2.1</v>
      </c>
      <c r="D120" s="8" t="n">
        <f aca="false">-2.4</f>
        <v>-2.4</v>
      </c>
      <c r="E120" s="8" t="n">
        <f aca="false">-2.3</f>
        <v>-2.3</v>
      </c>
      <c r="F120" s="8" t="n">
        <f aca="false">-2.2</f>
        <v>-2.2</v>
      </c>
      <c r="G120" s="8" t="n">
        <f aca="false">-2.3</f>
        <v>-2.3</v>
      </c>
      <c r="H120" s="6"/>
    </row>
    <row r="121" customFormat="false" ht="15" hidden="false" customHeight="false" outlineLevel="0" collapsed="false">
      <c r="B121" s="0" t="s">
        <v>65</v>
      </c>
      <c r="C121" s="8" t="n">
        <f aca="false">-1.1</f>
        <v>-1.1</v>
      </c>
      <c r="D121" s="8" t="n">
        <f aca="false">-1.5</f>
        <v>-1.5</v>
      </c>
      <c r="E121" s="8" t="n">
        <f aca="false">-1.7</f>
        <v>-1.7</v>
      </c>
      <c r="F121" s="8" t="n">
        <f aca="false">-1.7</f>
        <v>-1.7</v>
      </c>
      <c r="G121" s="8" t="n">
        <f aca="false">-1.7</f>
        <v>-1.7</v>
      </c>
      <c r="H121" s="6"/>
    </row>
    <row r="122" customFormat="false" ht="15" hidden="false" customHeight="false" outlineLevel="0" collapsed="false">
      <c r="B122" s="0" t="s">
        <v>78</v>
      </c>
      <c r="C122" s="8" t="n">
        <f aca="false">8+1.7</f>
        <v>9.7</v>
      </c>
      <c r="D122" s="8"/>
      <c r="E122" s="6"/>
      <c r="F122" s="8"/>
      <c r="G122" s="8"/>
      <c r="H122" s="6"/>
    </row>
    <row r="123" customFormat="false" ht="12.75" hidden="false" customHeight="false" outlineLevel="0" collapsed="false">
      <c r="B123" s="0" t="s">
        <v>79</v>
      </c>
      <c r="C123" s="5" t="n">
        <f aca="false">SUM(C117:C122)</f>
        <v>-16.6</v>
      </c>
      <c r="D123" s="5" t="n">
        <f aca="false">SUM(D117:D122)</f>
        <v>-26.4</v>
      </c>
      <c r="E123" s="5" t="n">
        <f aca="false">SUM(E117:E122)</f>
        <v>-27.9</v>
      </c>
      <c r="F123" s="5" t="n">
        <f aca="false">SUM(F117:F122)</f>
        <v>-28.2</v>
      </c>
      <c r="G123" s="5" t="n">
        <f aca="false">SUM(G117:G122)</f>
        <v>-29.2</v>
      </c>
      <c r="H123" s="5" t="n">
        <f aca="false">SUM(H117:H118)</f>
        <v>0</v>
      </c>
    </row>
    <row r="124" customFormat="false" ht="12.75" hidden="false" customHeight="false" outlineLevel="0" collapsed="false">
      <c r="B124" s="0" t="s">
        <v>80</v>
      </c>
      <c r="C124" s="5" t="n">
        <v>-48.9</v>
      </c>
      <c r="D124" s="5" t="n">
        <v>-47.2</v>
      </c>
      <c r="E124" s="5" t="n">
        <v>-45.4</v>
      </c>
      <c r="F124" s="5" t="n">
        <v>-47.8</v>
      </c>
      <c r="G124" s="5" t="n">
        <v>-49.6</v>
      </c>
      <c r="H124" s="5" t="n">
        <v>0</v>
      </c>
    </row>
    <row r="125" customFormat="false" ht="12.75" hidden="false" customHeight="false" outlineLevel="0" collapsed="false">
      <c r="B125" s="0" t="s">
        <v>81</v>
      </c>
      <c r="C125" s="5" t="n">
        <f aca="false">-2.5</f>
        <v>-2.5</v>
      </c>
      <c r="D125" s="5" t="n">
        <f aca="false">-2.5</f>
        <v>-2.5</v>
      </c>
      <c r="E125" s="5" t="n">
        <f aca="false">-2.5</f>
        <v>-2.5</v>
      </c>
      <c r="F125" s="5" t="n">
        <f aca="false">-2.3</f>
        <v>-2.3</v>
      </c>
      <c r="G125" s="5" t="n">
        <f aca="false">-2.6</f>
        <v>-2.6</v>
      </c>
      <c r="H125" s="5"/>
    </row>
    <row r="126" customFormat="false" ht="12.75" hidden="false" customHeight="false" outlineLevel="0" collapsed="false">
      <c r="B126" s="0" t="s">
        <v>82</v>
      </c>
      <c r="C126" s="5"/>
      <c r="D126" s="5"/>
      <c r="E126" s="5" t="n">
        <v>2</v>
      </c>
      <c r="F126" s="5"/>
      <c r="G126" s="5"/>
      <c r="H126" s="5"/>
    </row>
    <row r="127" customFormat="false" ht="12.75" hidden="false" customHeight="false" outlineLevel="0" collapsed="false">
      <c r="B127" s="0" t="s">
        <v>83</v>
      </c>
      <c r="C127" s="5"/>
      <c r="D127" s="5"/>
      <c r="E127" s="5"/>
      <c r="F127" s="5"/>
      <c r="G127" s="5"/>
      <c r="H127" s="5"/>
    </row>
    <row r="128" customFormat="false" ht="12.75" hidden="false" customHeight="false" outlineLevel="0" collapsed="false">
      <c r="B128" s="0" t="s">
        <v>84</v>
      </c>
      <c r="C128" s="5" t="n">
        <v>-27.3</v>
      </c>
      <c r="D128" s="5" t="n">
        <v>-27.9</v>
      </c>
      <c r="E128" s="5" t="n">
        <v>-26.9</v>
      </c>
      <c r="F128" s="5" t="n">
        <v>-27.4</v>
      </c>
      <c r="G128" s="5" t="n">
        <v>-28.3</v>
      </c>
      <c r="H128" s="5" t="n">
        <v>0</v>
      </c>
    </row>
    <row r="129" customFormat="false" ht="15" hidden="false" customHeight="false" outlineLevel="0" collapsed="false">
      <c r="B129" s="0" t="s">
        <v>85</v>
      </c>
      <c r="C129" s="6" t="n">
        <v>-4.6</v>
      </c>
      <c r="D129" s="6" t="n">
        <v>-5.3</v>
      </c>
      <c r="E129" s="6" t="n">
        <v>-6.5</v>
      </c>
      <c r="F129" s="6" t="n">
        <v>-5.8</v>
      </c>
      <c r="G129" s="6" t="n">
        <v>-6.2</v>
      </c>
      <c r="H129" s="6" t="n">
        <v>0</v>
      </c>
    </row>
    <row r="130" customFormat="false" ht="15" hidden="false" customHeight="false" outlineLevel="0" collapsed="false">
      <c r="B130" s="0" t="s">
        <v>86</v>
      </c>
      <c r="C130" s="6" t="n">
        <f aca="false">SUM(C128:C129)</f>
        <v>-31.9</v>
      </c>
      <c r="D130" s="6" t="n">
        <f aca="false">SUM(D128:D129)</f>
        <v>-33.2</v>
      </c>
      <c r="E130" s="6" t="n">
        <f aca="false">SUM(E128:E129)</f>
        <v>-33.4</v>
      </c>
      <c r="F130" s="6" t="n">
        <f aca="false">SUM(F128:F129)</f>
        <v>-33.2</v>
      </c>
      <c r="G130" s="6" t="n">
        <f aca="false">SUM(G128:G129)</f>
        <v>-34.5</v>
      </c>
      <c r="H130" s="6" t="n">
        <f aca="false">SUM(H128:H129)</f>
        <v>0</v>
      </c>
    </row>
    <row r="131" customFormat="false" ht="15" hidden="false" customHeight="false" outlineLevel="0" collapsed="false">
      <c r="B131" s="1" t="s">
        <v>87</v>
      </c>
      <c r="C131" s="6" t="n">
        <f aca="false">+C123+C124+C130</f>
        <v>-97.4</v>
      </c>
      <c r="D131" s="6" t="n">
        <f aca="false">+D123+D124+D130</f>
        <v>-106.8</v>
      </c>
      <c r="E131" s="6" t="n">
        <f aca="false">+E123+E124+E130</f>
        <v>-106.7</v>
      </c>
      <c r="F131" s="6" t="n">
        <f aca="false">+F123+F124+F130</f>
        <v>-109.2</v>
      </c>
      <c r="G131" s="6" t="n">
        <f aca="false">+G123+G124+G130</f>
        <v>-113.3</v>
      </c>
      <c r="H131" s="6" t="n">
        <f aca="false">+H123+H124+H130</f>
        <v>0</v>
      </c>
    </row>
    <row r="132" customFormat="false" ht="12.75" hidden="false" customHeight="false" outlineLevel="0" collapsed="false">
      <c r="B132" s="1"/>
      <c r="C132" s="5"/>
      <c r="D132" s="5"/>
      <c r="E132" s="5"/>
      <c r="F132" s="5"/>
      <c r="G132" s="5"/>
      <c r="H132" s="5"/>
    </row>
    <row r="133" customFormat="false" ht="12.75" hidden="false" customHeight="false" outlineLevel="0" collapsed="false">
      <c r="A133" s="1" t="s">
        <v>88</v>
      </c>
      <c r="C133" s="5"/>
      <c r="D133" s="5"/>
      <c r="E133" s="5"/>
      <c r="F133" s="5"/>
      <c r="G133" s="5"/>
      <c r="H133" s="5"/>
    </row>
    <row r="134" customFormat="false" ht="12.75" hidden="false" customHeight="false" outlineLevel="0" collapsed="false">
      <c r="B134" s="0" t="s">
        <v>89</v>
      </c>
      <c r="C134" s="5" t="n">
        <v>4.8</v>
      </c>
      <c r="D134" s="5" t="n">
        <v>1.9</v>
      </c>
      <c r="E134" s="5" t="n">
        <v>4.8</v>
      </c>
      <c r="F134" s="5" t="n">
        <v>3.7</v>
      </c>
      <c r="G134" s="5" t="n">
        <v>3.7</v>
      </c>
      <c r="H134" s="5" t="n">
        <v>0</v>
      </c>
    </row>
    <row r="135" customFormat="false" ht="12.75" hidden="false" customHeight="false" outlineLevel="0" collapsed="false">
      <c r="B135" s="0" t="s">
        <v>90</v>
      </c>
      <c r="C135" s="5" t="n">
        <v>0.4</v>
      </c>
      <c r="D135" s="5" t="n">
        <v>0.3</v>
      </c>
      <c r="E135" s="5" t="n">
        <v>0.3</v>
      </c>
      <c r="F135" s="5" t="n">
        <v>0</v>
      </c>
      <c r="G135" s="5" t="n">
        <v>0</v>
      </c>
      <c r="H135" s="5" t="n">
        <v>0</v>
      </c>
    </row>
    <row r="136" customFormat="false" ht="12.75" hidden="false" customHeight="false" outlineLevel="0" collapsed="false">
      <c r="B136" s="0" t="s">
        <v>91</v>
      </c>
      <c r="C136" s="5" t="n">
        <v>0</v>
      </c>
      <c r="D136" s="5" t="n">
        <v>0</v>
      </c>
      <c r="E136" s="5" t="n">
        <v>0</v>
      </c>
      <c r="F136" s="5" t="n">
        <v>0</v>
      </c>
      <c r="G136" s="5" t="n">
        <v>0</v>
      </c>
      <c r="H136" s="5" t="n">
        <v>0</v>
      </c>
    </row>
    <row r="137" customFormat="false" ht="12.75" hidden="false" customHeight="false" outlineLevel="0" collapsed="false">
      <c r="B137" s="0" t="s">
        <v>92</v>
      </c>
      <c r="C137" s="5" t="n">
        <v>0</v>
      </c>
      <c r="D137" s="5" t="n">
        <v>14.3</v>
      </c>
      <c r="E137" s="5" t="n">
        <v>3.1</v>
      </c>
      <c r="F137" s="5" t="n">
        <v>0</v>
      </c>
      <c r="G137" s="5" t="n">
        <v>0</v>
      </c>
      <c r="H137" s="5" t="n">
        <v>0</v>
      </c>
    </row>
    <row r="138" customFormat="false" ht="15" hidden="false" customHeight="false" outlineLevel="0" collapsed="false">
      <c r="B138" s="0" t="s">
        <v>15</v>
      </c>
      <c r="C138" s="6" t="n">
        <v>0.3</v>
      </c>
      <c r="D138" s="6" t="n">
        <f aca="false">2.2+0.5+1.5+0.5</f>
        <v>4.7</v>
      </c>
      <c r="E138" s="6" t="n">
        <f aca="false">2.3-0.1</f>
        <v>2.2</v>
      </c>
      <c r="F138" s="6" t="n">
        <v>-0.5</v>
      </c>
      <c r="G138" s="6" t="n">
        <v>-0.4</v>
      </c>
      <c r="H138" s="6" t="n">
        <v>0</v>
      </c>
    </row>
    <row r="139" customFormat="false" ht="15" hidden="false" customHeight="false" outlineLevel="0" collapsed="false">
      <c r="B139" s="0" t="s">
        <v>93</v>
      </c>
      <c r="C139" s="6" t="n">
        <f aca="false">SUM(C134:C138)</f>
        <v>5.5</v>
      </c>
      <c r="D139" s="6" t="n">
        <f aca="false">SUM(D134:D138)</f>
        <v>21.2</v>
      </c>
      <c r="E139" s="6" t="n">
        <f aca="false">SUM(E134:E138)</f>
        <v>10.4</v>
      </c>
      <c r="F139" s="6" t="n">
        <f aca="false">SUM(F134:F138)</f>
        <v>3.2</v>
      </c>
      <c r="G139" s="6" t="n">
        <f aca="false">SUM(G134:G138)</f>
        <v>3.3</v>
      </c>
      <c r="H139" s="6" t="n">
        <f aca="false">SUM(H134:H138)</f>
        <v>0</v>
      </c>
    </row>
    <row r="140" customFormat="false" ht="12.75" hidden="false" customHeight="false" outlineLevel="0" collapsed="false">
      <c r="C140" s="5"/>
      <c r="D140" s="5"/>
      <c r="E140" s="5"/>
      <c r="F140" s="5"/>
      <c r="G140" s="5"/>
      <c r="H140" s="5"/>
    </row>
    <row r="141" customFormat="false" ht="12.75" hidden="false" customHeight="false" outlineLevel="0" collapsed="false">
      <c r="A141" s="1" t="s">
        <v>94</v>
      </c>
      <c r="C141" s="5" t="n">
        <f aca="false">+C113+C131+C139</f>
        <v>229.062</v>
      </c>
      <c r="D141" s="5" t="n">
        <f aca="false">+D113+D131+D139</f>
        <v>229.6</v>
      </c>
      <c r="E141" s="5" t="n">
        <f aca="false">+E113+E131+E139</f>
        <v>215</v>
      </c>
      <c r="F141" s="5" t="n">
        <f aca="false">+F113+F131+F139</f>
        <v>228.5</v>
      </c>
      <c r="G141" s="5" t="n">
        <f aca="false">+G113+G131+G139</f>
        <v>210</v>
      </c>
      <c r="H141" s="5" t="n">
        <f aca="false">+H113+H131+H139</f>
        <v>435.2</v>
      </c>
    </row>
    <row r="142" customFormat="false" ht="12.75" hidden="false" customHeight="false" outlineLevel="0" collapsed="false">
      <c r="C142" s="5"/>
      <c r="D142" s="5"/>
      <c r="E142" s="5"/>
      <c r="F142" s="5"/>
      <c r="G142" s="5"/>
      <c r="H142" s="5"/>
    </row>
    <row r="143" customFormat="false" ht="12.75" hidden="false" customHeight="false" outlineLevel="0" collapsed="false">
      <c r="C143" s="5"/>
      <c r="D143" s="5"/>
      <c r="E143" s="5"/>
      <c r="F143" s="5"/>
      <c r="G143" s="5"/>
      <c r="H143" s="5"/>
    </row>
    <row r="144" customFormat="false" ht="12.75" hidden="false" customHeight="false" outlineLevel="0" collapsed="false">
      <c r="C144" s="5"/>
      <c r="D144" s="5"/>
      <c r="E144" s="5"/>
      <c r="F144" s="5"/>
      <c r="G144" s="5"/>
      <c r="H144" s="5"/>
    </row>
    <row r="145" customFormat="false" ht="12.75" hidden="false" customHeight="false" outlineLevel="0" collapsed="false">
      <c r="C145" s="5"/>
      <c r="D145" s="5"/>
      <c r="E145" s="5"/>
      <c r="F145" s="5"/>
      <c r="G145" s="5"/>
      <c r="H145" s="5"/>
    </row>
    <row r="146" customFormat="false" ht="12.75" hidden="false" customHeight="false" outlineLevel="0" collapsed="false">
      <c r="C146" s="5"/>
      <c r="D146" s="5"/>
      <c r="E146" s="5"/>
      <c r="F146" s="5"/>
      <c r="G146" s="5"/>
      <c r="H146" s="5"/>
    </row>
    <row r="147" customFormat="false" ht="12.75" hidden="false" customHeight="false" outlineLevel="0" collapsed="false">
      <c r="C147" s="5"/>
      <c r="D147" s="5"/>
      <c r="E147" s="5"/>
      <c r="F147" s="5"/>
      <c r="G147" s="5"/>
      <c r="H147" s="5"/>
    </row>
    <row r="148" customFormat="false" ht="12.75" hidden="false" customHeight="false" outlineLevel="0" collapsed="false">
      <c r="C148" s="5"/>
      <c r="D148" s="5"/>
      <c r="E148" s="5"/>
      <c r="F148" s="5"/>
      <c r="G148" s="5"/>
      <c r="H148" s="5"/>
    </row>
    <row r="149" customFormat="false" ht="12.75" hidden="false" customHeight="false" outlineLevel="0" collapsed="false">
      <c r="C149" s="5"/>
      <c r="D149" s="5"/>
      <c r="E149" s="5"/>
      <c r="F149" s="5"/>
      <c r="G149" s="5"/>
      <c r="H149" s="5"/>
    </row>
    <row r="150" customFormat="false" ht="12.75" hidden="false" customHeight="false" outlineLevel="0" collapsed="false">
      <c r="C150" s="5"/>
      <c r="D150" s="5"/>
      <c r="E150" s="5"/>
      <c r="F150" s="5"/>
      <c r="G150" s="5"/>
      <c r="H150" s="5"/>
    </row>
    <row r="151" customFormat="false" ht="12.75" hidden="false" customHeight="false" outlineLevel="0" collapsed="false">
      <c r="C151" s="5"/>
      <c r="D151" s="5"/>
      <c r="E151" s="5"/>
      <c r="F151" s="5"/>
      <c r="G151" s="5"/>
      <c r="H151" s="5"/>
    </row>
    <row r="152" customFormat="false" ht="12.75" hidden="false" customHeight="false" outlineLevel="0" collapsed="false">
      <c r="C152" s="5"/>
      <c r="D152" s="5"/>
      <c r="E152" s="5"/>
      <c r="F152" s="5"/>
      <c r="G152" s="5"/>
      <c r="H152" s="5"/>
    </row>
    <row r="153" customFormat="false" ht="12.75" hidden="false" customHeight="false" outlineLevel="0" collapsed="false">
      <c r="C153" s="5"/>
      <c r="D153" s="5"/>
      <c r="E153" s="5"/>
      <c r="F153" s="5"/>
      <c r="G153" s="5"/>
      <c r="H153" s="5"/>
    </row>
    <row r="154" customFormat="false" ht="12.75" hidden="false" customHeight="false" outlineLevel="0" collapsed="false">
      <c r="C154" s="5"/>
      <c r="D154" s="5"/>
      <c r="E154" s="5"/>
      <c r="F154" s="5"/>
      <c r="G154" s="5"/>
      <c r="H154" s="5"/>
    </row>
    <row r="155" customFormat="false" ht="12.75" hidden="false" customHeight="false" outlineLevel="0" collapsed="false">
      <c r="C155" s="5"/>
      <c r="D155" s="5"/>
      <c r="E155" s="5"/>
      <c r="F155" s="5"/>
      <c r="G155" s="5"/>
      <c r="H155" s="5"/>
    </row>
    <row r="156" customFormat="false" ht="12.75" hidden="false" customHeight="false" outlineLevel="0" collapsed="false">
      <c r="C156" s="5"/>
      <c r="D156" s="5"/>
      <c r="E156" s="5"/>
      <c r="F156" s="5"/>
      <c r="G156" s="5"/>
      <c r="H156" s="5"/>
    </row>
    <row r="157" customFormat="false" ht="12.75" hidden="false" customHeight="false" outlineLevel="0" collapsed="false">
      <c r="C157" s="5"/>
      <c r="D157" s="5"/>
      <c r="E157" s="5"/>
      <c r="F157" s="5"/>
      <c r="G157" s="5"/>
      <c r="H157" s="5"/>
    </row>
    <row r="158" customFormat="false" ht="12.75" hidden="false" customHeight="false" outlineLevel="0" collapsed="false">
      <c r="C158" s="5"/>
      <c r="D158" s="5"/>
      <c r="E158" s="5"/>
      <c r="F158" s="5"/>
      <c r="G158" s="5"/>
      <c r="H158" s="5"/>
    </row>
    <row r="159" customFormat="false" ht="12.75" hidden="false" customHeight="false" outlineLevel="0" collapsed="false">
      <c r="C159" s="5"/>
      <c r="D159" s="5"/>
      <c r="E159" s="5"/>
      <c r="F159" s="5"/>
      <c r="G159" s="5"/>
      <c r="H159" s="5"/>
    </row>
    <row r="160" customFormat="false" ht="12.75" hidden="false" customHeight="false" outlineLevel="0" collapsed="false">
      <c r="C160" s="5"/>
      <c r="D160" s="5"/>
      <c r="E160" s="5"/>
      <c r="F160" s="5"/>
      <c r="G160" s="5"/>
      <c r="H160" s="5"/>
    </row>
    <row r="161" customFormat="false" ht="12.75" hidden="false" customHeight="false" outlineLevel="0" collapsed="false">
      <c r="C161" s="5"/>
      <c r="D161" s="5"/>
      <c r="E161" s="5"/>
      <c r="F161" s="5"/>
      <c r="G161" s="5"/>
      <c r="H161" s="5"/>
    </row>
    <row r="162" customFormat="false" ht="12.75" hidden="false" customHeight="false" outlineLevel="0" collapsed="false">
      <c r="C162" s="5"/>
      <c r="D162" s="5"/>
      <c r="E162" s="5"/>
      <c r="F162" s="5"/>
      <c r="G162" s="5"/>
      <c r="H162" s="5"/>
    </row>
    <row r="163" customFormat="false" ht="12.75" hidden="false" customHeight="false" outlineLevel="0" collapsed="false">
      <c r="C163" s="5"/>
      <c r="D163" s="5"/>
      <c r="E163" s="5"/>
      <c r="F163" s="5"/>
      <c r="G163" s="5"/>
      <c r="H163" s="5"/>
    </row>
    <row r="164" customFormat="false" ht="12.75" hidden="false" customHeight="false" outlineLevel="0" collapsed="false">
      <c r="C164" s="5"/>
      <c r="D164" s="5"/>
      <c r="E164" s="5"/>
      <c r="F164" s="5"/>
      <c r="G164" s="5"/>
      <c r="H164" s="5"/>
    </row>
    <row r="165" customFormat="false" ht="12.75" hidden="false" customHeight="false" outlineLevel="0" collapsed="false">
      <c r="C165" s="5"/>
      <c r="D165" s="5"/>
      <c r="E165" s="5"/>
      <c r="F165" s="5"/>
      <c r="G165" s="5"/>
      <c r="H165" s="5"/>
    </row>
    <row r="166" customFormat="false" ht="12.75" hidden="false" customHeight="false" outlineLevel="0" collapsed="false">
      <c r="C166" s="5"/>
      <c r="D166" s="5"/>
      <c r="E166" s="5"/>
      <c r="F166" s="5"/>
      <c r="G166" s="5"/>
      <c r="H166" s="5"/>
    </row>
    <row r="167" customFormat="false" ht="12.75" hidden="false" customHeight="false" outlineLevel="0" collapsed="false">
      <c r="C167" s="5"/>
      <c r="D167" s="5"/>
      <c r="E167" s="5"/>
      <c r="F167" s="5"/>
      <c r="G167" s="5"/>
      <c r="H167" s="5"/>
    </row>
    <row r="168" customFormat="false" ht="12.75" hidden="false" customHeight="false" outlineLevel="0" collapsed="false">
      <c r="C168" s="5"/>
      <c r="D168" s="5"/>
      <c r="E168" s="5"/>
      <c r="F168" s="5"/>
      <c r="G168" s="5"/>
      <c r="H168" s="5"/>
    </row>
    <row r="169" customFormat="false" ht="12.75" hidden="false" customHeight="false" outlineLevel="0" collapsed="false">
      <c r="C169" s="5"/>
      <c r="D169" s="5"/>
      <c r="E169" s="5"/>
      <c r="F169" s="5"/>
      <c r="G169" s="5"/>
      <c r="H169" s="5"/>
    </row>
    <row r="170" customFormat="false" ht="12.75" hidden="false" customHeight="false" outlineLevel="0" collapsed="false">
      <c r="C170" s="5"/>
      <c r="D170" s="5"/>
      <c r="E170" s="5"/>
      <c r="F170" s="5"/>
      <c r="G170" s="5"/>
      <c r="H170" s="5"/>
    </row>
    <row r="171" customFormat="false" ht="12.75" hidden="false" customHeight="false" outlineLevel="0" collapsed="false">
      <c r="C171" s="5"/>
      <c r="D171" s="5"/>
      <c r="E171" s="5"/>
      <c r="F171" s="5"/>
      <c r="G171" s="5"/>
      <c r="H171" s="5"/>
    </row>
    <row r="172" customFormat="false" ht="12.75" hidden="false" customHeight="false" outlineLevel="0" collapsed="false">
      <c r="C172" s="5"/>
      <c r="D172" s="5"/>
      <c r="E172" s="5"/>
      <c r="F172" s="5"/>
      <c r="G172" s="5"/>
      <c r="H172" s="5"/>
    </row>
    <row r="173" customFormat="false" ht="12.75" hidden="false" customHeight="false" outlineLevel="0" collapsed="false">
      <c r="C173" s="5"/>
      <c r="D173" s="5"/>
      <c r="E173" s="5"/>
      <c r="F173" s="5"/>
      <c r="G173" s="5"/>
      <c r="H173" s="5"/>
    </row>
    <row r="174" customFormat="false" ht="12.75" hidden="false" customHeight="false" outlineLevel="0" collapsed="false">
      <c r="C174" s="5"/>
      <c r="D174" s="5"/>
      <c r="E174" s="5"/>
      <c r="F174" s="5"/>
      <c r="G174" s="5"/>
      <c r="H174" s="5"/>
    </row>
    <row r="175" customFormat="false" ht="12.75" hidden="false" customHeight="false" outlineLevel="0" collapsed="false">
      <c r="C175" s="5"/>
      <c r="D175" s="5"/>
      <c r="E175" s="5"/>
      <c r="F175" s="5"/>
      <c r="G175" s="5"/>
      <c r="H175" s="5"/>
    </row>
    <row r="176" customFormat="false" ht="12.75" hidden="false" customHeight="false" outlineLevel="0" collapsed="false">
      <c r="C176" s="5"/>
      <c r="D176" s="5"/>
      <c r="E176" s="5"/>
      <c r="F176" s="5"/>
      <c r="G176" s="5"/>
      <c r="H176" s="5"/>
    </row>
    <row r="177" customFormat="false" ht="12.75" hidden="false" customHeight="false" outlineLevel="0" collapsed="false">
      <c r="C177" s="5"/>
      <c r="D177" s="5"/>
      <c r="E177" s="5"/>
      <c r="F177" s="5"/>
      <c r="G177" s="5"/>
      <c r="H177" s="5"/>
    </row>
    <row r="178" customFormat="false" ht="12.75" hidden="false" customHeight="false" outlineLevel="0" collapsed="false">
      <c r="C178" s="5"/>
      <c r="D178" s="5"/>
      <c r="E178" s="5"/>
      <c r="F178" s="5"/>
      <c r="G178" s="5"/>
      <c r="H178" s="5"/>
    </row>
    <row r="179" customFormat="false" ht="12.75" hidden="false" customHeight="false" outlineLevel="0" collapsed="false">
      <c r="C179" s="5"/>
      <c r="D179" s="5"/>
      <c r="E179" s="5"/>
      <c r="F179" s="5"/>
      <c r="G179" s="5"/>
      <c r="H179" s="5"/>
    </row>
    <row r="180" customFormat="false" ht="12.75" hidden="false" customHeight="false" outlineLevel="0" collapsed="false">
      <c r="C180" s="5"/>
      <c r="D180" s="5"/>
      <c r="E180" s="5"/>
      <c r="F180" s="5"/>
      <c r="G180" s="5"/>
      <c r="H180" s="5"/>
    </row>
    <row r="181" customFormat="false" ht="12.75" hidden="false" customHeight="false" outlineLevel="0" collapsed="false">
      <c r="C181" s="5"/>
      <c r="D181" s="5"/>
      <c r="E181" s="5"/>
      <c r="F181" s="5"/>
      <c r="G181" s="5"/>
      <c r="H181" s="5"/>
    </row>
    <row r="182" customFormat="false" ht="12.75" hidden="false" customHeight="false" outlineLevel="0" collapsed="false">
      <c r="C182" s="5"/>
      <c r="D182" s="5"/>
      <c r="E182" s="5"/>
      <c r="F182" s="5"/>
      <c r="G182" s="5"/>
      <c r="H182" s="5"/>
    </row>
    <row r="183" customFormat="false" ht="12.75" hidden="false" customHeight="false" outlineLevel="0" collapsed="false">
      <c r="C183" s="5"/>
      <c r="D183" s="5"/>
      <c r="E183" s="5"/>
      <c r="F183" s="5"/>
      <c r="G183" s="5"/>
      <c r="H183" s="5"/>
    </row>
    <row r="184" customFormat="false" ht="12.75" hidden="false" customHeight="false" outlineLevel="0" collapsed="false">
      <c r="C184" s="5"/>
      <c r="D184" s="5"/>
      <c r="E184" s="5"/>
      <c r="F184" s="5"/>
      <c r="G184" s="5"/>
      <c r="H184" s="5"/>
    </row>
    <row r="185" customFormat="false" ht="12.75" hidden="false" customHeight="false" outlineLevel="0" collapsed="false">
      <c r="C185" s="5"/>
      <c r="D185" s="5"/>
      <c r="E185" s="5"/>
      <c r="F185" s="5"/>
      <c r="G185" s="5"/>
      <c r="H185" s="5"/>
    </row>
    <row r="186" customFormat="false" ht="12.75" hidden="false" customHeight="false" outlineLevel="0" collapsed="false">
      <c r="C186" s="5"/>
      <c r="D186" s="5"/>
      <c r="E186" s="5"/>
      <c r="F186" s="5"/>
      <c r="G186" s="5"/>
      <c r="H186" s="5"/>
    </row>
    <row r="187" customFormat="false" ht="12.75" hidden="false" customHeight="false" outlineLevel="0" collapsed="false">
      <c r="C187" s="5"/>
      <c r="D187" s="5"/>
      <c r="E187" s="5"/>
      <c r="F187" s="5"/>
      <c r="G187" s="5"/>
      <c r="H187" s="5"/>
    </row>
    <row r="188" customFormat="false" ht="12.75" hidden="false" customHeight="false" outlineLevel="0" collapsed="false">
      <c r="C188" s="5"/>
      <c r="D188" s="5"/>
      <c r="E188" s="5"/>
      <c r="F188" s="5"/>
      <c r="G188" s="5"/>
      <c r="H188" s="5"/>
    </row>
    <row r="189" customFormat="false" ht="12.75" hidden="false" customHeight="false" outlineLevel="0" collapsed="false">
      <c r="C189" s="5"/>
      <c r="D189" s="5"/>
      <c r="E189" s="5"/>
      <c r="F189" s="5"/>
      <c r="G189" s="5"/>
      <c r="H189" s="5"/>
    </row>
  </sheetData>
  <printOptions headings="false" gridLines="false" gridLinesSet="true" horizontalCentered="true" verticalCentered="false"/>
  <pageMargins left="0" right="0" top="0" bottom="0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124" activePane="bottomRight" state="frozen"/>
      <selection pane="topLeft" activeCell="A1" activeCellId="0" sqref="A1"/>
      <selection pane="topRight" activeCell="C1" activeCellId="0" sqref="C1"/>
      <selection pane="bottomLeft" activeCell="A124" activeCellId="0" sqref="A124"/>
      <selection pane="bottomRight" activeCell="G135" activeCellId="0" sqref="G1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2.99"/>
  </cols>
  <sheetData>
    <row r="1" customFormat="false" ht="12.75" hidden="false" customHeight="false" outlineLevel="0" collapsed="false">
      <c r="A1" s="1" t="s">
        <v>95</v>
      </c>
    </row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</row>
    <row r="5" customFormat="false" ht="12.75" hidden="false" customHeight="false" outlineLevel="0" collapsed="false">
      <c r="A5" s="1" t="s">
        <v>6</v>
      </c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B6" s="0" t="s">
        <v>7</v>
      </c>
      <c r="C6" s="5" t="n">
        <f aca="false">0</f>
        <v>0</v>
      </c>
      <c r="D6" s="5"/>
      <c r="E6" s="5"/>
      <c r="F6" s="5"/>
      <c r="G6" s="5"/>
      <c r="H6" s="5"/>
    </row>
    <row r="7" customFormat="false" ht="12.75" hidden="false" customHeight="false" outlineLevel="0" collapsed="false">
      <c r="B7" s="0" t="s">
        <v>8</v>
      </c>
      <c r="C7" s="5" t="n">
        <v>120.2</v>
      </c>
      <c r="D7" s="5" t="n">
        <v>118.4</v>
      </c>
      <c r="E7" s="5" t="n">
        <v>123.9</v>
      </c>
      <c r="F7" s="5" t="n">
        <v>124.7</v>
      </c>
      <c r="G7" s="5" t="n">
        <v>129.3</v>
      </c>
      <c r="H7" s="5" t="n">
        <v>130.2</v>
      </c>
    </row>
    <row r="8" customFormat="false" ht="12.75" hidden="false" customHeight="false" outlineLevel="0" collapsed="false">
      <c r="B8" s="0" t="s">
        <v>9</v>
      </c>
      <c r="C8" s="5" t="n">
        <v>13.2</v>
      </c>
      <c r="D8" s="5" t="n">
        <v>11.9</v>
      </c>
      <c r="E8" s="5" t="n">
        <v>11.4</v>
      </c>
      <c r="F8" s="5" t="n">
        <v>11.9</v>
      </c>
      <c r="G8" s="5" t="n">
        <v>12.4</v>
      </c>
      <c r="H8" s="5" t="n">
        <v>11.8</v>
      </c>
    </row>
    <row r="9" customFormat="false" ht="12.75" hidden="false" customHeight="false" outlineLevel="0" collapsed="false">
      <c r="B9" s="0" t="s">
        <v>11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</row>
    <row r="10" customFormat="false" ht="12.75" hidden="false" customHeight="false" outlineLevel="0" collapsed="false">
      <c r="B10" s="0" t="s">
        <v>96</v>
      </c>
      <c r="C10" s="5" t="n">
        <v>11.8</v>
      </c>
      <c r="D10" s="5" t="n">
        <v>11.8</v>
      </c>
      <c r="E10" s="5" t="n">
        <v>11.8</v>
      </c>
      <c r="F10" s="5" t="n">
        <v>11.8</v>
      </c>
      <c r="G10" s="5" t="n">
        <v>9.8</v>
      </c>
      <c r="H10" s="5" t="n">
        <v>9.8</v>
      </c>
    </row>
    <row r="11" customFormat="false" ht="12.75" hidden="false" customHeight="false" outlineLevel="0" collapsed="false">
      <c r="B11" s="0" t="s">
        <v>14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11.9</v>
      </c>
      <c r="H11" s="5" t="n">
        <v>0</v>
      </c>
    </row>
    <row r="12" customFormat="false" ht="12.75" hidden="false" customHeight="false" outlineLevel="0" collapsed="false">
      <c r="B12" s="0" t="s">
        <v>15</v>
      </c>
      <c r="C12" s="6" t="n">
        <f aca="false">-0.2</f>
        <v>-0.2</v>
      </c>
      <c r="D12" s="6" t="n">
        <f aca="false">-0.5</f>
        <v>-0.5</v>
      </c>
      <c r="E12" s="6" t="n">
        <f aca="false">-0.3</f>
        <v>-0.3</v>
      </c>
      <c r="F12" s="6" t="n">
        <f aca="false">-0.3</f>
        <v>-0.3</v>
      </c>
      <c r="G12" s="6" t="n">
        <f aca="false">-0.3+0.3</f>
        <v>0</v>
      </c>
      <c r="H12" s="6" t="n">
        <v>-0.1</v>
      </c>
    </row>
    <row r="13" customFormat="false" ht="12.75" hidden="false" customHeight="false" outlineLevel="0" collapsed="false">
      <c r="B13" s="1" t="s">
        <v>16</v>
      </c>
      <c r="C13" s="5" t="n">
        <f aca="false">SUM(C6:C12)</f>
        <v>145</v>
      </c>
      <c r="D13" s="5" t="n">
        <f aca="false">SUM(D6:D12)</f>
        <v>141.6</v>
      </c>
      <c r="E13" s="5" t="n">
        <f aca="false">SUM(E6:E12)</f>
        <v>146.8</v>
      </c>
      <c r="F13" s="5" t="n">
        <f aca="false">SUM(F6:F12)</f>
        <v>148.1</v>
      </c>
      <c r="G13" s="5" t="n">
        <f aca="false">SUM(G6:G12)</f>
        <v>163.4</v>
      </c>
      <c r="H13" s="5" t="n">
        <f aca="false">SUM(H6:H12)</f>
        <v>151.7</v>
      </c>
    </row>
    <row r="14" customFormat="false" ht="12.75" hidden="false" customHeight="false" outlineLevel="0" collapsed="false">
      <c r="A14" s="1" t="s">
        <v>17</v>
      </c>
      <c r="C14" s="5"/>
      <c r="D14" s="5"/>
      <c r="E14" s="5"/>
      <c r="F14" s="5"/>
      <c r="G14" s="5"/>
      <c r="H14" s="5"/>
    </row>
    <row r="15" customFormat="false" ht="12.75" hidden="false" customHeight="false" outlineLevel="0" collapsed="false">
      <c r="B15" s="0" t="s">
        <v>18</v>
      </c>
      <c r="C15" s="5" t="n">
        <v>-4.9</v>
      </c>
      <c r="D15" s="5" t="n">
        <v>-3.8</v>
      </c>
      <c r="E15" s="5" t="n">
        <v>-4</v>
      </c>
      <c r="F15" s="5" t="n">
        <v>-4.1</v>
      </c>
      <c r="G15" s="5" t="n">
        <v>-4.2</v>
      </c>
      <c r="H15" s="5" t="n">
        <v>-4.8</v>
      </c>
    </row>
    <row r="16" customFormat="false" ht="12.75" hidden="false" customHeight="false" outlineLevel="0" collapsed="false">
      <c r="B16" s="0" t="s">
        <v>19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</row>
    <row r="17" customFormat="false" ht="12.75" hidden="false" customHeight="false" outlineLevel="0" collapsed="false">
      <c r="B17" s="0" t="s">
        <v>20</v>
      </c>
      <c r="C17" s="5" t="n">
        <f aca="false">-1.3-3.1-0.5</f>
        <v>-4.9</v>
      </c>
      <c r="D17" s="5" t="n">
        <f aca="false">-1.3-2.8-0.7</f>
        <v>-4.8</v>
      </c>
      <c r="E17" s="5" t="n">
        <f aca="false">-1.3-2.8-0.6</f>
        <v>-4.7</v>
      </c>
      <c r="F17" s="5" t="n">
        <f aca="false">-1.3-2.8-0.5</f>
        <v>-4.6</v>
      </c>
      <c r="G17" s="5" t="n">
        <f aca="false">-1.3-2.8-0.7</f>
        <v>-4.8</v>
      </c>
      <c r="H17" s="5" t="n">
        <v>-4.6</v>
      </c>
    </row>
    <row r="18" customFormat="false" ht="12.75" hidden="false" customHeight="false" outlineLevel="0" collapsed="false">
      <c r="B18" s="0" t="s">
        <v>21</v>
      </c>
      <c r="C18" s="5" t="n">
        <v>0</v>
      </c>
      <c r="D18" s="5" t="n">
        <v>0</v>
      </c>
      <c r="E18" s="5" t="n">
        <v>0</v>
      </c>
      <c r="F18" s="5" t="n">
        <v>0</v>
      </c>
      <c r="G18" s="5" t="n">
        <v>0</v>
      </c>
      <c r="H18" s="5" t="n">
        <v>0</v>
      </c>
    </row>
    <row r="19" customFormat="false" ht="12.75" hidden="false" customHeight="false" outlineLevel="0" collapsed="false">
      <c r="B19" s="0" t="s">
        <v>24</v>
      </c>
      <c r="C19" s="5" t="n">
        <v>13.9</v>
      </c>
      <c r="D19" s="5" t="n">
        <v>16.8</v>
      </c>
      <c r="E19" s="5" t="n">
        <f aca="false">24.7-3.7</f>
        <v>21</v>
      </c>
      <c r="F19" s="5" t="n">
        <v>23.8</v>
      </c>
      <c r="G19" s="5" t="n">
        <v>28.4</v>
      </c>
      <c r="H19" s="5" t="n">
        <f aca="false">23+12-4</f>
        <v>31</v>
      </c>
    </row>
    <row r="20" customFormat="false" ht="12.75" hidden="false" customHeight="false" outlineLevel="0" collapsed="false">
      <c r="B20" s="0" t="s">
        <v>25</v>
      </c>
      <c r="C20" s="5" t="n">
        <v>0</v>
      </c>
      <c r="D20" s="5" t="n">
        <f aca="false">0</f>
        <v>0</v>
      </c>
      <c r="E20" s="5" t="n">
        <v>0</v>
      </c>
      <c r="F20" s="5" t="n">
        <v>0</v>
      </c>
      <c r="G20" s="5" t="n">
        <v>-0.2</v>
      </c>
      <c r="H20" s="5" t="n">
        <v>-0.2</v>
      </c>
    </row>
    <row r="21" customFormat="false" ht="12.75" hidden="false" customHeight="false" outlineLevel="0" collapsed="false">
      <c r="B21" s="7" t="s">
        <v>26</v>
      </c>
      <c r="C21" s="5" t="n">
        <f aca="false">-2</f>
        <v>-2</v>
      </c>
      <c r="D21" s="5" t="n">
        <v>-2.5</v>
      </c>
      <c r="E21" s="5" t="n">
        <v>-2.6</v>
      </c>
      <c r="F21" s="5" t="n">
        <v>-2.7</v>
      </c>
      <c r="G21" s="5" t="n">
        <v>-2.4</v>
      </c>
      <c r="H21" s="5" t="n">
        <v>-2.4</v>
      </c>
    </row>
    <row r="22" customFormat="false" ht="15" hidden="false" customHeight="false" outlineLevel="0" collapsed="false">
      <c r="B22" s="7" t="s">
        <v>78</v>
      </c>
      <c r="C22" s="6" t="n">
        <f aca="false">-0.1</f>
        <v>-0.1</v>
      </c>
      <c r="D22" s="6" t="n">
        <f aca="false">-0.2</f>
        <v>-0.2</v>
      </c>
      <c r="E22" s="6" t="n">
        <v>0</v>
      </c>
      <c r="F22" s="6" t="n">
        <v>0</v>
      </c>
      <c r="G22" s="6" t="n">
        <f aca="false">0</f>
        <v>0</v>
      </c>
      <c r="H22" s="6" t="n">
        <v>0</v>
      </c>
    </row>
    <row r="23" customFormat="false" ht="15" hidden="false" customHeight="false" outlineLevel="0" collapsed="false">
      <c r="B23" s="1" t="s">
        <v>28</v>
      </c>
      <c r="C23" s="6" t="n">
        <f aca="false">SUM(C15:C22)</f>
        <v>2</v>
      </c>
      <c r="D23" s="6" t="n">
        <f aca="false">SUM(D15:D22)</f>
        <v>5.5</v>
      </c>
      <c r="E23" s="6" t="n">
        <f aca="false">SUM(E15:E22)</f>
        <v>9.7</v>
      </c>
      <c r="F23" s="6" t="n">
        <f aca="false">SUM(F15:F22)</f>
        <v>12.4</v>
      </c>
      <c r="G23" s="6" t="n">
        <f aca="false">SUM(G15:G22)</f>
        <v>16.8</v>
      </c>
      <c r="H23" s="6" t="n">
        <f aca="false">SUM(H15:H22)</f>
        <v>19</v>
      </c>
    </row>
    <row r="24" customFormat="false" ht="12.75" hidden="false" customHeight="false" outlineLevel="0" collapsed="false">
      <c r="A24" s="1" t="s">
        <v>29</v>
      </c>
      <c r="C24" s="5" t="n">
        <f aca="false">+C13+C23</f>
        <v>147</v>
      </c>
      <c r="D24" s="5" t="n">
        <f aca="false">+D13+D23</f>
        <v>147.1</v>
      </c>
      <c r="E24" s="5" t="n">
        <f aca="false">+E13+E23</f>
        <v>156.5</v>
      </c>
      <c r="F24" s="5" t="n">
        <f aca="false">+F13+F23</f>
        <v>160.5</v>
      </c>
      <c r="G24" s="5" t="n">
        <f aca="false">+G13+G23</f>
        <v>180.2</v>
      </c>
      <c r="H24" s="5" t="n">
        <f aca="false">+H13+H23</f>
        <v>170.7</v>
      </c>
    </row>
    <row r="25" customFormat="false" ht="12.75" hidden="false" customHeight="false" outlineLevel="0" collapsed="false">
      <c r="A25" s="1" t="s">
        <v>30</v>
      </c>
      <c r="C25" s="5"/>
      <c r="D25" s="5"/>
      <c r="E25" s="5"/>
      <c r="F25" s="5"/>
      <c r="G25" s="5"/>
      <c r="H25" s="5"/>
    </row>
    <row r="26" customFormat="false" ht="12.75" hidden="false" customHeight="false" outlineLevel="0" collapsed="false">
      <c r="B26" s="0" t="s">
        <v>31</v>
      </c>
      <c r="C26" s="5" t="n">
        <v>0</v>
      </c>
      <c r="D26" s="5" t="n">
        <v>0</v>
      </c>
      <c r="E26" s="5" t="n">
        <v>0</v>
      </c>
      <c r="F26" s="5" t="n">
        <v>0</v>
      </c>
      <c r="G26" s="5" t="n">
        <v>0</v>
      </c>
      <c r="H26" s="5" t="n">
        <v>0</v>
      </c>
    </row>
    <row r="27" customFormat="false" ht="12.75" hidden="false" customHeight="false" outlineLevel="0" collapsed="false">
      <c r="B27" s="0" t="s">
        <v>32</v>
      </c>
      <c r="C27" s="5" t="n">
        <v>0</v>
      </c>
      <c r="D27" s="5" t="n">
        <v>1.9</v>
      </c>
      <c r="E27" s="5" t="n">
        <v>0</v>
      </c>
      <c r="F27" s="5" t="n">
        <v>0</v>
      </c>
      <c r="G27" s="5" t="n">
        <v>0</v>
      </c>
      <c r="H27" s="5" t="n">
        <v>0</v>
      </c>
    </row>
    <row r="28" customFormat="false" ht="15" hidden="false" customHeight="false" outlineLevel="0" collapsed="false">
      <c r="B28" s="0" t="s">
        <v>15</v>
      </c>
      <c r="C28" s="6" t="n">
        <v>3.1</v>
      </c>
      <c r="D28" s="6" t="n">
        <v>3.2</v>
      </c>
      <c r="E28" s="6" t="n">
        <v>3</v>
      </c>
      <c r="F28" s="6" t="n">
        <v>0</v>
      </c>
      <c r="G28" s="6" t="n">
        <v>0</v>
      </c>
      <c r="H28" s="6" t="n">
        <v>0</v>
      </c>
    </row>
    <row r="29" customFormat="false" ht="15" hidden="false" customHeight="false" outlineLevel="0" collapsed="false">
      <c r="B29" s="1" t="s">
        <v>34</v>
      </c>
      <c r="C29" s="6" t="n">
        <f aca="false">SUM(C26:C28)</f>
        <v>3.1</v>
      </c>
      <c r="D29" s="6" t="n">
        <f aca="false">SUM(D26:D28)</f>
        <v>5.1</v>
      </c>
      <c r="E29" s="6" t="n">
        <f aca="false">SUM(E26:E28)</f>
        <v>3</v>
      </c>
      <c r="F29" s="6" t="n">
        <f aca="false">SUM(F26:F28)</f>
        <v>0</v>
      </c>
      <c r="G29" s="6" t="n">
        <f aca="false">SUM(G26:G28)</f>
        <v>0</v>
      </c>
      <c r="H29" s="6" t="n">
        <f aca="false">SUM(H26:H28)</f>
        <v>0</v>
      </c>
    </row>
    <row r="30" customFormat="false" ht="15" hidden="false" customHeight="false" outlineLevel="0" collapsed="false">
      <c r="A30" s="1" t="s">
        <v>35</v>
      </c>
      <c r="C30" s="6" t="n">
        <f aca="false">+C24+C29</f>
        <v>150.1</v>
      </c>
      <c r="D30" s="6" t="n">
        <f aca="false">+D24+D29</f>
        <v>152.2</v>
      </c>
      <c r="E30" s="6" t="n">
        <f aca="false">+E24+E29</f>
        <v>159.5</v>
      </c>
      <c r="F30" s="6" t="n">
        <f aca="false">+F24+F29</f>
        <v>160.5</v>
      </c>
      <c r="G30" s="6" t="n">
        <f aca="false">+G24+G29</f>
        <v>180.2</v>
      </c>
      <c r="H30" s="6" t="n">
        <f aca="false">+H24+H29</f>
        <v>170.7</v>
      </c>
    </row>
    <row r="32" customFormat="false" ht="12.75" hidden="false" customHeight="false" outlineLevel="0" collapsed="false">
      <c r="A32" s="4" t="s">
        <v>36</v>
      </c>
      <c r="C32" s="5"/>
      <c r="D32" s="5"/>
      <c r="E32" s="5"/>
      <c r="F32" s="5"/>
      <c r="G32" s="5"/>
      <c r="H32" s="5"/>
    </row>
    <row r="33" customFormat="false" ht="12.75" hidden="false" customHeight="false" outlineLevel="0" collapsed="false">
      <c r="A33" s="1" t="s">
        <v>37</v>
      </c>
      <c r="C33" s="5" t="n">
        <v>0</v>
      </c>
      <c r="D33" s="5" t="n">
        <v>0</v>
      </c>
      <c r="E33" s="5" t="n">
        <v>0</v>
      </c>
      <c r="F33" s="5" t="n">
        <v>0</v>
      </c>
      <c r="G33" s="5" t="n">
        <v>0</v>
      </c>
      <c r="H33" s="5" t="n">
        <v>0</v>
      </c>
    </row>
    <row r="34" customFormat="false" ht="12.75" hidden="false" customHeight="false" outlineLevel="0" collapsed="false">
      <c r="A34" s="1" t="s">
        <v>17</v>
      </c>
      <c r="C34" s="5"/>
      <c r="D34" s="5"/>
      <c r="E34" s="5"/>
      <c r="F34" s="5"/>
      <c r="G34" s="5"/>
      <c r="H34" s="5"/>
    </row>
    <row r="35" customFormat="false" ht="12.75" hidden="false" customHeight="false" outlineLevel="0" collapsed="false">
      <c r="B35" s="0" t="s">
        <v>38</v>
      </c>
      <c r="C35" s="5" t="n">
        <f aca="false">-1.1</f>
        <v>-1.1</v>
      </c>
      <c r="D35" s="5" t="n">
        <f aca="false">-1.3</f>
        <v>-1.3</v>
      </c>
      <c r="E35" s="5" t="n">
        <f aca="false">-1.7</f>
        <v>-1.7</v>
      </c>
      <c r="F35" s="5" t="n">
        <f aca="false">-1.3</f>
        <v>-1.3</v>
      </c>
      <c r="G35" s="5" t="n">
        <f aca="false">-1.5</f>
        <v>-1.5</v>
      </c>
      <c r="H35" s="5" t="n">
        <v>0</v>
      </c>
    </row>
    <row r="36" customFormat="false" ht="12.75" hidden="false" customHeight="false" outlineLevel="0" collapsed="false">
      <c r="B36" s="0" t="s">
        <v>39</v>
      </c>
      <c r="C36" s="5" t="n">
        <v>0</v>
      </c>
      <c r="D36" s="5" t="n">
        <v>0</v>
      </c>
      <c r="E36" s="5" t="n">
        <v>0</v>
      </c>
      <c r="F36" s="5" t="n">
        <v>0</v>
      </c>
      <c r="G36" s="5" t="n">
        <v>0</v>
      </c>
      <c r="H36" s="5" t="n">
        <v>0</v>
      </c>
    </row>
    <row r="37" customFormat="false" ht="15" hidden="false" customHeight="false" outlineLevel="0" collapsed="false">
      <c r="B37" s="0" t="s">
        <v>40</v>
      </c>
      <c r="C37" s="6" t="n">
        <v>0</v>
      </c>
      <c r="D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</row>
    <row r="38" customFormat="false" ht="15" hidden="false" customHeight="false" outlineLevel="0" collapsed="false">
      <c r="B38" s="1" t="s">
        <v>28</v>
      </c>
      <c r="C38" s="6" t="n">
        <f aca="false">SUM(C35:C37)</f>
        <v>-1.1</v>
      </c>
      <c r="D38" s="6" t="n">
        <f aca="false">SUM(D35:D37)</f>
        <v>-1.3</v>
      </c>
      <c r="E38" s="6" t="n">
        <f aca="false">SUM(E35:E37)</f>
        <v>-1.7</v>
      </c>
      <c r="F38" s="6" t="n">
        <f aca="false">SUM(F35:F37)</f>
        <v>-1.3</v>
      </c>
      <c r="G38" s="6" t="n">
        <f aca="false">SUM(G35:G37)</f>
        <v>-1.5</v>
      </c>
      <c r="H38" s="6" t="n">
        <f aca="false">SUM(H35:H37)</f>
        <v>0</v>
      </c>
    </row>
    <row r="39" customFormat="false" ht="15" hidden="false" customHeight="false" outlineLevel="0" collapsed="false">
      <c r="A39" s="1" t="s">
        <v>41</v>
      </c>
      <c r="C39" s="6" t="n">
        <f aca="false">+C33+C38</f>
        <v>-1.1</v>
      </c>
      <c r="D39" s="6" t="n">
        <f aca="false">+D33+D38</f>
        <v>-1.3</v>
      </c>
      <c r="E39" s="6" t="n">
        <f aca="false">+E33+E38</f>
        <v>-1.7</v>
      </c>
      <c r="F39" s="6" t="n">
        <f aca="false">+F33+F38</f>
        <v>-1.3</v>
      </c>
      <c r="G39" s="6" t="n">
        <f aca="false">+G33+G38</f>
        <v>-1.5</v>
      </c>
      <c r="H39" s="6" t="n">
        <f aca="false">+H33+H38</f>
        <v>0</v>
      </c>
    </row>
    <row r="40" customFormat="false" ht="15" hidden="false" customHeight="false" outlineLevel="0" collapsed="false">
      <c r="A40" s="1"/>
      <c r="C40" s="6"/>
      <c r="D40" s="6"/>
      <c r="E40" s="6"/>
      <c r="F40" s="6"/>
      <c r="G40" s="6"/>
      <c r="H40" s="6"/>
    </row>
    <row r="41" customFormat="false" ht="15" hidden="false" customHeight="false" outlineLevel="0" collapsed="false">
      <c r="A41" s="1" t="s">
        <v>42</v>
      </c>
      <c r="C41" s="6" t="n">
        <f aca="false">+C30+C39</f>
        <v>149</v>
      </c>
      <c r="D41" s="6" t="n">
        <f aca="false">+D30+D39</f>
        <v>150.9</v>
      </c>
      <c r="E41" s="6" t="n">
        <f aca="false">+E30+E39</f>
        <v>157.8</v>
      </c>
      <c r="F41" s="6" t="n">
        <f aca="false">+F30+F39</f>
        <v>159.2</v>
      </c>
      <c r="G41" s="6" t="n">
        <f aca="false">+G30+G39</f>
        <v>178.7</v>
      </c>
      <c r="H41" s="6" t="n">
        <f aca="false">+H30+H39</f>
        <v>170.7</v>
      </c>
    </row>
    <row r="42" customFormat="false" ht="15" hidden="false" customHeight="false" outlineLevel="0" collapsed="false">
      <c r="A42" s="1"/>
      <c r="C42" s="6"/>
      <c r="D42" s="6"/>
      <c r="E42" s="6"/>
      <c r="F42" s="6"/>
      <c r="G42" s="6"/>
      <c r="H42" s="6"/>
    </row>
    <row r="43" customFormat="false" ht="12.75" hidden="false" customHeight="false" outlineLevel="0" collapsed="false">
      <c r="A43" s="4" t="s">
        <v>43</v>
      </c>
      <c r="C43" s="5"/>
      <c r="D43" s="5"/>
      <c r="E43" s="5"/>
      <c r="F43" s="5"/>
      <c r="G43" s="5"/>
      <c r="H43" s="5"/>
    </row>
    <row r="44" customFormat="false" ht="12.75" hidden="false" customHeight="false" outlineLevel="0" collapsed="false">
      <c r="A44" s="1" t="s">
        <v>37</v>
      </c>
      <c r="C44" s="5" t="n">
        <v>0</v>
      </c>
      <c r="D44" s="5" t="n">
        <v>0</v>
      </c>
      <c r="E44" s="5" t="n">
        <v>0</v>
      </c>
      <c r="F44" s="5" t="n">
        <v>0</v>
      </c>
      <c r="G44" s="5" t="n">
        <v>0</v>
      </c>
      <c r="H44" s="5" t="n">
        <v>0</v>
      </c>
    </row>
    <row r="45" customFormat="false" ht="12.75" hidden="false" customHeight="false" outlineLevel="0" collapsed="false">
      <c r="A45" s="1" t="s">
        <v>17</v>
      </c>
      <c r="C45" s="5"/>
      <c r="D45" s="5"/>
      <c r="E45" s="5"/>
      <c r="F45" s="5"/>
      <c r="G45" s="5"/>
      <c r="H45" s="5"/>
    </row>
    <row r="46" customFormat="false" ht="12.75" hidden="false" customHeight="false" outlineLevel="0" collapsed="false">
      <c r="B46" s="0" t="s">
        <v>44</v>
      </c>
      <c r="C46" s="5" t="n">
        <f aca="false">-21.3+0.6</f>
        <v>-20.7</v>
      </c>
      <c r="D46" s="5" t="n">
        <f aca="false">-20.853+0.6</f>
        <v>-20.253</v>
      </c>
      <c r="E46" s="5" t="n">
        <f aca="false">-21.1+0.6</f>
        <v>-20.5</v>
      </c>
      <c r="F46" s="5" t="n">
        <f aca="false">-21+0.7</f>
        <v>-20.3</v>
      </c>
      <c r="G46" s="5" t="n">
        <f aca="false">-22.1+0.7</f>
        <v>-21.4</v>
      </c>
      <c r="H46" s="5" t="n">
        <v>0</v>
      </c>
    </row>
    <row r="47" customFormat="false" ht="12.75" hidden="false" customHeight="false" outlineLevel="0" collapsed="false">
      <c r="B47" s="0" t="s">
        <v>97</v>
      </c>
      <c r="C47" s="5" t="n">
        <f aca="false">-0.9</f>
        <v>-0.9</v>
      </c>
      <c r="D47" s="5" t="n">
        <f aca="false">-1</f>
        <v>-1</v>
      </c>
      <c r="E47" s="5" t="n">
        <f aca="false">-1.6</f>
        <v>-1.6</v>
      </c>
      <c r="F47" s="5" t="n">
        <f aca="false">-1</f>
        <v>-1</v>
      </c>
      <c r="G47" s="5" t="n">
        <f aca="false">-0.9</f>
        <v>-0.9</v>
      </c>
      <c r="H47" s="5" t="n">
        <v>0</v>
      </c>
    </row>
    <row r="48" customFormat="false" ht="12.75" hidden="false" customHeight="false" outlineLevel="0" collapsed="false">
      <c r="B48" s="0" t="s">
        <v>46</v>
      </c>
      <c r="C48" s="5" t="n">
        <f aca="false">-0.6</f>
        <v>-0.6</v>
      </c>
      <c r="D48" s="5" t="n">
        <f aca="false">-0.6</f>
        <v>-0.6</v>
      </c>
      <c r="E48" s="5" t="n">
        <f aca="false">-0.6</f>
        <v>-0.6</v>
      </c>
      <c r="F48" s="5" t="n">
        <f aca="false">-0.7</f>
        <v>-0.7</v>
      </c>
      <c r="G48" s="5" t="n">
        <f aca="false">-0.7</f>
        <v>-0.7</v>
      </c>
      <c r="H48" s="5"/>
    </row>
    <row r="49" customFormat="false" ht="12.75" hidden="false" customHeight="false" outlineLevel="0" collapsed="false">
      <c r="B49" s="0" t="s">
        <v>53</v>
      </c>
      <c r="C49" s="5"/>
      <c r="D49" s="5"/>
      <c r="E49" s="5" t="n">
        <v>0.6</v>
      </c>
      <c r="F49" s="5"/>
      <c r="G49" s="5"/>
      <c r="H49" s="5"/>
    </row>
    <row r="50" customFormat="false" ht="12.75" hidden="false" customHeight="false" outlineLevel="0" collapsed="false">
      <c r="B50" s="0" t="s">
        <v>98</v>
      </c>
      <c r="C50" s="5"/>
      <c r="D50" s="5"/>
      <c r="E50" s="5" t="n">
        <v>0.2</v>
      </c>
      <c r="F50" s="5"/>
      <c r="G50" s="5"/>
      <c r="H50" s="5"/>
    </row>
    <row r="51" customFormat="false" ht="12.75" hidden="false" customHeight="false" outlineLevel="0" collapsed="false">
      <c r="B51" s="0" t="s">
        <v>39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</row>
    <row r="52" customFormat="false" ht="15" hidden="false" customHeight="false" outlineLevel="0" collapsed="false">
      <c r="B52" s="7" t="s">
        <v>78</v>
      </c>
      <c r="C52" s="6" t="n">
        <f aca="false">-0.4</f>
        <v>-0.4</v>
      </c>
      <c r="D52" s="6" t="n">
        <f aca="false">-0.6</f>
        <v>-0.6</v>
      </c>
      <c r="E52" s="6" t="n">
        <f aca="false">-0.9</f>
        <v>-0.9</v>
      </c>
      <c r="F52" s="6" t="n">
        <f aca="false">-0.9</f>
        <v>-0.9</v>
      </c>
      <c r="G52" s="6" t="n">
        <f aca="false">-3.4-0.3</f>
        <v>-3.7</v>
      </c>
      <c r="H52" s="6" t="n">
        <v>0</v>
      </c>
    </row>
    <row r="53" customFormat="false" ht="15" hidden="false" customHeight="false" outlineLevel="0" collapsed="false">
      <c r="B53" s="1" t="s">
        <v>28</v>
      </c>
      <c r="C53" s="6" t="n">
        <f aca="false">SUM(C46:C52)</f>
        <v>-22.6</v>
      </c>
      <c r="D53" s="6" t="n">
        <f aca="false">SUM(D46:D52)</f>
        <v>-22.453</v>
      </c>
      <c r="E53" s="6" t="n">
        <f aca="false">SUM(E46:E52)</f>
        <v>-22.8</v>
      </c>
      <c r="F53" s="6" t="n">
        <f aca="false">SUM(F46:F52)</f>
        <v>-22.9</v>
      </c>
      <c r="G53" s="6" t="n">
        <f aca="false">SUM(G46:G52)</f>
        <v>-26.7</v>
      </c>
      <c r="H53" s="6" t="n">
        <f aca="false">SUM(H46:H52)</f>
        <v>0</v>
      </c>
    </row>
    <row r="54" customFormat="false" ht="15" hidden="false" customHeight="false" outlineLevel="0" collapsed="false">
      <c r="A54" s="1" t="s">
        <v>49</v>
      </c>
      <c r="C54" s="6" t="n">
        <f aca="false">+C44+C53</f>
        <v>-22.6</v>
      </c>
      <c r="D54" s="6" t="n">
        <f aca="false">+D44+D53</f>
        <v>-22.453</v>
      </c>
      <c r="E54" s="6" t="n">
        <f aca="false">+E44+E53</f>
        <v>-22.8</v>
      </c>
      <c r="F54" s="6" t="n">
        <f aca="false">+F44+F53</f>
        <v>-22.9</v>
      </c>
      <c r="G54" s="6" t="n">
        <f aca="false">+G44+G53</f>
        <v>-26.7</v>
      </c>
      <c r="H54" s="6" t="n">
        <f aca="false">+H44+H53</f>
        <v>0</v>
      </c>
    </row>
    <row r="55" customFormat="false" ht="12.75" hidden="false" customHeight="false" outlineLevel="0" collapsed="false">
      <c r="C55" s="5"/>
      <c r="D55" s="5"/>
      <c r="E55" s="5"/>
      <c r="F55" s="5"/>
      <c r="G55" s="5"/>
      <c r="H55" s="5"/>
    </row>
    <row r="56" customFormat="false" ht="12.75" hidden="false" customHeight="false" outlineLevel="0" collapsed="false">
      <c r="A56" s="4" t="s">
        <v>50</v>
      </c>
      <c r="C56" s="5"/>
      <c r="D56" s="5"/>
      <c r="E56" s="5"/>
      <c r="F56" s="5"/>
      <c r="G56" s="5"/>
      <c r="H56" s="5"/>
    </row>
    <row r="57" customFormat="false" ht="12.75" hidden="false" customHeight="false" outlineLevel="0" collapsed="false">
      <c r="A57" s="1" t="s">
        <v>37</v>
      </c>
      <c r="C57" s="5" t="n">
        <v>0</v>
      </c>
      <c r="D57" s="5" t="n">
        <v>0</v>
      </c>
      <c r="E57" s="5" t="n">
        <v>0</v>
      </c>
      <c r="F57" s="5" t="n">
        <v>0</v>
      </c>
      <c r="G57" s="5" t="n">
        <v>0</v>
      </c>
      <c r="H57" s="5" t="n">
        <v>0</v>
      </c>
    </row>
    <row r="58" customFormat="false" ht="12.75" hidden="false" customHeight="false" outlineLevel="0" collapsed="false">
      <c r="A58" s="1" t="s">
        <v>17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B59" s="0" t="s">
        <v>51</v>
      </c>
      <c r="C59" s="5" t="n">
        <f aca="false">-0.5-1.3</f>
        <v>-1.8</v>
      </c>
      <c r="D59" s="5" t="n">
        <f aca="false">-0.4-1.2</f>
        <v>-1.6</v>
      </c>
      <c r="E59" s="5" t="n">
        <f aca="false">-0.5-1.3+0.1</f>
        <v>-1.7</v>
      </c>
      <c r="F59" s="5" t="n">
        <f aca="false">-0.5-0.5</f>
        <v>-1</v>
      </c>
      <c r="G59" s="5" t="n">
        <f aca="false">-0.5-0.5</f>
        <v>-1</v>
      </c>
      <c r="H59" s="5" t="n">
        <v>0</v>
      </c>
    </row>
    <row r="60" customFormat="false" ht="12.75" hidden="false" customHeight="false" outlineLevel="0" collapsed="false">
      <c r="B60" s="0" t="s">
        <v>52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</row>
    <row r="61" customFormat="false" ht="12.75" hidden="false" customHeight="false" outlineLevel="0" collapsed="false">
      <c r="B61" s="0" t="s">
        <v>53</v>
      </c>
      <c r="C61" s="5"/>
      <c r="D61" s="5"/>
      <c r="E61" s="5" t="n">
        <f aca="false">0.7</f>
        <v>0.7</v>
      </c>
      <c r="F61" s="5"/>
      <c r="G61" s="5"/>
      <c r="H61" s="5"/>
    </row>
    <row r="62" customFormat="false" ht="12.75" hidden="false" customHeight="false" outlineLevel="0" collapsed="false">
      <c r="B62" s="0" t="s">
        <v>54</v>
      </c>
      <c r="C62" s="5" t="n">
        <v>0.1</v>
      </c>
      <c r="D62" s="5" t="n">
        <v>0.1</v>
      </c>
      <c r="E62" s="5" t="n">
        <v>0.1</v>
      </c>
      <c r="F62" s="5"/>
      <c r="G62" s="5"/>
      <c r="H62" s="5"/>
    </row>
    <row r="63" customFormat="false" ht="12.75" hidden="false" customHeight="false" outlineLevel="0" collapsed="false">
      <c r="B63" s="0" t="s">
        <v>39</v>
      </c>
      <c r="C63" s="5" t="n">
        <v>0</v>
      </c>
      <c r="D63" s="5" t="n">
        <v>0</v>
      </c>
      <c r="E63" s="5" t="n">
        <v>0</v>
      </c>
      <c r="F63" s="5" t="n">
        <v>0</v>
      </c>
      <c r="G63" s="5" t="n">
        <v>0</v>
      </c>
      <c r="H63" s="5" t="n">
        <v>0</v>
      </c>
    </row>
    <row r="64" customFormat="false" ht="15" hidden="false" customHeight="false" outlineLevel="0" collapsed="false">
      <c r="B64" s="7" t="s">
        <v>48</v>
      </c>
      <c r="C64" s="6" t="n">
        <f aca="false">-1.6-0.3+0.2</f>
        <v>-1.7</v>
      </c>
      <c r="D64" s="6" t="n">
        <f aca="false">-2.4</f>
        <v>-2.4</v>
      </c>
      <c r="E64" s="6" t="n">
        <f aca="false">-2.7</f>
        <v>-2.7</v>
      </c>
      <c r="F64" s="6" t="n">
        <f aca="false">-2.1</f>
        <v>-2.1</v>
      </c>
      <c r="G64" s="6" t="n">
        <f aca="false">-1.8</f>
        <v>-1.8</v>
      </c>
      <c r="H64" s="6" t="n">
        <v>0</v>
      </c>
    </row>
    <row r="65" customFormat="false" ht="15" hidden="false" customHeight="false" outlineLevel="0" collapsed="false">
      <c r="B65" s="1" t="s">
        <v>28</v>
      </c>
      <c r="C65" s="6" t="n">
        <f aca="false">SUM(C59:C64)</f>
        <v>-3.4</v>
      </c>
      <c r="D65" s="6" t="n">
        <f aca="false">SUM(D59:D64)</f>
        <v>-3.9</v>
      </c>
      <c r="E65" s="6" t="n">
        <f aca="false">SUM(E59:E64)</f>
        <v>-3.6</v>
      </c>
      <c r="F65" s="6" t="n">
        <f aca="false">SUM(F59:F64)</f>
        <v>-3.1</v>
      </c>
      <c r="G65" s="6" t="n">
        <f aca="false">SUM(G59:G64)</f>
        <v>-2.8</v>
      </c>
      <c r="H65" s="6" t="n">
        <f aca="false">SUM(H59:H64)</f>
        <v>0</v>
      </c>
    </row>
    <row r="66" customFormat="false" ht="15" hidden="false" customHeight="false" outlineLevel="0" collapsed="false">
      <c r="A66" s="1" t="s">
        <v>55</v>
      </c>
      <c r="C66" s="6" t="n">
        <f aca="false">+C57+C65</f>
        <v>-3.4</v>
      </c>
      <c r="D66" s="6" t="n">
        <f aca="false">+D57+D65</f>
        <v>-3.9</v>
      </c>
      <c r="E66" s="6" t="n">
        <f aca="false">+E57+E65</f>
        <v>-3.6</v>
      </c>
      <c r="F66" s="6" t="n">
        <f aca="false">+F57+F65</f>
        <v>-3.1</v>
      </c>
      <c r="G66" s="6" t="n">
        <f aca="false">+G57+G65</f>
        <v>-2.8</v>
      </c>
      <c r="H66" s="6" t="n">
        <f aca="false">+H57+H65</f>
        <v>0</v>
      </c>
    </row>
    <row r="67" customFormat="false" ht="12.75" hidden="false" customHeight="false" outlineLevel="0" collapsed="false">
      <c r="C67" s="5"/>
      <c r="D67" s="5"/>
      <c r="E67" s="5"/>
      <c r="F67" s="5"/>
      <c r="G67" s="5"/>
      <c r="H67" s="5"/>
    </row>
    <row r="68" customFormat="false" ht="12.75" hidden="false" customHeight="false" outlineLevel="0" collapsed="false">
      <c r="A68" s="4" t="s">
        <v>56</v>
      </c>
      <c r="C68" s="5"/>
      <c r="D68" s="5"/>
      <c r="E68" s="5"/>
      <c r="F68" s="5"/>
      <c r="G68" s="5"/>
      <c r="H68" s="5"/>
    </row>
    <row r="69" customFormat="false" ht="12.75" hidden="false" customHeight="false" outlineLevel="0" collapsed="false">
      <c r="A69" s="1" t="s">
        <v>37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</row>
    <row r="70" customFormat="false" ht="12.75" hidden="false" customHeight="false" outlineLevel="0" collapsed="false">
      <c r="A70" s="1" t="s">
        <v>17</v>
      </c>
      <c r="C70" s="5"/>
      <c r="D70" s="5"/>
      <c r="E70" s="5"/>
      <c r="F70" s="5"/>
      <c r="G70" s="5"/>
      <c r="H70" s="5"/>
    </row>
    <row r="71" customFormat="false" ht="12.75" hidden="false" customHeight="false" outlineLevel="0" collapsed="false">
      <c r="B71" s="0" t="s">
        <v>51</v>
      </c>
      <c r="C71" s="5" t="n">
        <f aca="false">-1.2</f>
        <v>-1.2</v>
      </c>
      <c r="D71" s="5" t="n">
        <f aca="false">-1.1</f>
        <v>-1.1</v>
      </c>
      <c r="E71" s="5" t="n">
        <f aca="false">-1.3</f>
        <v>-1.3</v>
      </c>
      <c r="F71" s="5" t="n">
        <f aca="false">-1.2-1.5</f>
        <v>-2.7</v>
      </c>
      <c r="G71" s="5" t="n">
        <f aca="false">-2.9-0.6</f>
        <v>-3.5</v>
      </c>
      <c r="H71" s="5" t="n">
        <v>0</v>
      </c>
    </row>
    <row r="72" customFormat="false" ht="12.75" hidden="false" customHeight="false" outlineLevel="0" collapsed="false">
      <c r="B72" s="0" t="s">
        <v>52</v>
      </c>
      <c r="C72" s="5" t="n">
        <v>0</v>
      </c>
      <c r="D72" s="5" t="n">
        <v>0</v>
      </c>
      <c r="E72" s="5" t="n">
        <v>0</v>
      </c>
      <c r="F72" s="5" t="n">
        <v>0</v>
      </c>
      <c r="G72" s="5" t="n">
        <v>0</v>
      </c>
      <c r="H72" s="5" t="n">
        <v>0</v>
      </c>
    </row>
    <row r="73" customFormat="false" ht="12.75" hidden="false" customHeight="false" outlineLevel="0" collapsed="false">
      <c r="B73" s="0" t="s">
        <v>39</v>
      </c>
      <c r="C73" s="5" t="n">
        <v>0</v>
      </c>
      <c r="D73" s="5" t="n">
        <v>0</v>
      </c>
      <c r="E73" s="5" t="n">
        <v>0</v>
      </c>
      <c r="F73" s="5" t="n">
        <v>0</v>
      </c>
      <c r="G73" s="5" t="n">
        <v>0</v>
      </c>
      <c r="H73" s="5" t="n">
        <v>0</v>
      </c>
    </row>
    <row r="74" customFormat="false" ht="15" hidden="false" customHeight="false" outlineLevel="0" collapsed="false">
      <c r="B74" s="0" t="s">
        <v>40</v>
      </c>
      <c r="C74" s="6" t="n">
        <v>0</v>
      </c>
      <c r="D74" s="6" t="n">
        <v>0</v>
      </c>
      <c r="E74" s="6" t="n">
        <f aca="false">-0.7-0.6</f>
        <v>-1.3</v>
      </c>
      <c r="F74" s="6" t="n">
        <v>0</v>
      </c>
      <c r="G74" s="6" t="n">
        <v>0</v>
      </c>
      <c r="H74" s="6" t="n">
        <v>0</v>
      </c>
    </row>
    <row r="75" customFormat="false" ht="15" hidden="false" customHeight="false" outlineLevel="0" collapsed="false">
      <c r="B75" s="1" t="s">
        <v>28</v>
      </c>
      <c r="C75" s="6" t="n">
        <f aca="false">SUM(C71:C74)</f>
        <v>-1.2</v>
      </c>
      <c r="D75" s="6" t="n">
        <f aca="false">SUM(D71:D74)</f>
        <v>-1.1</v>
      </c>
      <c r="E75" s="6" t="n">
        <f aca="false">SUM(E71:E74)</f>
        <v>-2.6</v>
      </c>
      <c r="F75" s="6" t="n">
        <f aca="false">SUM(F71:F74)</f>
        <v>-2.7</v>
      </c>
      <c r="G75" s="6" t="n">
        <f aca="false">SUM(G71:G74)</f>
        <v>-3.5</v>
      </c>
      <c r="H75" s="6" t="n">
        <f aca="false">SUM(H71:H74)</f>
        <v>0</v>
      </c>
    </row>
    <row r="76" customFormat="false" ht="15" hidden="false" customHeight="false" outlineLevel="0" collapsed="false">
      <c r="A76" s="1" t="s">
        <v>57</v>
      </c>
      <c r="C76" s="6" t="n">
        <f aca="false">+C69+C75</f>
        <v>-1.2</v>
      </c>
      <c r="D76" s="6" t="n">
        <f aca="false">+D69+D75</f>
        <v>-1.1</v>
      </c>
      <c r="E76" s="6" t="n">
        <f aca="false">+E69+E75</f>
        <v>-2.6</v>
      </c>
      <c r="F76" s="6" t="n">
        <f aca="false">+F69+F75</f>
        <v>-2.7</v>
      </c>
      <c r="G76" s="6" t="n">
        <f aca="false">+G69+G75</f>
        <v>-3.5</v>
      </c>
      <c r="H76" s="6" t="n">
        <f aca="false">+H69+H75</f>
        <v>0</v>
      </c>
    </row>
    <row r="77" customFormat="false" ht="12.75" hidden="false" customHeight="false" outlineLevel="0" collapsed="false">
      <c r="C77" s="5"/>
      <c r="D77" s="5"/>
      <c r="E77" s="5"/>
      <c r="F77" s="5"/>
      <c r="G77" s="5"/>
      <c r="H77" s="5"/>
    </row>
    <row r="78" customFormat="false" ht="12.75" hidden="false" customHeight="false" outlineLevel="0" collapsed="false">
      <c r="A78" s="4" t="s">
        <v>58</v>
      </c>
      <c r="C78" s="5"/>
      <c r="D78" s="5"/>
      <c r="E78" s="5"/>
      <c r="F78" s="5"/>
      <c r="G78" s="5"/>
      <c r="H78" s="5"/>
    </row>
    <row r="79" customFormat="false" ht="12.75" hidden="false" customHeight="false" outlineLevel="0" collapsed="false">
      <c r="A79" s="1" t="s">
        <v>37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</row>
    <row r="80" customFormat="false" ht="12.75" hidden="false" customHeight="false" outlineLevel="0" collapsed="false">
      <c r="A80" s="1" t="s">
        <v>17</v>
      </c>
      <c r="C80" s="5"/>
      <c r="D80" s="5"/>
      <c r="E80" s="5"/>
      <c r="F80" s="5"/>
      <c r="G80" s="5"/>
      <c r="H80" s="5"/>
    </row>
    <row r="81" customFormat="false" ht="12.75" hidden="false" customHeight="false" outlineLevel="0" collapsed="false">
      <c r="B81" s="0" t="s">
        <v>51</v>
      </c>
      <c r="C81" s="5" t="n">
        <f aca="false">-0.7</f>
        <v>-0.7</v>
      </c>
      <c r="D81" s="5" t="n">
        <f aca="false">-1.3</f>
        <v>-1.3</v>
      </c>
      <c r="E81" s="5" t="n">
        <f aca="false">-1.3</f>
        <v>-1.3</v>
      </c>
      <c r="F81" s="5" t="n">
        <f aca="false">-0.6</f>
        <v>-0.6</v>
      </c>
      <c r="G81" s="5" t="n">
        <f aca="false">-0.9</f>
        <v>-0.9</v>
      </c>
      <c r="H81" s="5" t="n">
        <v>0</v>
      </c>
    </row>
    <row r="82" customFormat="false" ht="12.75" hidden="false" customHeight="false" outlineLevel="0" collapsed="false">
      <c r="B82" s="0" t="s">
        <v>52</v>
      </c>
      <c r="C82" s="5" t="n">
        <f aca="false">-0.2</f>
        <v>-0.2</v>
      </c>
      <c r="D82" s="5" t="n">
        <f aca="false">-0.2</f>
        <v>-0.2</v>
      </c>
      <c r="E82" s="5" t="n">
        <f aca="false">-0.2</f>
        <v>-0.2</v>
      </c>
      <c r="F82" s="5" t="n">
        <f aca="false">-0.2</f>
        <v>-0.2</v>
      </c>
      <c r="G82" s="5" t="n">
        <f aca="false">-0.2</f>
        <v>-0.2</v>
      </c>
      <c r="H82" s="5" t="n">
        <v>0</v>
      </c>
    </row>
    <row r="83" customFormat="false" ht="12.75" hidden="false" customHeight="false" outlineLevel="0" collapsed="false">
      <c r="B83" s="0" t="s">
        <v>39</v>
      </c>
      <c r="C83" s="5" t="n">
        <v>0</v>
      </c>
      <c r="D83" s="5" t="n">
        <v>0</v>
      </c>
      <c r="E83" s="5" t="n">
        <v>0</v>
      </c>
      <c r="F83" s="5" t="n">
        <v>0</v>
      </c>
      <c r="G83" s="5" t="n">
        <v>0</v>
      </c>
      <c r="H83" s="5" t="n">
        <v>0</v>
      </c>
    </row>
    <row r="84" customFormat="false" ht="15" hidden="false" customHeight="false" outlineLevel="0" collapsed="false">
      <c r="B84" s="0" t="s">
        <v>40</v>
      </c>
      <c r="C84" s="6" t="n">
        <v>0.2</v>
      </c>
      <c r="D84" s="6" t="n">
        <v>0.3</v>
      </c>
      <c r="E84" s="6" t="n">
        <v>0.3</v>
      </c>
      <c r="F84" s="6" t="n">
        <v>0</v>
      </c>
      <c r="G84" s="6" t="n">
        <v>0</v>
      </c>
      <c r="H84" s="6" t="n">
        <v>0</v>
      </c>
    </row>
    <row r="85" customFormat="false" ht="15" hidden="false" customHeight="false" outlineLevel="0" collapsed="false">
      <c r="B85" s="1" t="s">
        <v>28</v>
      </c>
      <c r="C85" s="6" t="n">
        <f aca="false">SUM(C81:C84)</f>
        <v>-0.7</v>
      </c>
      <c r="D85" s="6" t="n">
        <f aca="false">SUM(D81:D84)</f>
        <v>-1.2</v>
      </c>
      <c r="E85" s="6" t="n">
        <f aca="false">SUM(E81:E84)</f>
        <v>-1.2</v>
      </c>
      <c r="F85" s="6" t="n">
        <f aca="false">SUM(F81:F84)</f>
        <v>-0.8</v>
      </c>
      <c r="G85" s="6" t="n">
        <f aca="false">SUM(G81:G84)</f>
        <v>-1.1</v>
      </c>
      <c r="H85" s="6" t="n">
        <f aca="false">SUM(H81:H84)</f>
        <v>0</v>
      </c>
    </row>
    <row r="86" customFormat="false" ht="15" hidden="false" customHeight="false" outlineLevel="0" collapsed="false">
      <c r="A86" s="1" t="s">
        <v>60</v>
      </c>
      <c r="C86" s="6" t="n">
        <f aca="false">+C79+C85</f>
        <v>-0.7</v>
      </c>
      <c r="D86" s="6" t="n">
        <f aca="false">+D79+D85</f>
        <v>-1.2</v>
      </c>
      <c r="E86" s="6" t="n">
        <f aca="false">+E79+E85</f>
        <v>-1.2</v>
      </c>
      <c r="F86" s="6" t="n">
        <f aca="false">+F79+F85</f>
        <v>-0.8</v>
      </c>
      <c r="G86" s="6" t="n">
        <f aca="false">+G79+G85</f>
        <v>-1.1</v>
      </c>
      <c r="H86" s="6" t="n">
        <f aca="false">+H79+H85</f>
        <v>0</v>
      </c>
    </row>
    <row r="87" customFormat="false" ht="12.75" hidden="false" customHeight="false" outlineLevel="0" collapsed="false">
      <c r="C87" s="5"/>
      <c r="D87" s="5"/>
      <c r="E87" s="5"/>
      <c r="F87" s="5"/>
      <c r="G87" s="5"/>
      <c r="H87" s="5"/>
    </row>
    <row r="88" customFormat="false" ht="12.75" hidden="false" customHeight="false" outlineLevel="0" collapsed="false">
      <c r="A88" s="4" t="s">
        <v>61</v>
      </c>
      <c r="C88" s="5"/>
      <c r="D88" s="5"/>
      <c r="E88" s="5"/>
      <c r="F88" s="5"/>
      <c r="G88" s="5"/>
      <c r="H88" s="5"/>
    </row>
    <row r="89" customFormat="false" ht="12.75" hidden="false" customHeight="false" outlineLevel="0" collapsed="false">
      <c r="A89" s="1" t="s">
        <v>37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</row>
    <row r="90" customFormat="false" ht="12.75" hidden="false" customHeight="false" outlineLevel="0" collapsed="false">
      <c r="A90" s="1" t="s">
        <v>17</v>
      </c>
      <c r="C90" s="5"/>
      <c r="D90" s="5"/>
      <c r="E90" s="5"/>
      <c r="F90" s="5"/>
      <c r="G90" s="5"/>
      <c r="H90" s="5"/>
    </row>
    <row r="91" customFormat="false" ht="12.75" hidden="false" customHeight="false" outlineLevel="0" collapsed="false">
      <c r="B91" s="0" t="s">
        <v>51</v>
      </c>
      <c r="C91" s="5" t="n">
        <f aca="false">-0.3</f>
        <v>-0.3</v>
      </c>
      <c r="D91" s="5" t="n">
        <f aca="false">-0.4</f>
        <v>-0.4</v>
      </c>
      <c r="E91" s="5" t="n">
        <f aca="false">-0.4</f>
        <v>-0.4</v>
      </c>
      <c r="F91" s="5" t="n">
        <f aca="false">-0.3</f>
        <v>-0.3</v>
      </c>
      <c r="G91" s="5" t="n">
        <f aca="false">-0.3</f>
        <v>-0.3</v>
      </c>
      <c r="H91" s="5" t="n">
        <v>0</v>
      </c>
    </row>
    <row r="92" customFormat="false" ht="12.75" hidden="false" customHeight="false" outlineLevel="0" collapsed="false">
      <c r="B92" s="0" t="s">
        <v>52</v>
      </c>
      <c r="C92" s="5" t="n">
        <v>0</v>
      </c>
      <c r="D92" s="5" t="n">
        <v>0</v>
      </c>
      <c r="E92" s="5" t="n">
        <v>0</v>
      </c>
      <c r="F92" s="5" t="n">
        <v>0</v>
      </c>
      <c r="G92" s="5" t="n">
        <v>0</v>
      </c>
      <c r="H92" s="5" t="n">
        <v>0</v>
      </c>
    </row>
    <row r="93" customFormat="false" ht="12.75" hidden="false" customHeight="false" outlineLevel="0" collapsed="false">
      <c r="B93" s="0" t="s">
        <v>39</v>
      </c>
      <c r="C93" s="5" t="n">
        <v>0</v>
      </c>
      <c r="D93" s="5" t="n">
        <v>0</v>
      </c>
      <c r="E93" s="5" t="n">
        <v>0</v>
      </c>
      <c r="F93" s="5" t="n">
        <v>0</v>
      </c>
      <c r="G93" s="5" t="n">
        <v>0</v>
      </c>
      <c r="H93" s="5" t="n">
        <v>0</v>
      </c>
    </row>
    <row r="94" customFormat="false" ht="15" hidden="false" customHeight="false" outlineLevel="0" collapsed="false">
      <c r="B94" s="7" t="s">
        <v>78</v>
      </c>
      <c r="C94" s="6" t="n">
        <v>0.1</v>
      </c>
      <c r="D94" s="6" t="n">
        <v>0.1</v>
      </c>
      <c r="E94" s="6" t="n">
        <v>0.1</v>
      </c>
      <c r="F94" s="6" t="n">
        <v>0</v>
      </c>
      <c r="G94" s="6" t="n">
        <v>0</v>
      </c>
      <c r="H94" s="6" t="n">
        <v>0</v>
      </c>
    </row>
    <row r="95" customFormat="false" ht="15" hidden="false" customHeight="false" outlineLevel="0" collapsed="false">
      <c r="B95" s="1" t="s">
        <v>28</v>
      </c>
      <c r="C95" s="6" t="n">
        <f aca="false">SUM(C91:C94)</f>
        <v>-0.2</v>
      </c>
      <c r="D95" s="6" t="n">
        <f aca="false">SUM(D91:D94)</f>
        <v>-0.3</v>
      </c>
      <c r="E95" s="6" t="n">
        <f aca="false">SUM(E91:E94)</f>
        <v>-0.3</v>
      </c>
      <c r="F95" s="6" t="n">
        <f aca="false">SUM(F91:F94)</f>
        <v>-0.3</v>
      </c>
      <c r="G95" s="6" t="n">
        <f aca="false">SUM(G91:G94)</f>
        <v>-0.3</v>
      </c>
      <c r="H95" s="6" t="n">
        <f aca="false">SUM(H91:H94)</f>
        <v>0</v>
      </c>
    </row>
    <row r="96" customFormat="false" ht="15" hidden="false" customHeight="false" outlineLevel="0" collapsed="false">
      <c r="A96" s="1" t="s">
        <v>63</v>
      </c>
      <c r="C96" s="6" t="n">
        <f aca="false">+C89+C95</f>
        <v>-0.2</v>
      </c>
      <c r="D96" s="6" t="n">
        <f aca="false">+D89+D95</f>
        <v>-0.3</v>
      </c>
      <c r="E96" s="6" t="n">
        <f aca="false">+E89+E95</f>
        <v>-0.3</v>
      </c>
      <c r="F96" s="6" t="n">
        <f aca="false">+F89+F95</f>
        <v>-0.3</v>
      </c>
      <c r="G96" s="6" t="n">
        <f aca="false">+G89+G95</f>
        <v>-0.3</v>
      </c>
      <c r="H96" s="6" t="n">
        <f aca="false">+H89+H95</f>
        <v>0</v>
      </c>
    </row>
    <row r="97" customFormat="false" ht="12.75" hidden="false" customHeight="false" outlineLevel="0" collapsed="false">
      <c r="C97" s="5"/>
      <c r="D97" s="5"/>
      <c r="E97" s="5"/>
      <c r="F97" s="5"/>
      <c r="G97" s="5"/>
      <c r="H97" s="5"/>
    </row>
    <row r="98" customFormat="false" ht="12.75" hidden="false" customHeight="false" outlineLevel="0" collapsed="false">
      <c r="A98" s="4" t="s">
        <v>64</v>
      </c>
      <c r="C98" s="5"/>
      <c r="D98" s="5"/>
      <c r="E98" s="5"/>
      <c r="F98" s="5"/>
      <c r="G98" s="5"/>
      <c r="H98" s="5"/>
    </row>
    <row r="99" customFormat="false" ht="12.75" hidden="false" customHeight="false" outlineLevel="0" collapsed="false">
      <c r="A99" s="1" t="s">
        <v>37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</row>
    <row r="100" customFormat="false" ht="12.75" hidden="false" customHeight="false" outlineLevel="0" collapsed="false">
      <c r="A100" s="1" t="s">
        <v>17</v>
      </c>
      <c r="C100" s="5"/>
      <c r="D100" s="5"/>
      <c r="E100" s="5"/>
      <c r="F100" s="5"/>
      <c r="G100" s="5"/>
      <c r="H100" s="5"/>
    </row>
    <row r="101" customFormat="false" ht="12.75" hidden="false" customHeight="false" outlineLevel="0" collapsed="false">
      <c r="B101" s="0" t="s">
        <v>51</v>
      </c>
      <c r="C101" s="5" t="n">
        <f aca="false">-0.4</f>
        <v>-0.4</v>
      </c>
      <c r="D101" s="5" t="n">
        <f aca="false">-0.5</f>
        <v>-0.5</v>
      </c>
      <c r="E101" s="5" t="n">
        <f aca="false">-0.3</f>
        <v>-0.3</v>
      </c>
      <c r="F101" s="5" t="n">
        <f aca="false">-0.8</f>
        <v>-0.8</v>
      </c>
      <c r="G101" s="5" t="n">
        <f aca="false">-0.4</f>
        <v>-0.4</v>
      </c>
      <c r="H101" s="5" t="n">
        <v>0</v>
      </c>
    </row>
    <row r="102" customFormat="false" ht="12.75" hidden="false" customHeight="false" outlineLevel="0" collapsed="false">
      <c r="B102" s="0" t="s">
        <v>65</v>
      </c>
      <c r="C102" s="5" t="n">
        <f aca="false">-0.1</f>
        <v>-0.1</v>
      </c>
      <c r="D102" s="5" t="n">
        <f aca="false">-0.1</f>
        <v>-0.1</v>
      </c>
      <c r="E102" s="5" t="n">
        <f aca="false">-0.1</f>
        <v>-0.1</v>
      </c>
      <c r="F102" s="5" t="n">
        <f aca="false">-0.1</f>
        <v>-0.1</v>
      </c>
      <c r="G102" s="5" t="n">
        <f aca="false">-0.1</f>
        <v>-0.1</v>
      </c>
      <c r="H102" s="5" t="n">
        <v>0</v>
      </c>
    </row>
    <row r="103" customFormat="false" ht="12.75" hidden="false" customHeight="false" outlineLevel="0" collapsed="false">
      <c r="B103" s="0" t="s">
        <v>99</v>
      </c>
      <c r="C103" s="5" t="n">
        <f aca="false">-0.2-0.3</f>
        <v>-0.5</v>
      </c>
      <c r="D103" s="5" t="n">
        <f aca="false">-0.5-0.6</f>
        <v>-1.1</v>
      </c>
      <c r="E103" s="5" t="n">
        <f aca="false">-0.4-0.5</f>
        <v>-0.9</v>
      </c>
      <c r="F103" s="5" t="n">
        <f aca="false">-1.1</f>
        <v>-1.1</v>
      </c>
      <c r="G103" s="5" t="n">
        <f aca="false">-0.6</f>
        <v>-0.6</v>
      </c>
      <c r="H103" s="5" t="n">
        <v>0</v>
      </c>
      <c r="I103" s="0" t="s">
        <v>100</v>
      </c>
    </row>
    <row r="104" customFormat="false" ht="12.75" hidden="false" customHeight="false" outlineLevel="0" collapsed="false">
      <c r="B104" s="0" t="s">
        <v>101</v>
      </c>
      <c r="C104" s="5"/>
      <c r="D104" s="5"/>
      <c r="E104" s="5"/>
      <c r="F104" s="5"/>
      <c r="G104" s="5" t="n">
        <f aca="false">-0.9</f>
        <v>-0.9</v>
      </c>
      <c r="H104" s="5"/>
    </row>
    <row r="105" customFormat="false" ht="12.75" hidden="false" customHeight="false" outlineLevel="0" collapsed="false">
      <c r="B105" s="0" t="s">
        <v>68</v>
      </c>
      <c r="C105" s="5"/>
      <c r="D105" s="5"/>
      <c r="E105" s="5" t="n">
        <f aca="false">-0.2</f>
        <v>-0.2</v>
      </c>
      <c r="F105" s="5"/>
      <c r="G105" s="5"/>
      <c r="H105" s="5"/>
    </row>
    <row r="106" customFormat="false" ht="15" hidden="false" customHeight="false" outlineLevel="0" collapsed="false">
      <c r="B106" s="7" t="s">
        <v>102</v>
      </c>
      <c r="C106" s="6" t="n">
        <f aca="false">-0.3+0.3</f>
        <v>0</v>
      </c>
      <c r="D106" s="6" t="n">
        <f aca="false">-0.2-0.1+0.2</f>
        <v>-0.1</v>
      </c>
      <c r="E106" s="6" t="n">
        <f aca="false">-0.1</f>
        <v>-0.1</v>
      </c>
      <c r="F106" s="6" t="n">
        <f aca="false">-0.1</f>
        <v>-0.1</v>
      </c>
      <c r="G106" s="6" t="n">
        <v>0</v>
      </c>
      <c r="H106" s="6" t="n">
        <v>0</v>
      </c>
    </row>
    <row r="107" customFormat="false" ht="15" hidden="false" customHeight="false" outlineLevel="0" collapsed="false">
      <c r="B107" s="1" t="s">
        <v>28</v>
      </c>
      <c r="C107" s="6" t="n">
        <f aca="false">SUM(C101:C106)</f>
        <v>-1</v>
      </c>
      <c r="D107" s="6" t="n">
        <f aca="false">SUM(D101:D106)</f>
        <v>-1.8</v>
      </c>
      <c r="E107" s="6" t="n">
        <f aca="false">SUM(E101:E106)</f>
        <v>-1.6</v>
      </c>
      <c r="F107" s="6" t="n">
        <f aca="false">SUM(F101:F106)</f>
        <v>-2.1</v>
      </c>
      <c r="G107" s="6" t="n">
        <f aca="false">SUM(G101:G106)</f>
        <v>-2</v>
      </c>
      <c r="H107" s="6" t="n">
        <f aca="false">SUM(H101:H106)</f>
        <v>0</v>
      </c>
    </row>
    <row r="108" customFormat="false" ht="15" hidden="false" customHeight="false" outlineLevel="0" collapsed="false">
      <c r="A108" s="1" t="s">
        <v>70</v>
      </c>
      <c r="C108" s="6" t="n">
        <f aca="false">+C99+C107</f>
        <v>-1</v>
      </c>
      <c r="D108" s="6" t="n">
        <f aca="false">+D99+D107</f>
        <v>-1.8</v>
      </c>
      <c r="E108" s="6" t="n">
        <f aca="false">+E99+E107</f>
        <v>-1.6</v>
      </c>
      <c r="F108" s="6" t="n">
        <f aca="false">+F99+F107</f>
        <v>-2.1</v>
      </c>
      <c r="G108" s="6" t="n">
        <f aca="false">+G99+G107</f>
        <v>-2</v>
      </c>
      <c r="H108" s="6" t="n">
        <f aca="false">+H99+H107</f>
        <v>0</v>
      </c>
    </row>
    <row r="109" customFormat="false" ht="12.75" hidden="false" customHeight="false" outlineLevel="0" collapsed="false">
      <c r="C109" s="5"/>
      <c r="D109" s="5"/>
      <c r="E109" s="5"/>
      <c r="F109" s="5"/>
      <c r="G109" s="5"/>
      <c r="H109" s="5"/>
    </row>
    <row r="110" customFormat="false" ht="15" hidden="false" customHeight="false" outlineLevel="0" collapsed="false">
      <c r="A110" s="1" t="s">
        <v>71</v>
      </c>
      <c r="C110" s="6" t="n">
        <f aca="false">+C41+C54+C66+C76+C86+C96+C108</f>
        <v>119.9</v>
      </c>
      <c r="D110" s="6" t="n">
        <f aca="false">+D41+D54+D66+D76+D86+D96+D108</f>
        <v>120.147</v>
      </c>
      <c r="E110" s="6" t="n">
        <f aca="false">+E41+E54+E66+E76+E86+E96+E108</f>
        <v>125.7</v>
      </c>
      <c r="F110" s="6" t="n">
        <f aca="false">+F41+F54+F66+F76+F86+F96+F108</f>
        <v>127.3</v>
      </c>
      <c r="G110" s="6" t="n">
        <f aca="false">+G41+G54+G66+G76+G86+G96+G108</f>
        <v>142.3</v>
      </c>
      <c r="H110" s="6" t="n">
        <f aca="false">+H41+H54+H66+H76+H86+H96+H108</f>
        <v>170.7</v>
      </c>
    </row>
    <row r="111" customFormat="false" ht="12.75" hidden="false" customHeight="false" outlineLevel="0" collapsed="false">
      <c r="C111" s="5"/>
      <c r="D111" s="5"/>
      <c r="E111" s="5"/>
      <c r="F111" s="5"/>
      <c r="G111" s="5"/>
      <c r="H111" s="5"/>
    </row>
    <row r="112" customFormat="false" ht="12.75" hidden="false" customHeight="false" outlineLevel="0" collapsed="false">
      <c r="A112" s="1" t="s">
        <v>72</v>
      </c>
      <c r="C112" s="5"/>
      <c r="D112" s="5"/>
      <c r="E112" s="5"/>
      <c r="F112" s="5"/>
      <c r="G112" s="5"/>
      <c r="H112" s="5"/>
    </row>
    <row r="113" customFormat="false" ht="12.75" hidden="false" customHeight="false" outlineLevel="0" collapsed="false">
      <c r="B113" s="0" t="s">
        <v>73</v>
      </c>
      <c r="C113" s="5"/>
      <c r="D113" s="5"/>
      <c r="E113" s="5"/>
      <c r="F113" s="5"/>
      <c r="G113" s="5"/>
      <c r="H113" s="5"/>
    </row>
    <row r="114" customFormat="false" ht="12.75" hidden="false" customHeight="false" outlineLevel="0" collapsed="false">
      <c r="B114" s="0" t="s">
        <v>74</v>
      </c>
      <c r="C114" s="5" t="n">
        <f aca="false">-2.4</f>
        <v>-2.4</v>
      </c>
      <c r="D114" s="5" t="n">
        <f aca="false">-1.9</f>
        <v>-1.9</v>
      </c>
      <c r="E114" s="5" t="n">
        <f aca="false">-1.9</f>
        <v>-1.9</v>
      </c>
      <c r="F114" s="5" t="n">
        <f aca="false">-1.9</f>
        <v>-1.9</v>
      </c>
      <c r="G114" s="5" t="n">
        <f aca="false">-1.9</f>
        <v>-1.9</v>
      </c>
      <c r="H114" s="5" t="n">
        <v>0</v>
      </c>
    </row>
    <row r="115" customFormat="false" ht="12.75" hidden="false" customHeight="false" outlineLevel="0" collapsed="false">
      <c r="B115" s="0" t="s">
        <v>75</v>
      </c>
      <c r="C115" s="8" t="n">
        <f aca="false">-0.4-0.1-0.9+0.2+0.3-1.9-0.1-0.3-0.2+0.1</f>
        <v>-3.3</v>
      </c>
      <c r="D115" s="8" t="n">
        <f aca="false">-1.1-0.1-1.4-0.4-0.2</f>
        <v>-3.2</v>
      </c>
      <c r="E115" s="8" t="n">
        <f aca="false">-1.9-1.8-0.3</f>
        <v>-4</v>
      </c>
      <c r="F115" s="8" t="n">
        <f aca="false">-3.9-0.3+0.2+0.2</f>
        <v>-3.8</v>
      </c>
      <c r="G115" s="8" t="n">
        <f aca="false">-3.5-0.4</f>
        <v>-3.9</v>
      </c>
      <c r="H115" s="8" t="n">
        <v>0</v>
      </c>
    </row>
    <row r="116" customFormat="false" ht="12.75" hidden="false" customHeight="false" outlineLevel="0" collapsed="false">
      <c r="B116" s="0" t="s">
        <v>76</v>
      </c>
      <c r="C116" s="8" t="n">
        <f aca="false">-0.2</f>
        <v>-0.2</v>
      </c>
      <c r="D116" s="8" t="n">
        <f aca="false">-0.1</f>
        <v>-0.1</v>
      </c>
      <c r="E116" s="8" t="n">
        <f aca="false">-0.2</f>
        <v>-0.2</v>
      </c>
      <c r="F116" s="8" t="n">
        <f aca="false">-0.2</f>
        <v>-0.2</v>
      </c>
      <c r="G116" s="8" t="n">
        <f aca="false">-0.2</f>
        <v>-0.2</v>
      </c>
      <c r="H116" s="8"/>
    </row>
    <row r="117" customFormat="false" ht="12.75" hidden="false" customHeight="false" outlineLevel="0" collapsed="false">
      <c r="B117" s="0" t="s">
        <v>77</v>
      </c>
      <c r="C117" s="8" t="n">
        <f aca="false">-0.5</f>
        <v>-0.5</v>
      </c>
      <c r="D117" s="8" t="n">
        <f aca="false">-0.5</f>
        <v>-0.5</v>
      </c>
      <c r="E117" s="8" t="n">
        <f aca="false">-0.5</f>
        <v>-0.5</v>
      </c>
      <c r="F117" s="8" t="n">
        <f aca="false">-0.5</f>
        <v>-0.5</v>
      </c>
      <c r="G117" s="8" t="n">
        <f aca="false">-0.4</f>
        <v>-0.4</v>
      </c>
      <c r="H117" s="8"/>
    </row>
    <row r="118" customFormat="false" ht="12.75" hidden="false" customHeight="false" outlineLevel="0" collapsed="false">
      <c r="B118" s="0" t="s">
        <v>65</v>
      </c>
      <c r="C118" s="8" t="n">
        <f aca="false">0</f>
        <v>0</v>
      </c>
      <c r="D118" s="8" t="n">
        <f aca="false">-0.1</f>
        <v>-0.1</v>
      </c>
      <c r="E118" s="8" t="n">
        <f aca="false">-0.4</f>
        <v>-0.4</v>
      </c>
      <c r="F118" s="8" t="n">
        <f aca="false">-0.4</f>
        <v>-0.4</v>
      </c>
      <c r="G118" s="8" t="n">
        <f aca="false">-0.4</f>
        <v>-0.4</v>
      </c>
      <c r="H118" s="8"/>
    </row>
    <row r="119" customFormat="false" ht="15" hidden="false" customHeight="false" outlineLevel="0" collapsed="false">
      <c r="B119" s="0" t="s">
        <v>78</v>
      </c>
      <c r="C119" s="6" t="n">
        <v>3</v>
      </c>
      <c r="D119" s="6" t="n">
        <f aca="false">0</f>
        <v>0</v>
      </c>
      <c r="E119" s="6" t="n">
        <f aca="false">0</f>
        <v>0</v>
      </c>
      <c r="F119" s="6" t="n">
        <f aca="false">0</f>
        <v>0</v>
      </c>
      <c r="G119" s="6" t="n">
        <f aca="false">0</f>
        <v>0</v>
      </c>
      <c r="H119" s="6"/>
    </row>
    <row r="120" customFormat="false" ht="12.75" hidden="false" customHeight="false" outlineLevel="0" collapsed="false">
      <c r="B120" s="0" t="s">
        <v>79</v>
      </c>
      <c r="C120" s="5" t="n">
        <f aca="false">SUM(C114:C119)</f>
        <v>-3.4</v>
      </c>
      <c r="D120" s="5" t="n">
        <f aca="false">SUM(D114:D119)</f>
        <v>-5.8</v>
      </c>
      <c r="E120" s="5" t="n">
        <f aca="false">SUM(E114:E119)</f>
        <v>-7</v>
      </c>
      <c r="F120" s="5" t="n">
        <f aca="false">SUM(F114:F119)</f>
        <v>-6.8</v>
      </c>
      <c r="G120" s="5" t="n">
        <f aca="false">SUM(G114:G119)</f>
        <v>-6.8</v>
      </c>
      <c r="H120" s="5" t="n">
        <f aca="false">SUM(H114:H115)</f>
        <v>0</v>
      </c>
    </row>
    <row r="121" customFormat="false" ht="12.75" hidden="false" customHeight="false" outlineLevel="0" collapsed="false">
      <c r="B121" s="0" t="s">
        <v>80</v>
      </c>
      <c r="C121" s="5" t="n">
        <v>-18.2</v>
      </c>
      <c r="D121" s="5" t="n">
        <v>-19</v>
      </c>
      <c r="E121" s="5" t="n">
        <v>-19.5</v>
      </c>
      <c r="F121" s="5" t="n">
        <v>-20.5</v>
      </c>
      <c r="G121" s="5" t="n">
        <v>-22</v>
      </c>
      <c r="H121" s="5" t="n">
        <v>0</v>
      </c>
    </row>
    <row r="122" customFormat="false" ht="12.75" hidden="false" customHeight="false" outlineLevel="0" collapsed="false">
      <c r="B122" s="0" t="s">
        <v>81</v>
      </c>
      <c r="C122" s="5"/>
      <c r="D122" s="5"/>
      <c r="E122" s="5" t="n">
        <f aca="false">-0.2</f>
        <v>-0.2</v>
      </c>
      <c r="F122" s="5" t="n">
        <f aca="false">-0.2</f>
        <v>-0.2</v>
      </c>
      <c r="G122" s="5" t="n">
        <f aca="false">-0.2</f>
        <v>-0.2</v>
      </c>
      <c r="H122" s="5"/>
    </row>
    <row r="123" customFormat="false" ht="12.75" hidden="false" customHeight="false" outlineLevel="0" collapsed="false">
      <c r="B123" s="0" t="s">
        <v>103</v>
      </c>
      <c r="C123" s="5"/>
      <c r="D123" s="5"/>
      <c r="E123" s="5" t="n">
        <v>0.2</v>
      </c>
      <c r="F123" s="5"/>
      <c r="G123" s="5"/>
      <c r="H123" s="5"/>
    </row>
    <row r="124" customFormat="false" ht="12.75" hidden="false" customHeight="false" outlineLevel="0" collapsed="false">
      <c r="B124" s="0" t="s">
        <v>83</v>
      </c>
      <c r="C124" s="5"/>
      <c r="D124" s="5"/>
      <c r="E124" s="5"/>
      <c r="F124" s="5"/>
      <c r="G124" s="5"/>
      <c r="H124" s="5"/>
    </row>
    <row r="125" customFormat="false" ht="12.75" hidden="false" customHeight="false" outlineLevel="0" collapsed="false">
      <c r="B125" s="0" t="s">
        <v>84</v>
      </c>
      <c r="C125" s="5" t="n">
        <v>-8.6</v>
      </c>
      <c r="D125" s="5" t="n">
        <v>-9.2</v>
      </c>
      <c r="E125" s="5" t="n">
        <v>-8.7</v>
      </c>
      <c r="F125" s="5" t="n">
        <v>-8.5</v>
      </c>
      <c r="G125" s="5" t="n">
        <v>-9</v>
      </c>
      <c r="H125" s="5" t="n">
        <v>0</v>
      </c>
    </row>
    <row r="126" customFormat="false" ht="15" hidden="false" customHeight="false" outlineLevel="0" collapsed="false">
      <c r="B126" s="0" t="s">
        <v>85</v>
      </c>
      <c r="C126" s="6" t="n">
        <v>-2.2</v>
      </c>
      <c r="D126" s="6" t="n">
        <v>-1.9</v>
      </c>
      <c r="E126" s="6" t="n">
        <v>-2.2</v>
      </c>
      <c r="F126" s="6" t="n">
        <v>-2.4</v>
      </c>
      <c r="G126" s="6" t="n">
        <v>-2.5</v>
      </c>
      <c r="H126" s="6" t="n">
        <v>0</v>
      </c>
    </row>
    <row r="127" customFormat="false" ht="15" hidden="false" customHeight="false" outlineLevel="0" collapsed="false">
      <c r="B127" s="0" t="s">
        <v>86</v>
      </c>
      <c r="C127" s="6" t="n">
        <f aca="false">SUM(C125:C126)</f>
        <v>-10.8</v>
      </c>
      <c r="D127" s="6" t="n">
        <f aca="false">SUM(D125:D126)</f>
        <v>-11.1</v>
      </c>
      <c r="E127" s="6" t="n">
        <f aca="false">SUM(E125:E126)</f>
        <v>-10.9</v>
      </c>
      <c r="F127" s="6" t="n">
        <f aca="false">SUM(F125:F126)</f>
        <v>-10.9</v>
      </c>
      <c r="G127" s="6" t="n">
        <f aca="false">SUM(G125:G126)</f>
        <v>-11.5</v>
      </c>
      <c r="H127" s="6" t="n">
        <f aca="false">SUM(H125:H126)</f>
        <v>0</v>
      </c>
    </row>
    <row r="128" customFormat="false" ht="15" hidden="false" customHeight="false" outlineLevel="0" collapsed="false">
      <c r="B128" s="1" t="s">
        <v>87</v>
      </c>
      <c r="C128" s="6" t="n">
        <f aca="false">+C120+C121+C127</f>
        <v>-32.4</v>
      </c>
      <c r="D128" s="6" t="n">
        <f aca="false">+D120+D121+D127</f>
        <v>-35.9</v>
      </c>
      <c r="E128" s="6" t="n">
        <f aca="false">+E120+E121+E127</f>
        <v>-37.4</v>
      </c>
      <c r="F128" s="6" t="n">
        <f aca="false">+F120+F121+F127</f>
        <v>-38.2</v>
      </c>
      <c r="G128" s="6" t="n">
        <f aca="false">+G120+G121+G127</f>
        <v>-40.3</v>
      </c>
      <c r="H128" s="6" t="n">
        <f aca="false">+H120+H121+H127</f>
        <v>0</v>
      </c>
    </row>
    <row r="129" customFormat="false" ht="12.75" hidden="false" customHeight="false" outlineLevel="0" collapsed="false">
      <c r="B129" s="1"/>
      <c r="C129" s="5"/>
      <c r="D129" s="5"/>
      <c r="E129" s="5"/>
      <c r="F129" s="5"/>
      <c r="G129" s="5"/>
      <c r="H129" s="5"/>
    </row>
    <row r="130" customFormat="false" ht="12.75" hidden="false" customHeight="false" outlineLevel="0" collapsed="false">
      <c r="A130" s="1" t="s">
        <v>88</v>
      </c>
      <c r="C130" s="5"/>
      <c r="D130" s="5"/>
      <c r="E130" s="5"/>
      <c r="F130" s="5"/>
      <c r="G130" s="5"/>
      <c r="H130" s="5"/>
    </row>
    <row r="131" customFormat="false" ht="12.75" hidden="false" customHeight="false" outlineLevel="0" collapsed="false">
      <c r="B131" s="0" t="s">
        <v>89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</row>
    <row r="132" customFormat="false" ht="12.75" hidden="false" customHeight="false" outlineLevel="0" collapsed="false">
      <c r="B132" s="0" t="s">
        <v>90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</row>
    <row r="133" customFormat="false" ht="12.75" hidden="false" customHeight="false" outlineLevel="0" collapsed="false">
      <c r="B133" s="0" t="s">
        <v>91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</row>
    <row r="134" customFormat="false" ht="12.75" hidden="false" customHeight="false" outlineLevel="0" collapsed="false">
      <c r="B134" s="0" t="s">
        <v>92</v>
      </c>
      <c r="C134" s="5" t="n">
        <v>0</v>
      </c>
      <c r="D134" s="5" t="n">
        <v>0</v>
      </c>
      <c r="E134" s="5" t="n">
        <v>0</v>
      </c>
      <c r="F134" s="5" t="n">
        <v>0</v>
      </c>
      <c r="G134" s="5" t="n">
        <v>0</v>
      </c>
      <c r="H134" s="5" t="n">
        <v>0</v>
      </c>
    </row>
    <row r="135" customFormat="false" ht="15" hidden="false" customHeight="false" outlineLevel="0" collapsed="false">
      <c r="B135" s="0" t="s">
        <v>15</v>
      </c>
      <c r="C135" s="6" t="n">
        <v>0.5</v>
      </c>
      <c r="D135" s="6" t="n">
        <v>0.6</v>
      </c>
      <c r="E135" s="6" t="n">
        <f aca="false">2.3+0.3</f>
        <v>2.6</v>
      </c>
      <c r="F135" s="6" t="n">
        <v>0.4</v>
      </c>
      <c r="G135" s="6" t="n">
        <v>0</v>
      </c>
      <c r="H135" s="6" t="n">
        <v>0</v>
      </c>
    </row>
    <row r="136" customFormat="false" ht="15" hidden="false" customHeight="false" outlineLevel="0" collapsed="false">
      <c r="B136" s="0" t="s">
        <v>93</v>
      </c>
      <c r="C136" s="6" t="n">
        <f aca="false">SUM(C131:C135)</f>
        <v>0.5</v>
      </c>
      <c r="D136" s="6" t="n">
        <f aca="false">SUM(D131:D135)</f>
        <v>0.6</v>
      </c>
      <c r="E136" s="6" t="n">
        <f aca="false">SUM(E131:E135)</f>
        <v>2.6</v>
      </c>
      <c r="F136" s="6" t="n">
        <f aca="false">SUM(F131:F135)</f>
        <v>0.4</v>
      </c>
      <c r="G136" s="6" t="n">
        <f aca="false">SUM(G131:G135)</f>
        <v>0</v>
      </c>
      <c r="H136" s="6" t="n">
        <f aca="false">SUM(H131:H135)</f>
        <v>0</v>
      </c>
    </row>
    <row r="137" customFormat="false" ht="12.75" hidden="false" customHeight="false" outlineLevel="0" collapsed="false">
      <c r="C137" s="5"/>
      <c r="D137" s="5"/>
      <c r="E137" s="5"/>
      <c r="F137" s="5"/>
      <c r="G137" s="5"/>
      <c r="H137" s="5"/>
    </row>
    <row r="138" customFormat="false" ht="12.75" hidden="false" customHeight="false" outlineLevel="0" collapsed="false">
      <c r="A138" s="1" t="s">
        <v>94</v>
      </c>
      <c r="C138" s="5" t="n">
        <f aca="false">+C110+C128+C136</f>
        <v>88</v>
      </c>
      <c r="D138" s="5" t="n">
        <f aca="false">+D110+D128+D136</f>
        <v>84.847</v>
      </c>
      <c r="E138" s="5" t="n">
        <f aca="false">+E110+E128+E136</f>
        <v>90.9</v>
      </c>
      <c r="F138" s="5" t="n">
        <f aca="false">+F110+F128+F136</f>
        <v>89.5</v>
      </c>
      <c r="G138" s="5" t="n">
        <f aca="false">+G110+G128+G136</f>
        <v>102</v>
      </c>
      <c r="H138" s="5" t="n">
        <f aca="false">+H110+H128+H136</f>
        <v>170.7</v>
      </c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H32" activeCellId="0" sqref="H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8.14"/>
  </cols>
  <sheetData>
    <row r="1" customFormat="false" ht="12.75" hidden="false" customHeight="false" outlineLevel="0" collapsed="false">
      <c r="A1" s="1" t="s">
        <v>104</v>
      </c>
      <c r="C1" s="9"/>
      <c r="D1" s="9"/>
      <c r="E1" s="9"/>
      <c r="G1" s="9"/>
    </row>
    <row r="2" customFormat="false" ht="12.75" hidden="false" customHeight="false" outlineLevel="0" collapsed="false">
      <c r="C2" s="10" t="n">
        <v>1998</v>
      </c>
      <c r="D2" s="10" t="n">
        <v>1999</v>
      </c>
      <c r="E2" s="10" t="n">
        <v>2000</v>
      </c>
      <c r="F2" s="2" t="n">
        <v>2000</v>
      </c>
      <c r="G2" s="10" t="n">
        <v>2001</v>
      </c>
      <c r="H2" s="2" t="n">
        <v>2001</v>
      </c>
    </row>
    <row r="3" customFormat="false" ht="12.75" hidden="false" customHeight="false" outlineLevel="0" collapsed="false">
      <c r="A3" s="11" t="s">
        <v>105</v>
      </c>
      <c r="C3" s="12" t="s">
        <v>1</v>
      </c>
      <c r="D3" s="12" t="s">
        <v>1</v>
      </c>
      <c r="E3" s="12" t="s">
        <v>2</v>
      </c>
      <c r="F3" s="3" t="s">
        <v>3</v>
      </c>
      <c r="G3" s="12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  <c r="C4" s="13"/>
      <c r="D4" s="13"/>
      <c r="E4" s="13"/>
      <c r="F4" s="5"/>
      <c r="G4" s="13"/>
      <c r="H4" s="5"/>
    </row>
    <row r="5" customFormat="false" ht="12.75" hidden="false" customHeight="false" outlineLevel="0" collapsed="false">
      <c r="A5" s="14" t="s">
        <v>6</v>
      </c>
      <c r="B5" s="15"/>
      <c r="C5" s="9"/>
      <c r="D5" s="13"/>
      <c r="E5" s="13"/>
      <c r="F5" s="5"/>
      <c r="G5" s="13"/>
      <c r="H5" s="5"/>
    </row>
    <row r="6" customFormat="false" ht="12.75" hidden="false" customHeight="false" outlineLevel="0" collapsed="false">
      <c r="A6" s="15"/>
      <c r="B6" s="15" t="s">
        <v>106</v>
      </c>
      <c r="C6" s="9"/>
      <c r="D6" s="13"/>
      <c r="E6" s="13"/>
      <c r="F6" s="5"/>
      <c r="G6" s="13"/>
      <c r="H6" s="5"/>
    </row>
    <row r="7" customFormat="false" ht="12.75" hidden="false" customHeight="false" outlineLevel="0" collapsed="false">
      <c r="A7" s="15"/>
      <c r="B7" s="15" t="s">
        <v>8</v>
      </c>
      <c r="C7" s="16" t="n">
        <f aca="false">[1]Citrus!C7</f>
        <v>122.0693</v>
      </c>
      <c r="D7" s="16" t="n">
        <f aca="false">[1]Citrus!D7</f>
        <v>122.7</v>
      </c>
      <c r="E7" s="16" t="n">
        <f aca="false">[1]Citrus!E7</f>
        <v>123.1</v>
      </c>
      <c r="F7" s="17" t="n">
        <f aca="false">[1]Citrus!F7</f>
        <v>123.4</v>
      </c>
      <c r="G7" s="16" t="n">
        <f aca="false">[1]Citrus!G7</f>
        <v>123.1</v>
      </c>
      <c r="H7" s="5"/>
    </row>
    <row r="8" customFormat="false" ht="12.75" hidden="false" customHeight="false" outlineLevel="0" collapsed="false">
      <c r="A8" s="15"/>
      <c r="B8" s="15" t="s">
        <v>9</v>
      </c>
      <c r="C8" s="16" t="n">
        <f aca="false">[1]Citrus!C8</f>
        <v>8.5323</v>
      </c>
      <c r="D8" s="16" t="n">
        <f aca="false">[1]Citrus!D8</f>
        <v>9.5</v>
      </c>
      <c r="E8" s="16" t="n">
        <f aca="false">[1]Citrus!E8</f>
        <v>8.849</v>
      </c>
      <c r="F8" s="17" t="n">
        <f aca="false">[1]Citrus!F8</f>
        <v>9.7</v>
      </c>
      <c r="G8" s="16" t="n">
        <f aca="false">[1]Citrus!G8</f>
        <v>9.4</v>
      </c>
      <c r="H8" s="5"/>
    </row>
    <row r="9" customFormat="false" ht="12.75" hidden="false" customHeight="false" outlineLevel="0" collapsed="false">
      <c r="A9" s="15"/>
      <c r="B9" s="15" t="s">
        <v>107</v>
      </c>
      <c r="C9" s="13" t="n">
        <v>0</v>
      </c>
      <c r="D9" s="13" t="n">
        <v>0</v>
      </c>
      <c r="E9" s="13" t="n">
        <v>0</v>
      </c>
      <c r="F9" s="5" t="n">
        <v>0</v>
      </c>
      <c r="G9" s="13" t="n">
        <v>0</v>
      </c>
      <c r="H9" s="5"/>
    </row>
    <row r="10" customFormat="false" ht="12.75" hidden="false" customHeight="false" outlineLevel="0" collapsed="false">
      <c r="A10" s="15"/>
      <c r="B10" s="15" t="s">
        <v>8</v>
      </c>
      <c r="C10" s="16" t="n">
        <f aca="false">[1]Citrus!C10</f>
        <v>157.0956</v>
      </c>
      <c r="D10" s="16" t="n">
        <f aca="false">[1]Citrus!D10</f>
        <v>156.1</v>
      </c>
      <c r="E10" s="16" t="n">
        <f aca="false">[1]Citrus!E10</f>
        <v>153.8</v>
      </c>
      <c r="F10" s="17" t="n">
        <f aca="false">[1]Citrus!F10</f>
        <v>156.5</v>
      </c>
      <c r="G10" s="16" t="n">
        <f aca="false">[1]Citrus!G10</f>
        <v>139.9</v>
      </c>
      <c r="H10" s="5"/>
    </row>
    <row r="11" customFormat="false" ht="12.75" hidden="false" customHeight="false" outlineLevel="0" collapsed="false">
      <c r="A11" s="15"/>
      <c r="B11" s="15" t="s">
        <v>9</v>
      </c>
      <c r="C11" s="16" t="n">
        <f aca="false">[1]Citrus!C11</f>
        <v>2.9611</v>
      </c>
      <c r="D11" s="16" t="n">
        <f aca="false">[1]Citrus!D11</f>
        <v>3.1</v>
      </c>
      <c r="E11" s="16" t="n">
        <f aca="false">[1]Citrus!E11</f>
        <v>3.3</v>
      </c>
      <c r="F11" s="17" t="n">
        <f aca="false">[1]Citrus!F11</f>
        <v>3.4</v>
      </c>
      <c r="G11" s="16" t="n">
        <f aca="false">[1]Citrus!G11</f>
        <v>3.2</v>
      </c>
      <c r="H11" s="5"/>
    </row>
    <row r="12" customFormat="false" ht="12.75" hidden="false" customHeight="false" outlineLevel="0" collapsed="false">
      <c r="A12" s="15"/>
      <c r="B12" s="15" t="s">
        <v>108</v>
      </c>
      <c r="C12" s="13" t="n">
        <v>0</v>
      </c>
      <c r="D12" s="13" t="n">
        <v>0</v>
      </c>
      <c r="E12" s="13" t="n">
        <v>0</v>
      </c>
      <c r="F12" s="5" t="n">
        <v>0</v>
      </c>
      <c r="G12" s="13" t="n">
        <v>0</v>
      </c>
      <c r="H12" s="5"/>
    </row>
    <row r="13" customFormat="false" ht="12.75" hidden="false" customHeight="false" outlineLevel="0" collapsed="false">
      <c r="A13" s="15"/>
      <c r="B13" s="15" t="s">
        <v>8</v>
      </c>
      <c r="C13" s="13" t="n">
        <v>0</v>
      </c>
      <c r="D13" s="13" t="n">
        <v>0</v>
      </c>
      <c r="E13" s="13" t="n">
        <f aca="false">[1]Citrus!E13</f>
        <v>0.7</v>
      </c>
      <c r="F13" s="5" t="n">
        <f aca="false">[1]Citrus!F13</f>
        <v>1.4</v>
      </c>
      <c r="G13" s="13" t="n">
        <f aca="false">[1]Citrus!G13</f>
        <v>50.4</v>
      </c>
      <c r="H13" s="5"/>
    </row>
    <row r="14" customFormat="false" ht="12.75" hidden="false" customHeight="false" outlineLevel="0" collapsed="false">
      <c r="A14" s="15"/>
      <c r="B14" s="15" t="s">
        <v>9</v>
      </c>
      <c r="C14" s="13" t="n">
        <v>0</v>
      </c>
      <c r="D14" s="13" t="n">
        <v>0</v>
      </c>
      <c r="E14" s="13" t="n">
        <f aca="false">[1]Citrus!E14</f>
        <v>0.002</v>
      </c>
      <c r="F14" s="5" t="n">
        <f aca="false">[1]Citrus!F14</f>
        <v>0.0023</v>
      </c>
      <c r="G14" s="13" t="n">
        <f aca="false">[1]Citrus!G14</f>
        <v>1</v>
      </c>
      <c r="H14" s="5"/>
    </row>
    <row r="15" customFormat="false" ht="12.75" hidden="false" customHeight="false" outlineLevel="0" collapsed="false">
      <c r="A15" s="15"/>
      <c r="B15" s="15" t="s">
        <v>109</v>
      </c>
      <c r="C15" s="13" t="n">
        <v>0</v>
      </c>
      <c r="D15" s="13" t="n">
        <v>0</v>
      </c>
      <c r="E15" s="13" t="n">
        <v>0</v>
      </c>
      <c r="F15" s="5" t="n">
        <v>0</v>
      </c>
      <c r="G15" s="13" t="n">
        <v>0</v>
      </c>
      <c r="H15" s="5"/>
    </row>
    <row r="16" customFormat="false" ht="12.75" hidden="false" customHeight="false" outlineLevel="0" collapsed="false">
      <c r="A16" s="15"/>
      <c r="B16" s="15" t="s">
        <v>110</v>
      </c>
      <c r="C16" s="16" t="n">
        <f aca="false">[1]Citrus!C16</f>
        <v>3.934</v>
      </c>
      <c r="D16" s="16" t="n">
        <f aca="false">[1]Citrus!D16</f>
        <v>6</v>
      </c>
      <c r="E16" s="16" t="n">
        <f aca="false">[1]Citrus!E16</f>
        <v>4.2</v>
      </c>
      <c r="F16" s="17" t="n">
        <f aca="false">[1]Citrus!F16</f>
        <v>5.6</v>
      </c>
      <c r="G16" s="16" t="n">
        <f aca="false">[1]Citrus!G16</f>
        <v>3.351</v>
      </c>
      <c r="H16" s="5"/>
    </row>
    <row r="17" customFormat="false" ht="12.75" hidden="false" customHeight="false" outlineLevel="0" collapsed="false">
      <c r="A17" s="15"/>
      <c r="B17" s="15" t="s">
        <v>111</v>
      </c>
      <c r="C17" s="18" t="n">
        <f aca="false">[1]Citrus!C17</f>
        <v>-7.2</v>
      </c>
      <c r="D17" s="18" t="n">
        <f aca="false">[1]Citrus!D17</f>
        <v>-7.2</v>
      </c>
      <c r="E17" s="18" t="n">
        <f aca="false">[1]Citrus!E17</f>
        <v>-7.2</v>
      </c>
      <c r="F17" s="19" t="n">
        <f aca="false">[1]Citrus!F17</f>
        <v>-6.6</v>
      </c>
      <c r="G17" s="18" t="n">
        <f aca="false">[1]Citrus!G17</f>
        <v>-6.6</v>
      </c>
      <c r="H17" s="20" t="n">
        <v>-6.5</v>
      </c>
    </row>
    <row r="18" customFormat="false" ht="12.75" hidden="false" customHeight="false" outlineLevel="0" collapsed="false">
      <c r="A18" s="1"/>
      <c r="B18" s="14" t="s">
        <v>16</v>
      </c>
      <c r="C18" s="13" t="n">
        <f aca="false">SUM(C5:C17)</f>
        <v>287.3923</v>
      </c>
      <c r="D18" s="13" t="n">
        <f aca="false">SUM(D5:D17)</f>
        <v>290.2</v>
      </c>
      <c r="E18" s="21" t="n">
        <f aca="false">SUM(E5:E17)</f>
        <v>286.751</v>
      </c>
      <c r="F18" s="5" t="n">
        <f aca="false">SUM(F5:F17)</f>
        <v>293.4023</v>
      </c>
      <c r="G18" s="13" t="n">
        <f aca="false">SUM(G5:G17)</f>
        <v>323.751</v>
      </c>
      <c r="H18" s="5" t="n">
        <f aca="false">+E18</f>
        <v>286.751</v>
      </c>
      <c r="J18" s="15"/>
      <c r="K18" s="15"/>
      <c r="M18" s="5"/>
      <c r="N18" s="5"/>
      <c r="O18" s="5"/>
      <c r="P18" s="5"/>
      <c r="Q18" s="5"/>
    </row>
    <row r="19" customFormat="false" ht="12.75" hidden="false" customHeight="false" outlineLevel="0" collapsed="false">
      <c r="A19" s="1" t="s">
        <v>17</v>
      </c>
      <c r="C19" s="13"/>
      <c r="D19" s="13"/>
      <c r="E19" s="13"/>
      <c r="F19" s="5"/>
      <c r="G19" s="13"/>
      <c r="H19" s="5"/>
      <c r="J19" s="15"/>
      <c r="L19" s="6"/>
      <c r="M19" s="6"/>
      <c r="N19" s="6"/>
      <c r="O19" s="6"/>
      <c r="P19" s="6"/>
      <c r="Q19" s="6"/>
    </row>
    <row r="20" customFormat="false" ht="12.75" hidden="false" customHeight="false" outlineLevel="0" collapsed="false">
      <c r="B20" s="0" t="s">
        <v>112</v>
      </c>
      <c r="C20" s="13" t="n">
        <v>-1.1</v>
      </c>
      <c r="D20" s="13" t="n">
        <v>-1.2</v>
      </c>
      <c r="E20" s="13" t="n">
        <v>-1.3</v>
      </c>
      <c r="F20" s="5" t="n">
        <v>-1.3</v>
      </c>
      <c r="G20" s="13" t="n">
        <v>-1.5</v>
      </c>
      <c r="H20" s="5" t="n">
        <f aca="false">+E20</f>
        <v>-1.3</v>
      </c>
    </row>
    <row r="21" customFormat="false" ht="12.75" hidden="false" customHeight="false" outlineLevel="0" collapsed="false">
      <c r="B21" s="0" t="s">
        <v>113</v>
      </c>
      <c r="C21" s="13" t="n">
        <v>0</v>
      </c>
      <c r="D21" s="22" t="n">
        <f aca="false">SUM(-'[2]0705 BACKUP'!$E$14-'[2]0705 BACKUP'!$E$38-'[2]0705 BACKUP'!$E$40)/1000000</f>
        <v>-1.643556</v>
      </c>
      <c r="E21" s="22" t="n">
        <f aca="false">SUM(-'[2]0705 BACKUP'!$E$14-'[2]0705 BACKUP'!$E$38-'[2]0705 BACKUP'!$E$40)/1000000</f>
        <v>-1.643556</v>
      </c>
      <c r="F21" s="22" t="n">
        <f aca="false">SUM(-'[2]0705 BACKUP'!$H$14-'[2]0705 BACKUP'!$H$38-'[2]0705 BACKUP'!$H$40)/1000000</f>
        <v>-1.643544</v>
      </c>
      <c r="G21" s="22" t="n">
        <f aca="false">SUM(-'[2]0705 BACKUP'!$I$14-'[2]0705 BACKUP'!$I$38-'[2]0705 BACKUP'!$I$40)/1000000</f>
        <v>-1.643556</v>
      </c>
      <c r="H21" s="5" t="n">
        <f aca="false">+E21</f>
        <v>-1.643556</v>
      </c>
    </row>
    <row r="22" customFormat="false" ht="12.75" hidden="false" customHeight="false" outlineLevel="0" collapsed="false">
      <c r="B22" s="0" t="s">
        <v>20</v>
      </c>
      <c r="C22" s="13" t="n">
        <v>0</v>
      </c>
      <c r="D22" s="13"/>
      <c r="E22" s="13"/>
      <c r="F22" s="5"/>
      <c r="G22" s="13"/>
      <c r="H22" s="5"/>
    </row>
    <row r="23" customFormat="false" ht="12.75" hidden="false" customHeight="false" outlineLevel="0" collapsed="false">
      <c r="B23" s="0" t="s">
        <v>114</v>
      </c>
      <c r="C23" s="21" t="n">
        <f aca="false">-2.457-0.571-0.222</f>
        <v>-3.25</v>
      </c>
      <c r="D23" s="13" t="n">
        <f aca="false">-'[3]summary w_99 Actuals'!$C$19/1000</f>
        <v>-3.189298</v>
      </c>
      <c r="E23" s="13" t="n">
        <f aca="false">-'[3]summary w_99 Actuals'!$D$19/1000</f>
        <v>-3.4064183</v>
      </c>
      <c r="F23" s="5" t="n">
        <f aca="false">-'[3]summary w_99 Actuals'!$E$19/1000</f>
        <v>-2.81839242</v>
      </c>
      <c r="G23" s="13" t="n">
        <f aca="false">-'[3]summary w_99 Actuals'!$F$19/1000</f>
        <v>-2.8002628</v>
      </c>
      <c r="H23" s="5" t="n">
        <f aca="false">+E23*0.95</f>
        <v>-3.236097385</v>
      </c>
    </row>
    <row r="24" customFormat="false" ht="15" hidden="false" customHeight="false" outlineLevel="0" collapsed="false">
      <c r="B24" s="0" t="s">
        <v>15</v>
      </c>
      <c r="C24" s="23" t="n">
        <v>0</v>
      </c>
      <c r="D24" s="23" t="n">
        <v>0</v>
      </c>
      <c r="E24" s="23" t="n">
        <v>0</v>
      </c>
      <c r="F24" s="6" t="n">
        <v>0</v>
      </c>
      <c r="G24" s="23" t="n">
        <v>0</v>
      </c>
      <c r="H24" s="6" t="n">
        <v>0</v>
      </c>
    </row>
    <row r="25" customFormat="false" ht="15" hidden="false" customHeight="false" outlineLevel="0" collapsed="false">
      <c r="B25" s="1" t="s">
        <v>28</v>
      </c>
      <c r="C25" s="23" t="n">
        <f aca="false">SUM(C20:C24)</f>
        <v>-4.35</v>
      </c>
      <c r="D25" s="23" t="n">
        <f aca="false">SUM(D20:D24)</f>
        <v>-6.032854</v>
      </c>
      <c r="E25" s="23" t="n">
        <f aca="false">SUM(E20:E24)</f>
        <v>-6.3499743</v>
      </c>
      <c r="F25" s="6" t="n">
        <f aca="false">SUM(F20:F24)</f>
        <v>-5.76193642</v>
      </c>
      <c r="G25" s="23" t="n">
        <f aca="false">SUM(G20:G24)</f>
        <v>-5.9438188</v>
      </c>
      <c r="H25" s="6" t="n">
        <f aca="false">SUM(H20:H24)</f>
        <v>-6.179653385</v>
      </c>
    </row>
    <row r="26" customFormat="false" ht="12.75" hidden="false" customHeight="false" outlineLevel="0" collapsed="false">
      <c r="A26" s="1" t="s">
        <v>29</v>
      </c>
      <c r="C26" s="13" t="n">
        <f aca="false">+C18+C25</f>
        <v>283.0423</v>
      </c>
      <c r="D26" s="13" t="n">
        <f aca="false">+D18+D25</f>
        <v>284.167146</v>
      </c>
      <c r="E26" s="13" t="n">
        <f aca="false">+E18+E25</f>
        <v>280.4010257</v>
      </c>
      <c r="F26" s="5" t="n">
        <f aca="false">+F18+F25</f>
        <v>287.64036358</v>
      </c>
      <c r="G26" s="13" t="n">
        <f aca="false">+G18+G25</f>
        <v>317.8071812</v>
      </c>
      <c r="H26" s="5" t="n">
        <f aca="false">+H18+H25</f>
        <v>280.571346615</v>
      </c>
    </row>
    <row r="27" customFormat="false" ht="12.75" hidden="false" customHeight="false" outlineLevel="0" collapsed="false">
      <c r="A27" s="1" t="s">
        <v>30</v>
      </c>
      <c r="C27" s="13"/>
      <c r="D27" s="13"/>
      <c r="E27" s="13"/>
      <c r="F27" s="5"/>
      <c r="G27" s="13"/>
      <c r="H27" s="5"/>
    </row>
    <row r="28" customFormat="false" ht="12.75" hidden="false" customHeight="false" outlineLevel="0" collapsed="false">
      <c r="B28" s="0" t="s">
        <v>115</v>
      </c>
      <c r="C28" s="13" t="n">
        <v>0</v>
      </c>
      <c r="D28" s="13" t="n">
        <v>-0.5</v>
      </c>
      <c r="E28" s="13" t="n">
        <v>9.4</v>
      </c>
      <c r="F28" s="5" t="n">
        <v>-1.3</v>
      </c>
      <c r="G28" s="13" t="n">
        <v>0</v>
      </c>
      <c r="H28" s="5" t="n">
        <v>0</v>
      </c>
    </row>
    <row r="29" customFormat="false" ht="12.75" hidden="false" customHeight="false" outlineLevel="0" collapsed="false">
      <c r="B29" s="0" t="s">
        <v>32</v>
      </c>
      <c r="C29" s="13" t="n">
        <v>0.5</v>
      </c>
      <c r="D29" s="13" t="n">
        <v>1</v>
      </c>
      <c r="E29" s="13" t="n">
        <v>3.1</v>
      </c>
      <c r="F29" s="5" t="n">
        <v>0.5</v>
      </c>
      <c r="G29" s="13" t="n">
        <v>0.5</v>
      </c>
      <c r="H29" s="5" t="n">
        <v>0</v>
      </c>
    </row>
    <row r="30" customFormat="false" ht="15" hidden="false" customHeight="false" outlineLevel="0" collapsed="false">
      <c r="B30" s="0" t="s">
        <v>15</v>
      </c>
      <c r="C30" s="23" t="n">
        <v>0</v>
      </c>
      <c r="D30" s="23" t="n">
        <v>0</v>
      </c>
      <c r="E30" s="23" t="n">
        <v>0</v>
      </c>
      <c r="F30" s="6" t="n">
        <v>0</v>
      </c>
      <c r="G30" s="23" t="n">
        <v>0</v>
      </c>
      <c r="H30" s="6" t="n">
        <v>9.7</v>
      </c>
    </row>
    <row r="31" customFormat="false" ht="15" hidden="false" customHeight="false" outlineLevel="0" collapsed="false">
      <c r="B31" s="1" t="s">
        <v>34</v>
      </c>
      <c r="C31" s="23" t="n">
        <f aca="false">SUM(C28:C30)</f>
        <v>0.5</v>
      </c>
      <c r="D31" s="23" t="n">
        <f aca="false">SUM(D28:D30)</f>
        <v>0.5</v>
      </c>
      <c r="E31" s="23" t="n">
        <f aca="false">SUM(E28:E30)</f>
        <v>12.5</v>
      </c>
      <c r="F31" s="6" t="n">
        <f aca="false">SUM(F28:F30)</f>
        <v>-0.8</v>
      </c>
      <c r="G31" s="23" t="n">
        <f aca="false">SUM(G28:G30)</f>
        <v>0.5</v>
      </c>
      <c r="H31" s="6" t="n">
        <f aca="false">SUM(H28:H30)</f>
        <v>9.7</v>
      </c>
    </row>
    <row r="32" customFormat="false" ht="15" hidden="false" customHeight="false" outlineLevel="0" collapsed="false">
      <c r="A32" s="1" t="s">
        <v>35</v>
      </c>
      <c r="C32" s="23" t="n">
        <f aca="false">+C26+C31</f>
        <v>283.5423</v>
      </c>
      <c r="D32" s="23" t="n">
        <f aca="false">+D26+D31</f>
        <v>284.667146</v>
      </c>
      <c r="E32" s="23" t="n">
        <f aca="false">+E26+E31</f>
        <v>292.9010257</v>
      </c>
      <c r="F32" s="6" t="n">
        <f aca="false">+F26+F31</f>
        <v>286.84036358</v>
      </c>
      <c r="G32" s="23" t="n">
        <f aca="false">+G26+G31</f>
        <v>318.3071812</v>
      </c>
      <c r="H32" s="6" t="n">
        <f aca="false">+H26+H31</f>
        <v>290.271346615</v>
      </c>
    </row>
    <row r="33" customFormat="false" ht="12.75" hidden="false" customHeight="false" outlineLevel="0" collapsed="false">
      <c r="C33" s="9"/>
      <c r="D33" s="9"/>
      <c r="E33" s="9"/>
      <c r="G33" s="9"/>
    </row>
    <row r="34" customFormat="false" ht="12.75" hidden="false" customHeight="false" outlineLevel="0" collapsed="false">
      <c r="A34" s="4" t="s">
        <v>36</v>
      </c>
      <c r="C34" s="13"/>
      <c r="D34" s="13"/>
      <c r="E34" s="13"/>
      <c r="F34" s="5"/>
      <c r="G34" s="13"/>
      <c r="H34" s="5"/>
    </row>
    <row r="35" customFormat="false" ht="12.75" hidden="false" customHeight="false" outlineLevel="0" collapsed="false">
      <c r="A35" s="1" t="s">
        <v>37</v>
      </c>
      <c r="C35" s="13" t="n">
        <v>0</v>
      </c>
      <c r="D35" s="13" t="n">
        <v>0</v>
      </c>
      <c r="E35" s="13" t="n">
        <v>0</v>
      </c>
      <c r="F35" s="5" t="n">
        <v>0</v>
      </c>
      <c r="G35" s="13" t="n">
        <v>0</v>
      </c>
      <c r="H35" s="5" t="n">
        <v>0</v>
      </c>
    </row>
    <row r="36" customFormat="false" ht="12.75" hidden="false" customHeight="false" outlineLevel="0" collapsed="false">
      <c r="A36" s="1" t="s">
        <v>17</v>
      </c>
      <c r="C36" s="13"/>
      <c r="D36" s="13"/>
      <c r="E36" s="13"/>
      <c r="F36" s="5"/>
      <c r="G36" s="13"/>
      <c r="H36" s="5"/>
    </row>
    <row r="37" customFormat="false" ht="12.75" hidden="false" customHeight="false" outlineLevel="0" collapsed="false">
      <c r="B37" s="0" t="s">
        <v>38</v>
      </c>
      <c r="C37" s="13" t="n">
        <v>-2.817</v>
      </c>
      <c r="D37" s="13" t="n">
        <f aca="false">-'[3]summary w_99 Actuals'!$C$22/1000</f>
        <v>-2.657883</v>
      </c>
      <c r="E37" s="13" t="n">
        <f aca="false">-'[3]summary w_99 Actuals'!$D$22/1000</f>
        <v>-2.844596</v>
      </c>
      <c r="F37" s="5" t="n">
        <f aca="false">-'[3]summary w_99 Actuals'!$E$22/1000</f>
        <v>-2.93873425</v>
      </c>
      <c r="G37" s="13" t="n">
        <f aca="false">-'[3]summary w_99 Actuals'!$F$22/1000</f>
        <v>-2.880028</v>
      </c>
      <c r="H37" s="5"/>
    </row>
    <row r="38" customFormat="false" ht="12.75" hidden="false" customHeight="false" outlineLevel="0" collapsed="false">
      <c r="B38" s="0" t="s">
        <v>116</v>
      </c>
      <c r="C38" s="13" t="n">
        <v>0</v>
      </c>
      <c r="D38" s="13" t="n">
        <v>0</v>
      </c>
      <c r="E38" s="13" t="n">
        <v>-0.6</v>
      </c>
      <c r="F38" s="5" t="n">
        <v>-0.6</v>
      </c>
      <c r="G38" s="13" t="n">
        <v>-0.6</v>
      </c>
      <c r="H38" s="5" t="n">
        <v>0</v>
      </c>
    </row>
    <row r="39" customFormat="false" ht="15" hidden="false" customHeight="false" outlineLevel="0" collapsed="false">
      <c r="B39" s="0" t="s">
        <v>40</v>
      </c>
      <c r="C39" s="23" t="n">
        <v>0</v>
      </c>
      <c r="D39" s="23" t="n">
        <v>0</v>
      </c>
      <c r="E39" s="23" t="n">
        <v>0</v>
      </c>
      <c r="F39" s="6" t="n">
        <v>0</v>
      </c>
      <c r="G39" s="23" t="n">
        <v>0</v>
      </c>
      <c r="H39" s="6" t="n">
        <v>0</v>
      </c>
    </row>
    <row r="40" customFormat="false" ht="15" hidden="false" customHeight="false" outlineLevel="0" collapsed="false">
      <c r="B40" s="1" t="s">
        <v>28</v>
      </c>
      <c r="C40" s="23" t="n">
        <f aca="false">SUM(C37:C39)</f>
        <v>-2.817</v>
      </c>
      <c r="D40" s="23" t="n">
        <f aca="false">SUM(D37:D39)</f>
        <v>-2.657883</v>
      </c>
      <c r="E40" s="23" t="n">
        <f aca="false">SUM(E37:E39)</f>
        <v>-3.444596</v>
      </c>
      <c r="F40" s="6" t="n">
        <f aca="false">SUM(F37:F39)</f>
        <v>-3.53873425</v>
      </c>
      <c r="G40" s="23" t="n">
        <f aca="false">SUM(G37:G39)</f>
        <v>-3.480028</v>
      </c>
      <c r="H40" s="6" t="n">
        <f aca="false">SUM(H37:H39)</f>
        <v>0</v>
      </c>
    </row>
    <row r="41" customFormat="false" ht="15" hidden="false" customHeight="false" outlineLevel="0" collapsed="false">
      <c r="A41" s="1" t="s">
        <v>41</v>
      </c>
      <c r="C41" s="23" t="n">
        <f aca="false">+C35+C40</f>
        <v>-2.817</v>
      </c>
      <c r="D41" s="23" t="n">
        <f aca="false">+D35+D40</f>
        <v>-2.657883</v>
      </c>
      <c r="E41" s="23" t="n">
        <f aca="false">+E35+E40</f>
        <v>-3.444596</v>
      </c>
      <c r="F41" s="6" t="n">
        <f aca="false">+F35+F40</f>
        <v>-3.53873425</v>
      </c>
      <c r="G41" s="23" t="n">
        <f aca="false">+G35+G40</f>
        <v>-3.480028</v>
      </c>
      <c r="H41" s="6" t="n">
        <f aca="false">+H35+H40</f>
        <v>0</v>
      </c>
    </row>
    <row r="42" customFormat="false" ht="15" hidden="false" customHeight="false" outlineLevel="0" collapsed="false">
      <c r="A42" s="1"/>
      <c r="C42" s="23"/>
      <c r="D42" s="23"/>
      <c r="E42" s="23"/>
      <c r="F42" s="6"/>
      <c r="G42" s="23"/>
      <c r="H42" s="6"/>
    </row>
    <row r="43" customFormat="false" ht="15" hidden="false" customHeight="false" outlineLevel="0" collapsed="false">
      <c r="A43" s="1" t="s">
        <v>42</v>
      </c>
      <c r="C43" s="23" t="n">
        <f aca="false">+C32+C41</f>
        <v>280.7253</v>
      </c>
      <c r="D43" s="23" t="n">
        <f aca="false">+D32+D41</f>
        <v>282.009263</v>
      </c>
      <c r="E43" s="23" t="n">
        <f aca="false">+E32+E41</f>
        <v>289.4564297</v>
      </c>
      <c r="F43" s="6" t="n">
        <f aca="false">+F32+F41</f>
        <v>283.30162933</v>
      </c>
      <c r="G43" s="23" t="n">
        <f aca="false">+G32+G41</f>
        <v>314.8271532</v>
      </c>
      <c r="H43" s="6" t="n">
        <f aca="false">+H32+H41</f>
        <v>290.271346615</v>
      </c>
    </row>
    <row r="44" customFormat="false" ht="15" hidden="false" customHeight="false" outlineLevel="0" collapsed="false">
      <c r="A44" s="1"/>
      <c r="C44" s="23"/>
      <c r="D44" s="23"/>
      <c r="E44" s="23"/>
      <c r="F44" s="6"/>
      <c r="G44" s="23"/>
      <c r="H44" s="6"/>
    </row>
    <row r="45" customFormat="false" ht="12.75" hidden="false" customHeight="false" outlineLevel="0" collapsed="false">
      <c r="A45" s="4" t="s">
        <v>43</v>
      </c>
      <c r="C45" s="13"/>
      <c r="D45" s="13"/>
      <c r="E45" s="13"/>
      <c r="F45" s="5"/>
      <c r="G45" s="13"/>
      <c r="H45" s="5"/>
    </row>
    <row r="46" customFormat="false" ht="12.75" hidden="false" customHeight="false" outlineLevel="0" collapsed="false">
      <c r="A46" s="1" t="s">
        <v>117</v>
      </c>
      <c r="C46" s="21" t="n">
        <v>0.2</v>
      </c>
      <c r="D46" s="21" t="n">
        <v>0.2</v>
      </c>
      <c r="E46" s="21" t="n">
        <v>0.2</v>
      </c>
      <c r="F46" s="8" t="n">
        <v>0.2</v>
      </c>
      <c r="G46" s="21" t="n">
        <v>0.1</v>
      </c>
      <c r="H46" s="8" t="n">
        <v>0.1</v>
      </c>
    </row>
    <row r="47" customFormat="false" ht="12.75" hidden="false" customHeight="false" outlineLevel="0" collapsed="false">
      <c r="A47" s="1" t="s">
        <v>37</v>
      </c>
      <c r="C47" s="13" t="n">
        <v>0</v>
      </c>
      <c r="D47" s="13" t="n">
        <v>0</v>
      </c>
      <c r="E47" s="13" t="n">
        <v>0</v>
      </c>
      <c r="F47" s="5" t="n">
        <v>0</v>
      </c>
      <c r="G47" s="13" t="n">
        <v>0</v>
      </c>
      <c r="H47" s="5" t="n">
        <v>0</v>
      </c>
    </row>
    <row r="48" customFormat="false" ht="12.75" hidden="false" customHeight="false" outlineLevel="0" collapsed="false">
      <c r="A48" s="1" t="s">
        <v>17</v>
      </c>
      <c r="C48" s="13"/>
      <c r="D48" s="13"/>
      <c r="E48" s="13"/>
      <c r="F48" s="5"/>
      <c r="G48" s="13"/>
      <c r="H48" s="5"/>
    </row>
    <row r="49" customFormat="false" ht="12.75" hidden="false" customHeight="false" outlineLevel="0" collapsed="false">
      <c r="B49" s="0" t="s">
        <v>44</v>
      </c>
      <c r="C49" s="13" t="n">
        <v>-29.401</v>
      </c>
      <c r="D49" s="13" t="n">
        <f aca="false">-'[3]summary w_99 Actuals'!$C$13/1000</f>
        <v>-29.217477</v>
      </c>
      <c r="E49" s="13" t="n">
        <f aca="false">-'[3]summary w_99 Actuals'!$D$13/1000</f>
        <v>-27.178</v>
      </c>
      <c r="F49" s="5" t="n">
        <f aca="false">-'[3]summary w_99 Actuals'!$E$13/1000</f>
        <v>-27.518904</v>
      </c>
      <c r="G49" s="24" t="n">
        <f aca="false">-'[3]summary w_99 Actuals'!$F$13/1000-G54</f>
        <v>-27.168688</v>
      </c>
      <c r="H49" s="5"/>
    </row>
    <row r="50" customFormat="false" ht="12.75" hidden="false" customHeight="false" outlineLevel="0" collapsed="false">
      <c r="B50" s="0" t="s">
        <v>118</v>
      </c>
      <c r="C50" s="13" t="n">
        <v>0</v>
      </c>
      <c r="D50" s="13" t="n">
        <v>0</v>
      </c>
      <c r="E50" s="13" t="n">
        <v>0</v>
      </c>
      <c r="F50" s="5" t="n">
        <v>0</v>
      </c>
      <c r="G50" s="13" t="n">
        <f aca="false">-'[3]summary w_99 Actuals'!$F$36/1000</f>
        <v>-0.7</v>
      </c>
      <c r="H50" s="5"/>
    </row>
    <row r="51" customFormat="false" ht="12.75" hidden="false" customHeight="false" outlineLevel="0" collapsed="false">
      <c r="B51" s="0" t="s">
        <v>119</v>
      </c>
      <c r="C51" s="13" t="n">
        <v>0</v>
      </c>
      <c r="D51" s="13" t="n">
        <v>0</v>
      </c>
      <c r="E51" s="13" t="n">
        <v>0</v>
      </c>
      <c r="F51" s="5" t="n">
        <v>0</v>
      </c>
      <c r="G51" s="13" t="n">
        <v>0</v>
      </c>
      <c r="H51" s="5" t="n">
        <v>0</v>
      </c>
    </row>
    <row r="52" customFormat="false" ht="12.75" hidden="false" customHeight="false" outlineLevel="0" collapsed="false">
      <c r="B52" s="0" t="s">
        <v>120</v>
      </c>
      <c r="C52" s="13" t="n">
        <v>-1.248</v>
      </c>
      <c r="D52" s="13" t="n">
        <f aca="false">-'[3]summary w_99 Actuals'!$C$66/1000</f>
        <v>-1.62426831</v>
      </c>
      <c r="E52" s="13" t="n">
        <f aca="false">-'[3]summary w_99 Actuals'!$D$66/1000</f>
        <v>-1.353991</v>
      </c>
      <c r="F52" s="5" t="n">
        <f aca="false">-'[3]summary w_99 Actuals'!$E$66/1000</f>
        <v>-1.353991</v>
      </c>
      <c r="G52" s="13" t="n">
        <f aca="false">-'[3]summary w_99 Actuals'!$F$66/1000</f>
        <v>-1.446427</v>
      </c>
      <c r="H52" s="5"/>
    </row>
    <row r="53" customFormat="false" ht="12.75" hidden="false" customHeight="false" outlineLevel="0" collapsed="false">
      <c r="B53" s="0" t="s">
        <v>121</v>
      </c>
      <c r="C53" s="13" t="n">
        <v>-0.375</v>
      </c>
      <c r="D53" s="13" t="n">
        <f aca="false">-'[3]summary w_99 Actuals'!$C$14/1000</f>
        <v>-0.38866923</v>
      </c>
      <c r="E53" s="13" t="n">
        <f aca="false">-'[3]summary w_99 Actuals'!$D$14/1000</f>
        <v>-0.605</v>
      </c>
      <c r="F53" s="5" t="n">
        <f aca="false">-'[3]summary w_99 Actuals'!$E$14/1000</f>
        <v>-0.605</v>
      </c>
      <c r="G53" s="13" t="n">
        <f aca="false">-'[3]summary w_99 Actuals'!$F$14/1000</f>
        <v>-0.8174</v>
      </c>
      <c r="H53" s="5"/>
    </row>
    <row r="54" customFormat="false" ht="12.75" hidden="false" customHeight="false" outlineLevel="0" collapsed="false">
      <c r="B54" s="0" t="s">
        <v>122</v>
      </c>
      <c r="C54" s="13" t="n">
        <v>0</v>
      </c>
      <c r="D54" s="13" t="n">
        <v>0</v>
      </c>
      <c r="E54" s="13" t="n">
        <v>0</v>
      </c>
      <c r="F54" s="5" t="n">
        <v>0</v>
      </c>
      <c r="G54" s="13" t="n">
        <v>-0.4</v>
      </c>
      <c r="H54" s="5"/>
    </row>
    <row r="55" customFormat="false" ht="12.75" hidden="false" customHeight="false" outlineLevel="0" collapsed="false">
      <c r="B55" s="0" t="s">
        <v>123</v>
      </c>
      <c r="C55" s="13" t="n">
        <f aca="false">-0.113</f>
        <v>-0.113</v>
      </c>
      <c r="D55" s="13" t="n">
        <f aca="false">SUM(-'[3]summary w_99 Actuals'!$C$51)/1000</f>
        <v>-0.09236476</v>
      </c>
      <c r="E55" s="13" t="n">
        <f aca="false">SUM(-'[3]summary w_99 Actuals'!$D$51)/1000</f>
        <v>-0.059</v>
      </c>
      <c r="F55" s="5" t="n">
        <f aca="false">SUM(-'[3]summary w_99 Actuals'!$E$51)/1000</f>
        <v>-0.102678</v>
      </c>
      <c r="G55" s="13" t="n">
        <f aca="false">SUM(-'[3]summary w_99 Actuals'!$F$51)/1000</f>
        <v>-0.059</v>
      </c>
      <c r="H55" s="5"/>
    </row>
    <row r="56" customFormat="false" ht="15" hidden="false" customHeight="false" outlineLevel="0" collapsed="false">
      <c r="B56" s="0" t="s">
        <v>40</v>
      </c>
      <c r="C56" s="23" t="n">
        <v>0</v>
      </c>
      <c r="D56" s="23" t="n">
        <v>0</v>
      </c>
      <c r="E56" s="23" t="n">
        <v>0</v>
      </c>
      <c r="F56" s="6" t="n">
        <v>0</v>
      </c>
      <c r="G56" s="23" t="n">
        <v>-0.1</v>
      </c>
      <c r="H56" s="6" t="n">
        <v>0</v>
      </c>
    </row>
    <row r="57" customFormat="false" ht="15" hidden="false" customHeight="false" outlineLevel="0" collapsed="false">
      <c r="B57" s="1" t="s">
        <v>28</v>
      </c>
      <c r="C57" s="23" t="n">
        <f aca="false">SUM(C49:C56)</f>
        <v>-31.137</v>
      </c>
      <c r="D57" s="23" t="n">
        <f aca="false">SUM(D49:D56)</f>
        <v>-31.3227793</v>
      </c>
      <c r="E57" s="23" t="n">
        <f aca="false">SUM(E49:E56)</f>
        <v>-29.195991</v>
      </c>
      <c r="F57" s="6" t="n">
        <f aca="false">SUM(F49:F56)</f>
        <v>-29.580573</v>
      </c>
      <c r="G57" s="23" t="n">
        <f aca="false">SUM(G49:G56)</f>
        <v>-30.691515</v>
      </c>
      <c r="H57" s="6" t="n">
        <f aca="false">SUM(H49:H56)</f>
        <v>0</v>
      </c>
    </row>
    <row r="58" customFormat="false" ht="15" hidden="false" customHeight="false" outlineLevel="0" collapsed="false">
      <c r="A58" s="1" t="s">
        <v>49</v>
      </c>
      <c r="C58" s="23" t="n">
        <f aca="false">+C47+C57+C46</f>
        <v>-30.937</v>
      </c>
      <c r="D58" s="23" t="n">
        <f aca="false">+D47+D57+D46</f>
        <v>-31.1227793</v>
      </c>
      <c r="E58" s="23" t="n">
        <f aca="false">+E47+E57+E46</f>
        <v>-28.995991</v>
      </c>
      <c r="F58" s="6" t="n">
        <f aca="false">+F47+F57+F46</f>
        <v>-29.380573</v>
      </c>
      <c r="G58" s="23" t="n">
        <f aca="false">+G47+G57+G46</f>
        <v>-30.591515</v>
      </c>
      <c r="H58" s="6" t="n">
        <f aca="false">+H47+H57+H46</f>
        <v>0.1</v>
      </c>
    </row>
    <row r="59" customFormat="false" ht="12.75" hidden="false" customHeight="false" outlineLevel="0" collapsed="false">
      <c r="C59" s="13"/>
      <c r="D59" s="13"/>
      <c r="E59" s="13"/>
      <c r="F59" s="5"/>
      <c r="G59" s="13"/>
      <c r="H59" s="5"/>
    </row>
    <row r="60" customFormat="false" ht="12.75" hidden="false" customHeight="false" outlineLevel="0" collapsed="false">
      <c r="A60" s="4" t="s">
        <v>50</v>
      </c>
      <c r="C60" s="13"/>
      <c r="D60" s="13"/>
      <c r="E60" s="13"/>
      <c r="F60" s="5"/>
      <c r="G60" s="13"/>
      <c r="H60" s="5"/>
    </row>
    <row r="61" customFormat="false" ht="12.75" hidden="false" customHeight="false" outlineLevel="0" collapsed="false">
      <c r="A61" s="1" t="s">
        <v>124</v>
      </c>
      <c r="C61" s="13" t="n">
        <v>-6.6</v>
      </c>
      <c r="D61" s="13" t="n">
        <v>0.7</v>
      </c>
      <c r="E61" s="13" t="n">
        <v>0.3</v>
      </c>
      <c r="F61" s="5" t="n">
        <v>0.3</v>
      </c>
      <c r="G61" s="13" t="n">
        <v>2.6</v>
      </c>
      <c r="H61" s="5" t="n">
        <v>2.6</v>
      </c>
    </row>
    <row r="62" customFormat="false" ht="12.75" hidden="false" customHeight="false" outlineLevel="0" collapsed="false">
      <c r="A62" s="1" t="s">
        <v>37</v>
      </c>
      <c r="C62" s="13" t="n">
        <v>0</v>
      </c>
      <c r="D62" s="13" t="n">
        <v>0</v>
      </c>
      <c r="E62" s="13" t="n">
        <v>0</v>
      </c>
      <c r="F62" s="5" t="n">
        <v>0</v>
      </c>
      <c r="G62" s="13" t="n">
        <v>0</v>
      </c>
      <c r="H62" s="5" t="n">
        <v>0</v>
      </c>
    </row>
    <row r="63" customFormat="false" ht="12.75" hidden="false" customHeight="false" outlineLevel="0" collapsed="false">
      <c r="A63" s="1"/>
      <c r="B63" s="0" t="s">
        <v>125</v>
      </c>
      <c r="C63" s="13" t="n">
        <v>0</v>
      </c>
      <c r="D63" s="13" t="n">
        <v>12</v>
      </c>
      <c r="E63" s="13" t="n">
        <v>0</v>
      </c>
      <c r="F63" s="5" t="n">
        <v>10.2</v>
      </c>
      <c r="G63" s="13" t="n">
        <v>0</v>
      </c>
      <c r="H63" s="5" t="n">
        <v>0</v>
      </c>
    </row>
    <row r="64" customFormat="false" ht="12.75" hidden="false" customHeight="false" outlineLevel="0" collapsed="false">
      <c r="A64" s="1"/>
      <c r="B64" s="0" t="s">
        <v>126</v>
      </c>
      <c r="C64" s="13" t="n">
        <v>0</v>
      </c>
      <c r="D64" s="13" t="n">
        <v>0</v>
      </c>
      <c r="E64" s="13" t="n">
        <v>46</v>
      </c>
      <c r="F64" s="5" t="n">
        <v>30.7</v>
      </c>
      <c r="G64" s="13" t="n">
        <v>3</v>
      </c>
      <c r="H64" s="5" t="n">
        <v>0</v>
      </c>
    </row>
    <row r="65" customFormat="false" ht="12.75" hidden="false" customHeight="false" outlineLevel="0" collapsed="false">
      <c r="A65" s="1"/>
      <c r="B65" s="0" t="s">
        <v>127</v>
      </c>
      <c r="C65" s="13" t="n">
        <v>17.3</v>
      </c>
      <c r="D65" s="13" t="n">
        <v>9</v>
      </c>
      <c r="E65" s="13" t="n">
        <v>9</v>
      </c>
      <c r="F65" s="5" t="n">
        <v>6</v>
      </c>
      <c r="G65" s="13" t="n">
        <v>0</v>
      </c>
      <c r="H65" s="5" t="n">
        <v>0</v>
      </c>
    </row>
    <row r="66" customFormat="false" ht="12.75" hidden="false" customHeight="false" outlineLevel="0" collapsed="false">
      <c r="A66" s="1"/>
      <c r="B66" s="0" t="s">
        <v>128</v>
      </c>
      <c r="C66" s="13" t="n">
        <v>-4.1</v>
      </c>
      <c r="D66" s="13" t="n">
        <v>-4.1</v>
      </c>
      <c r="E66" s="13" t="n">
        <v>-4.1</v>
      </c>
      <c r="F66" s="5" t="n">
        <v>-4.1</v>
      </c>
      <c r="G66" s="13" t="n">
        <v>-3.1</v>
      </c>
      <c r="H66" s="5" t="n">
        <v>0</v>
      </c>
    </row>
    <row r="67" customFormat="false" ht="15" hidden="false" customHeight="false" outlineLevel="0" collapsed="false">
      <c r="A67" s="1"/>
      <c r="B67" s="0" t="s">
        <v>15</v>
      </c>
      <c r="C67" s="23" t="n">
        <v>0</v>
      </c>
      <c r="D67" s="23" t="n">
        <v>0</v>
      </c>
      <c r="E67" s="23" t="n">
        <v>0</v>
      </c>
      <c r="F67" s="6" t="n">
        <v>0</v>
      </c>
      <c r="G67" s="23" t="n">
        <v>0</v>
      </c>
      <c r="H67" s="6" t="n">
        <v>0</v>
      </c>
    </row>
    <row r="68" customFormat="false" ht="12.75" hidden="false" customHeight="false" outlineLevel="0" collapsed="false">
      <c r="A68" s="1"/>
      <c r="B68" s="0" t="s">
        <v>129</v>
      </c>
      <c r="C68" s="13" t="n">
        <f aca="false">SUM(C63:C67)</f>
        <v>13.2</v>
      </c>
      <c r="D68" s="13" t="n">
        <f aca="false">SUM(D63:D67)</f>
        <v>16.9</v>
      </c>
      <c r="E68" s="13" t="n">
        <f aca="false">SUM(E63:E67)</f>
        <v>50.9</v>
      </c>
      <c r="F68" s="5" t="n">
        <f aca="false">SUM(F63:F67)</f>
        <v>42.8</v>
      </c>
      <c r="G68" s="13" t="n">
        <f aca="false">SUM(G63:G67)</f>
        <v>-0.1</v>
      </c>
      <c r="H68" s="5" t="n">
        <f aca="false">SUM(H63:H67)</f>
        <v>0</v>
      </c>
    </row>
    <row r="69" customFormat="false" ht="12.75" hidden="false" customHeight="false" outlineLevel="0" collapsed="false">
      <c r="A69" s="1" t="s">
        <v>17</v>
      </c>
      <c r="C69" s="13"/>
      <c r="D69" s="13"/>
      <c r="E69" s="13"/>
      <c r="F69" s="5"/>
      <c r="G69" s="13"/>
      <c r="H69" s="5"/>
    </row>
    <row r="70" customFormat="false" ht="12.75" hidden="false" customHeight="false" outlineLevel="0" collapsed="false">
      <c r="B70" s="0" t="s">
        <v>51</v>
      </c>
      <c r="C70" s="13" t="n">
        <f aca="false">-2.226</f>
        <v>-2.226</v>
      </c>
      <c r="D70" s="13" t="n">
        <f aca="false">SUM(-'[3]summary w_99 Actuals'!$C$9)/1000</f>
        <v>-2.113527</v>
      </c>
      <c r="E70" s="13" t="n">
        <f aca="false">SUM(-'[3]summary w_99 Actuals'!$D$9)/1000</f>
        <v>-2.43912567693662</v>
      </c>
      <c r="F70" s="5" t="n">
        <f aca="false">SUM(-'[3]summary w_99 Actuals'!$E$9)/1000</f>
        <v>-2.108521429932</v>
      </c>
      <c r="G70" s="13" t="n">
        <f aca="false">SUM(-'[3]summary w_99 Actuals'!$F$9)/1000</f>
        <v>-2.15027845</v>
      </c>
      <c r="H70" s="5"/>
    </row>
    <row r="71" customFormat="false" ht="12.75" hidden="false" customHeight="false" outlineLevel="0" collapsed="false">
      <c r="B71" s="0" t="s">
        <v>130</v>
      </c>
      <c r="C71" s="13" t="n">
        <v>-1.49</v>
      </c>
      <c r="D71" s="13" t="n">
        <f aca="false">-'[3]summary w_99 Actuals'!$C$62/1000</f>
        <v>-1.30503184</v>
      </c>
      <c r="E71" s="13" t="n">
        <f aca="false">-'[3]summary w_99 Actuals'!$D$62/1000</f>
        <v>-0.487412</v>
      </c>
      <c r="F71" s="5" t="n">
        <f aca="false">-'[3]summary w_99 Actuals'!$E$62/1000</f>
        <v>-0.487412</v>
      </c>
      <c r="G71" s="13" t="n">
        <f aca="false">-'[3]summary w_99 Actuals'!$F$62/1000</f>
        <v>-0.517435</v>
      </c>
      <c r="H71" s="5"/>
    </row>
    <row r="72" customFormat="false" ht="12.75" hidden="false" customHeight="false" outlineLevel="0" collapsed="false">
      <c r="B72" s="0" t="s">
        <v>131</v>
      </c>
      <c r="C72" s="21" t="n">
        <v>0.566</v>
      </c>
      <c r="D72" s="13" t="n">
        <f aca="false">-'[3]summary w_99 Actuals'!$C$10/1000</f>
        <v>0.11502072</v>
      </c>
      <c r="E72" s="13" t="n">
        <f aca="false">-'[3]summary w_99 Actuals'!$D$10/1000</f>
        <v>0.107</v>
      </c>
      <c r="F72" s="5" t="n">
        <f aca="false">-'[3]summary w_99 Actuals'!$E$10/1000</f>
        <v>0.107</v>
      </c>
      <c r="G72" s="13" t="n">
        <f aca="false">-'[3]summary w_99 Actuals'!$F$10/1000</f>
        <v>0.0817790275</v>
      </c>
      <c r="H72" s="5"/>
    </row>
    <row r="73" customFormat="false" ht="12.75" hidden="false" customHeight="false" outlineLevel="0" collapsed="false">
      <c r="B73" s="0" t="s">
        <v>132</v>
      </c>
      <c r="C73" s="13" t="n">
        <v>0</v>
      </c>
      <c r="D73" s="13" t="n">
        <v>0</v>
      </c>
      <c r="E73" s="13" t="n">
        <v>0</v>
      </c>
      <c r="F73" s="5" t="n">
        <v>0</v>
      </c>
      <c r="G73" s="13" t="n">
        <v>-0.5</v>
      </c>
      <c r="H73" s="5" t="n">
        <v>0</v>
      </c>
    </row>
    <row r="74" customFormat="false" ht="15" hidden="false" customHeight="false" outlineLevel="0" collapsed="false">
      <c r="B74" s="0" t="s">
        <v>40</v>
      </c>
      <c r="C74" s="23" t="n">
        <v>0</v>
      </c>
      <c r="D74" s="23" t="n">
        <v>0</v>
      </c>
      <c r="E74" s="23" t="n">
        <v>0</v>
      </c>
      <c r="F74" s="6" t="n">
        <v>0</v>
      </c>
      <c r="G74" s="23" t="n">
        <v>0</v>
      </c>
      <c r="H74" s="6" t="n">
        <v>0</v>
      </c>
    </row>
    <row r="75" customFormat="false" ht="15" hidden="false" customHeight="false" outlineLevel="0" collapsed="false">
      <c r="B75" s="1" t="s">
        <v>28</v>
      </c>
      <c r="C75" s="23" t="n">
        <f aca="false">SUM(C70:C74)</f>
        <v>-3.15</v>
      </c>
      <c r="D75" s="23" t="n">
        <f aca="false">SUM(D70:D74)</f>
        <v>-3.30353812</v>
      </c>
      <c r="E75" s="23" t="n">
        <f aca="false">SUM(E70:E74)</f>
        <v>-2.81953767693662</v>
      </c>
      <c r="F75" s="6" t="n">
        <f aca="false">SUM(F70:F74)</f>
        <v>-2.488933429932</v>
      </c>
      <c r="G75" s="23" t="n">
        <f aca="false">SUM(G70:G74)</f>
        <v>-3.0859344225</v>
      </c>
      <c r="H75" s="6" t="n">
        <f aca="false">SUM(H70:H74)</f>
        <v>0</v>
      </c>
    </row>
    <row r="76" customFormat="false" ht="15" hidden="false" customHeight="false" outlineLevel="0" collapsed="false">
      <c r="A76" s="1" t="s">
        <v>55</v>
      </c>
      <c r="C76" s="23" t="n">
        <f aca="false">+C68+C75+C61</f>
        <v>3.45</v>
      </c>
      <c r="D76" s="23" t="n">
        <f aca="false">+D68+D75+D61</f>
        <v>14.29646188</v>
      </c>
      <c r="E76" s="23" t="n">
        <f aca="false">+E68+E75+E61</f>
        <v>48.3804623230634</v>
      </c>
      <c r="F76" s="6" t="n">
        <f aca="false">+F68+F75+F61</f>
        <v>40.611066570068</v>
      </c>
      <c r="G76" s="23" t="n">
        <f aca="false">+G68+G75+G61</f>
        <v>-0.5859344225</v>
      </c>
      <c r="H76" s="6" t="n">
        <f aca="false">+H68+H75+H61</f>
        <v>2.6</v>
      </c>
    </row>
    <row r="77" customFormat="false" ht="12.75" hidden="false" customHeight="false" outlineLevel="0" collapsed="false">
      <c r="C77" s="13"/>
      <c r="D77" s="13"/>
      <c r="E77" s="13"/>
      <c r="F77" s="5"/>
      <c r="G77" s="13"/>
      <c r="H77" s="5"/>
    </row>
    <row r="78" customFormat="false" ht="12.75" hidden="false" customHeight="false" outlineLevel="0" collapsed="false">
      <c r="A78" s="4" t="s">
        <v>56</v>
      </c>
      <c r="C78" s="13"/>
      <c r="D78" s="13"/>
      <c r="E78" s="13"/>
      <c r="F78" s="5"/>
      <c r="G78" s="13"/>
      <c r="H78" s="5"/>
    </row>
    <row r="79" customFormat="false" ht="12.75" hidden="false" customHeight="false" outlineLevel="0" collapsed="false">
      <c r="A79" s="1" t="s">
        <v>37</v>
      </c>
      <c r="C79" s="13" t="n">
        <v>0</v>
      </c>
      <c r="D79" s="13" t="n">
        <v>0</v>
      </c>
      <c r="E79" s="13" t="n">
        <v>0</v>
      </c>
      <c r="F79" s="5" t="n">
        <v>0</v>
      </c>
      <c r="G79" s="13" t="n">
        <v>0</v>
      </c>
      <c r="H79" s="5" t="n">
        <v>0</v>
      </c>
    </row>
    <row r="80" customFormat="false" ht="12.75" hidden="false" customHeight="false" outlineLevel="0" collapsed="false">
      <c r="A80" s="1" t="s">
        <v>17</v>
      </c>
      <c r="C80" s="13"/>
      <c r="D80" s="13"/>
      <c r="E80" s="13"/>
      <c r="F80" s="5"/>
      <c r="G80" s="13"/>
      <c r="H80" s="5"/>
    </row>
    <row r="81" customFormat="false" ht="12.75" hidden="false" customHeight="false" outlineLevel="0" collapsed="false">
      <c r="B81" s="0" t="s">
        <v>51</v>
      </c>
      <c r="C81" s="13" t="n">
        <f aca="false">-2.264-0.407-0.478</f>
        <v>-3.149</v>
      </c>
      <c r="D81" s="13" t="n">
        <f aca="false">SUM(-'[3]summary w_99 Actuals'!$C$25-'[3]summary w_99 Actuals'!$C$26-'[3]summary w_99 Actuals'!$C$27-'[3]summary w_99 Actuals'!$C$65)/1000</f>
        <v>-3.61152628</v>
      </c>
      <c r="E81" s="13" t="n">
        <f aca="false">SUM(-'[3]summary w_99 Actuals'!$D$25-'[3]summary w_99 Actuals'!$D$26-'[3]summary w_99 Actuals'!$D$27-'[3]summary w_99 Actuals'!$D$65)/1000</f>
        <v>-5.676424</v>
      </c>
      <c r="F81" s="5" t="n">
        <f aca="false">SUM(-'[3]summary w_99 Actuals'!$E$25-'[3]summary w_99 Actuals'!$E$26-'[3]summary w_99 Actuals'!$E$27-'[3]summary w_99 Actuals'!$E$65)/1000</f>
        <v>-4.680424</v>
      </c>
      <c r="G81" s="13" t="n">
        <f aca="false">SUM(-'[3]summary w_99 Actuals'!$F$25-'[3]summary w_99 Actuals'!$F$26-'[3]summary w_99 Actuals'!$F$27-'[3]summary w_99 Actuals'!$F$65)/1000</f>
        <v>-4.587762</v>
      </c>
      <c r="H81" s="5"/>
    </row>
    <row r="82" customFormat="false" ht="12.75" hidden="false" customHeight="false" outlineLevel="0" collapsed="false">
      <c r="B82" s="0" t="s">
        <v>52</v>
      </c>
      <c r="C82" s="13" t="n">
        <v>0</v>
      </c>
      <c r="D82" s="13" t="n">
        <f aca="false">-'[3]summary w_99 Actuals'!$C$28/1000</f>
        <v>-0.253038</v>
      </c>
      <c r="E82" s="13" t="n">
        <f aca="false">-'[3]summary w_99 Actuals'!$D$28/1000</f>
        <v>-0.435</v>
      </c>
      <c r="F82" s="5" t="n">
        <f aca="false">-'[3]summary w_99 Actuals'!$E$28/1000</f>
        <v>-0.435</v>
      </c>
      <c r="G82" s="13" t="n">
        <f aca="false">-'[3]summary w_99 Actuals'!$F$28/1000</f>
        <v>-0.457</v>
      </c>
      <c r="H82" s="5"/>
    </row>
    <row r="83" customFormat="false" ht="12.75" hidden="false" customHeight="false" outlineLevel="0" collapsed="false">
      <c r="B83" s="0" t="s">
        <v>39</v>
      </c>
      <c r="C83" s="13" t="n">
        <v>0</v>
      </c>
      <c r="D83" s="13" t="n">
        <v>0</v>
      </c>
      <c r="E83" s="13" t="n">
        <v>0</v>
      </c>
      <c r="F83" s="5" t="n">
        <v>0</v>
      </c>
      <c r="G83" s="13" t="n">
        <v>0</v>
      </c>
      <c r="H83" s="5" t="n">
        <v>0</v>
      </c>
    </row>
    <row r="84" customFormat="false" ht="15" hidden="false" customHeight="false" outlineLevel="0" collapsed="false">
      <c r="B84" s="0" t="s">
        <v>40</v>
      </c>
      <c r="C84" s="23" t="n">
        <v>0</v>
      </c>
      <c r="D84" s="6" t="n">
        <v>0</v>
      </c>
      <c r="E84" s="23" t="n">
        <f aca="false">-'[3]summary w_99 Actuals'!$D$30/1000</f>
        <v>0.354</v>
      </c>
      <c r="F84" s="6" t="n">
        <f aca="false">-'[3]summary w_99 Actuals'!$E$30/1000</f>
        <v>-0.178</v>
      </c>
      <c r="G84" s="23" t="n">
        <v>0</v>
      </c>
      <c r="H84" s="6" t="n">
        <v>0</v>
      </c>
    </row>
    <row r="85" customFormat="false" ht="15" hidden="false" customHeight="false" outlineLevel="0" collapsed="false">
      <c r="B85" s="1" t="s">
        <v>28</v>
      </c>
      <c r="C85" s="23" t="n">
        <f aca="false">SUM(C81:C84)</f>
        <v>-3.149</v>
      </c>
      <c r="D85" s="23" t="n">
        <f aca="false">SUM(D81:D84)</f>
        <v>-3.86456428</v>
      </c>
      <c r="E85" s="23" t="n">
        <f aca="false">SUM(E81:E84)</f>
        <v>-5.757424</v>
      </c>
      <c r="F85" s="6" t="n">
        <f aca="false">SUM(F81:F84)</f>
        <v>-5.293424</v>
      </c>
      <c r="G85" s="23" t="n">
        <f aca="false">SUM(G81:G84)</f>
        <v>-5.044762</v>
      </c>
      <c r="H85" s="6" t="n">
        <f aca="false">SUM(H81:H84)</f>
        <v>0</v>
      </c>
    </row>
    <row r="86" customFormat="false" ht="15" hidden="false" customHeight="false" outlineLevel="0" collapsed="false">
      <c r="A86" s="1" t="s">
        <v>57</v>
      </c>
      <c r="C86" s="23" t="n">
        <f aca="false">+C79+C85</f>
        <v>-3.149</v>
      </c>
      <c r="D86" s="23" t="n">
        <f aca="false">+D79+D85</f>
        <v>-3.86456428</v>
      </c>
      <c r="E86" s="23" t="n">
        <f aca="false">+E79+E85</f>
        <v>-5.757424</v>
      </c>
      <c r="F86" s="6" t="n">
        <f aca="false">+F79+F85</f>
        <v>-5.293424</v>
      </c>
      <c r="G86" s="23" t="n">
        <f aca="false">+G79+G85</f>
        <v>-5.044762</v>
      </c>
      <c r="H86" s="6" t="n">
        <f aca="false">+H79+H85</f>
        <v>0</v>
      </c>
    </row>
    <row r="87" customFormat="false" ht="12.75" hidden="false" customHeight="false" outlineLevel="0" collapsed="false">
      <c r="C87" s="13"/>
      <c r="D87" s="13"/>
      <c r="E87" s="13"/>
      <c r="F87" s="5"/>
      <c r="G87" s="13"/>
      <c r="H87" s="5"/>
    </row>
    <row r="88" customFormat="false" ht="12.75" hidden="false" customHeight="false" outlineLevel="0" collapsed="false">
      <c r="A88" s="4" t="s">
        <v>58</v>
      </c>
      <c r="C88" s="13"/>
      <c r="D88" s="13"/>
      <c r="E88" s="13"/>
      <c r="F88" s="5"/>
      <c r="G88" s="13"/>
      <c r="H88" s="5"/>
    </row>
    <row r="89" customFormat="false" ht="12.75" hidden="false" customHeight="false" outlineLevel="0" collapsed="false">
      <c r="A89" s="1" t="s">
        <v>37</v>
      </c>
      <c r="C89" s="13" t="n">
        <v>0</v>
      </c>
      <c r="D89" s="13" t="n">
        <v>0</v>
      </c>
      <c r="E89" s="13" t="n">
        <v>0</v>
      </c>
      <c r="F89" s="5" t="n">
        <v>0</v>
      </c>
      <c r="G89" s="13" t="n">
        <v>0</v>
      </c>
      <c r="H89" s="5" t="n">
        <v>0</v>
      </c>
    </row>
    <row r="90" customFormat="false" ht="12.75" hidden="false" customHeight="false" outlineLevel="0" collapsed="false">
      <c r="A90" s="1" t="s">
        <v>17</v>
      </c>
      <c r="C90" s="13"/>
      <c r="D90" s="13"/>
      <c r="E90" s="13"/>
      <c r="F90" s="5"/>
      <c r="G90" s="13"/>
      <c r="H90" s="5"/>
    </row>
    <row r="91" customFormat="false" ht="12.75" hidden="false" customHeight="false" outlineLevel="0" collapsed="false">
      <c r="B91" s="0" t="s">
        <v>51</v>
      </c>
      <c r="C91" s="13" t="n">
        <v>-1.632</v>
      </c>
      <c r="D91" s="13" t="n">
        <f aca="false">SUM(-'[3]summary w_99 Actuals'!$C$67/1000)</f>
        <v>-1.87554001</v>
      </c>
      <c r="E91" s="13" t="n">
        <f aca="false">-'[3]summary w_99 Actuals'!$D$67/1000</f>
        <v>-1.326707</v>
      </c>
      <c r="F91" s="5" t="n">
        <f aca="false">-'[3]summary w_99 Actuals'!$E$67/1000</f>
        <v>-1.326707</v>
      </c>
      <c r="G91" s="13" t="n">
        <f aca="false">-'[3]summary w_99 Actuals'!$F$67/1000</f>
        <v>-1.439627</v>
      </c>
      <c r="H91" s="5"/>
    </row>
    <row r="92" customFormat="false" ht="12.75" hidden="false" customHeight="false" outlineLevel="0" collapsed="false">
      <c r="B92" s="0" t="s">
        <v>52</v>
      </c>
      <c r="C92" s="13" t="n">
        <v>0</v>
      </c>
      <c r="D92" s="13" t="n">
        <v>0</v>
      </c>
      <c r="E92" s="13" t="n">
        <v>0</v>
      </c>
      <c r="F92" s="5" t="n">
        <v>0</v>
      </c>
      <c r="G92" s="13" t="n">
        <v>0</v>
      </c>
      <c r="H92" s="5" t="n">
        <v>0</v>
      </c>
    </row>
    <row r="93" customFormat="false" ht="12.75" hidden="false" customHeight="false" outlineLevel="0" collapsed="false">
      <c r="B93" s="0" t="s">
        <v>39</v>
      </c>
      <c r="C93" s="13" t="n">
        <v>0</v>
      </c>
      <c r="D93" s="13" t="n">
        <v>0</v>
      </c>
      <c r="E93" s="13" t="n">
        <v>0</v>
      </c>
      <c r="F93" s="5" t="n">
        <v>0</v>
      </c>
      <c r="G93" s="13" t="n">
        <v>0</v>
      </c>
      <c r="H93" s="5" t="n">
        <v>0</v>
      </c>
    </row>
    <row r="94" customFormat="false" ht="12.75" hidden="false" customHeight="false" outlineLevel="0" collapsed="false">
      <c r="B94" s="0" t="s">
        <v>133</v>
      </c>
      <c r="C94" s="13" t="n">
        <v>0</v>
      </c>
      <c r="D94" s="13" t="n">
        <v>0</v>
      </c>
      <c r="E94" s="13" t="n">
        <v>0</v>
      </c>
      <c r="F94" s="5" t="n">
        <v>0</v>
      </c>
      <c r="G94" s="13" t="n">
        <v>-0.3</v>
      </c>
      <c r="H94" s="5"/>
    </row>
    <row r="95" customFormat="false" ht="15" hidden="false" customHeight="false" outlineLevel="0" collapsed="false">
      <c r="B95" s="0" t="s">
        <v>40</v>
      </c>
      <c r="C95" s="23" t="n">
        <v>0</v>
      </c>
      <c r="D95" s="23" t="n">
        <v>0</v>
      </c>
      <c r="E95" s="23" t="n">
        <v>0</v>
      </c>
      <c r="F95" s="6" t="n">
        <v>0</v>
      </c>
      <c r="G95" s="23" t="n">
        <v>0</v>
      </c>
      <c r="H95" s="6" t="n">
        <v>0</v>
      </c>
    </row>
    <row r="96" customFormat="false" ht="15" hidden="false" customHeight="false" outlineLevel="0" collapsed="false">
      <c r="B96" s="1" t="s">
        <v>28</v>
      </c>
      <c r="C96" s="23" t="n">
        <f aca="false">SUM(C91:C95)</f>
        <v>-1.632</v>
      </c>
      <c r="D96" s="23" t="n">
        <f aca="false">SUM(D91:D95)</f>
        <v>-1.87554001</v>
      </c>
      <c r="E96" s="23" t="n">
        <f aca="false">SUM(E91:E95)</f>
        <v>-1.326707</v>
      </c>
      <c r="F96" s="6" t="n">
        <f aca="false">SUM(F91:F95)</f>
        <v>-1.326707</v>
      </c>
      <c r="G96" s="23" t="n">
        <f aca="false">SUM(G91:G95)</f>
        <v>-1.739627</v>
      </c>
      <c r="H96" s="6" t="n">
        <f aca="false">SUM(H91:H95)</f>
        <v>0</v>
      </c>
    </row>
    <row r="97" customFormat="false" ht="15" hidden="false" customHeight="false" outlineLevel="0" collapsed="false">
      <c r="A97" s="1" t="s">
        <v>60</v>
      </c>
      <c r="C97" s="23" t="n">
        <f aca="false">+C89+C96</f>
        <v>-1.632</v>
      </c>
      <c r="D97" s="23" t="n">
        <f aca="false">+D89+D96</f>
        <v>-1.87554001</v>
      </c>
      <c r="E97" s="23" t="n">
        <f aca="false">+E89+E96</f>
        <v>-1.326707</v>
      </c>
      <c r="F97" s="6" t="n">
        <f aca="false">+F89+F96</f>
        <v>-1.326707</v>
      </c>
      <c r="G97" s="23" t="n">
        <f aca="false">+G89+G96</f>
        <v>-1.739627</v>
      </c>
      <c r="H97" s="6" t="n">
        <f aca="false">+H89+H96</f>
        <v>0</v>
      </c>
    </row>
    <row r="98" customFormat="false" ht="12.75" hidden="false" customHeight="false" outlineLevel="0" collapsed="false">
      <c r="C98" s="13"/>
      <c r="D98" s="13"/>
      <c r="E98" s="13"/>
      <c r="F98" s="5"/>
      <c r="G98" s="13"/>
      <c r="H98" s="5"/>
    </row>
    <row r="99" customFormat="false" ht="12.75" hidden="false" customHeight="false" outlineLevel="0" collapsed="false">
      <c r="A99" s="4" t="s">
        <v>61</v>
      </c>
      <c r="C99" s="13"/>
      <c r="D99" s="13"/>
      <c r="E99" s="13"/>
      <c r="F99" s="5"/>
      <c r="G99" s="13"/>
      <c r="H99" s="5"/>
    </row>
    <row r="100" customFormat="false" ht="12.75" hidden="false" customHeight="false" outlineLevel="0" collapsed="false">
      <c r="A100" s="1" t="s">
        <v>37</v>
      </c>
      <c r="C100" s="13" t="n">
        <v>0</v>
      </c>
      <c r="D100" s="13" t="n">
        <v>0</v>
      </c>
      <c r="E100" s="13" t="n">
        <v>0</v>
      </c>
      <c r="F100" s="5" t="n">
        <v>0</v>
      </c>
      <c r="G100" s="13" t="n">
        <v>0</v>
      </c>
      <c r="H100" s="5" t="n">
        <v>0</v>
      </c>
    </row>
    <row r="101" customFormat="false" ht="12.75" hidden="false" customHeight="false" outlineLevel="0" collapsed="false">
      <c r="A101" s="1" t="s">
        <v>17</v>
      </c>
      <c r="C101" s="13"/>
      <c r="D101" s="13"/>
      <c r="E101" s="13"/>
      <c r="F101" s="5"/>
      <c r="G101" s="13"/>
      <c r="H101" s="5"/>
    </row>
    <row r="102" customFormat="false" ht="12.75" hidden="false" customHeight="false" outlineLevel="0" collapsed="false">
      <c r="B102" s="0" t="s">
        <v>51</v>
      </c>
      <c r="C102" s="13" t="n">
        <f aca="false">-0.622-0.115</f>
        <v>-0.737</v>
      </c>
      <c r="D102" s="13" t="n">
        <f aca="false">SUM(-'[3]summary w_99 Actuals'!$C$63-'[3]summary w_99 Actuals'!$C$64)/1000</f>
        <v>-0.84647324</v>
      </c>
      <c r="E102" s="13" t="n">
        <f aca="false">SUM(-'[3]summary w_99 Actuals'!$D$63-'[3]summary w_99 Actuals'!$D$64)/1000</f>
        <v>-0.928055</v>
      </c>
      <c r="F102" s="5" t="n">
        <f aca="false">SUM(-'[3]summary w_99 Actuals'!$E$63-'[3]summary w_99 Actuals'!$E$64)/1000</f>
        <v>-0.928055</v>
      </c>
      <c r="G102" s="13" t="n">
        <f aca="false">-'[3]summary w_99 Actuals'!$F$63/1000</f>
        <v>-0.732308</v>
      </c>
      <c r="H102" s="5"/>
    </row>
    <row r="103" customFormat="false" ht="12.75" hidden="false" customHeight="false" outlineLevel="0" collapsed="false">
      <c r="B103" s="0" t="s">
        <v>52</v>
      </c>
      <c r="C103" s="13" t="n">
        <v>0</v>
      </c>
      <c r="D103" s="13" t="n">
        <v>0</v>
      </c>
      <c r="E103" s="13" t="n">
        <v>0</v>
      </c>
      <c r="F103" s="5" t="n">
        <v>0</v>
      </c>
      <c r="G103" s="13" t="n">
        <v>0</v>
      </c>
      <c r="H103" s="5" t="n">
        <v>0</v>
      </c>
    </row>
    <row r="104" customFormat="false" ht="12.75" hidden="false" customHeight="false" outlineLevel="0" collapsed="false">
      <c r="B104" s="0" t="s">
        <v>39</v>
      </c>
      <c r="C104" s="13" t="n">
        <v>0</v>
      </c>
      <c r="D104" s="13" t="n">
        <v>0</v>
      </c>
      <c r="E104" s="13" t="n">
        <v>0</v>
      </c>
      <c r="F104" s="5" t="n">
        <v>0</v>
      </c>
      <c r="G104" s="13" t="n">
        <v>0</v>
      </c>
      <c r="H104" s="5" t="n">
        <v>0</v>
      </c>
    </row>
    <row r="105" customFormat="false" ht="15" hidden="false" customHeight="false" outlineLevel="0" collapsed="false">
      <c r="B105" s="0" t="s">
        <v>40</v>
      </c>
      <c r="C105" s="23" t="n">
        <v>0</v>
      </c>
      <c r="D105" s="23" t="n">
        <v>0</v>
      </c>
      <c r="E105" s="23" t="n">
        <v>0</v>
      </c>
      <c r="F105" s="6" t="n">
        <v>0</v>
      </c>
      <c r="G105" s="23" t="n">
        <v>0</v>
      </c>
      <c r="H105" s="6" t="n">
        <v>0</v>
      </c>
    </row>
    <row r="106" customFormat="false" ht="15" hidden="false" customHeight="false" outlineLevel="0" collapsed="false">
      <c r="B106" s="1" t="s">
        <v>28</v>
      </c>
      <c r="C106" s="23" t="n">
        <f aca="false">SUM(C102:C105)</f>
        <v>-0.737</v>
      </c>
      <c r="D106" s="23" t="n">
        <f aca="false">SUM(D102:D105)</f>
        <v>-0.84647324</v>
      </c>
      <c r="E106" s="23" t="n">
        <f aca="false">SUM(E102:E105)</f>
        <v>-0.928055</v>
      </c>
      <c r="F106" s="6" t="n">
        <f aca="false">SUM(F102:F105)</f>
        <v>-0.928055</v>
      </c>
      <c r="G106" s="23" t="n">
        <f aca="false">SUM(G102:G105)</f>
        <v>-0.732308</v>
      </c>
      <c r="H106" s="6" t="n">
        <f aca="false">SUM(H102:H105)</f>
        <v>0</v>
      </c>
    </row>
    <row r="107" customFormat="false" ht="15" hidden="false" customHeight="false" outlineLevel="0" collapsed="false">
      <c r="A107" s="1" t="s">
        <v>63</v>
      </c>
      <c r="C107" s="23" t="n">
        <f aca="false">+C100+C106</f>
        <v>-0.737</v>
      </c>
      <c r="D107" s="23" t="n">
        <f aca="false">+D100+D106</f>
        <v>-0.84647324</v>
      </c>
      <c r="E107" s="23" t="n">
        <f aca="false">+E100+E106</f>
        <v>-0.928055</v>
      </c>
      <c r="F107" s="6" t="n">
        <f aca="false">+F100+F106</f>
        <v>-0.928055</v>
      </c>
      <c r="G107" s="23" t="n">
        <f aca="false">+G100+G106</f>
        <v>-0.732308</v>
      </c>
      <c r="H107" s="6" t="n">
        <f aca="false">+H100+H106</f>
        <v>0</v>
      </c>
    </row>
    <row r="108" customFormat="false" ht="12.75" hidden="false" customHeight="false" outlineLevel="0" collapsed="false">
      <c r="C108" s="13"/>
      <c r="D108" s="13"/>
      <c r="E108" s="13"/>
      <c r="F108" s="5"/>
      <c r="G108" s="13"/>
      <c r="H108" s="5"/>
    </row>
    <row r="109" customFormat="false" ht="12.75" hidden="false" customHeight="false" outlineLevel="0" collapsed="false">
      <c r="A109" s="4" t="s">
        <v>64</v>
      </c>
      <c r="C109" s="13"/>
      <c r="D109" s="13"/>
      <c r="E109" s="13"/>
      <c r="F109" s="5"/>
      <c r="G109" s="13"/>
      <c r="H109" s="5"/>
    </row>
    <row r="110" customFormat="false" ht="12.75" hidden="false" customHeight="false" outlineLevel="0" collapsed="false">
      <c r="A110" s="1" t="s">
        <v>37</v>
      </c>
      <c r="C110" s="13" t="n">
        <v>0</v>
      </c>
      <c r="D110" s="13" t="n">
        <v>0</v>
      </c>
      <c r="E110" s="13" t="n">
        <v>0</v>
      </c>
      <c r="F110" s="5" t="n">
        <v>0</v>
      </c>
      <c r="G110" s="13" t="n">
        <v>0</v>
      </c>
      <c r="H110" s="5" t="n">
        <v>0</v>
      </c>
    </row>
    <row r="111" customFormat="false" ht="12.75" hidden="false" customHeight="false" outlineLevel="0" collapsed="false">
      <c r="A111" s="1" t="s">
        <v>17</v>
      </c>
      <c r="C111" s="13"/>
      <c r="D111" s="13"/>
      <c r="E111" s="13"/>
      <c r="F111" s="5"/>
      <c r="G111" s="13"/>
      <c r="H111" s="5"/>
    </row>
    <row r="112" customFormat="false" ht="12.75" hidden="false" customHeight="false" outlineLevel="0" collapsed="false">
      <c r="B112" s="0" t="s">
        <v>51</v>
      </c>
      <c r="C112" s="13" t="n">
        <f aca="false">-1.094-0.407808</f>
        <v>-1.501808</v>
      </c>
      <c r="D112" s="13" t="n">
        <f aca="false">SUM(-'[3]summary w_99 Actuals'!$C$6-'[3]summary w_99 Actuals'!$C$68)/1000</f>
        <v>-1.70172521</v>
      </c>
      <c r="E112" s="13" t="n">
        <f aca="false">SUM(-'[3]summary w_99 Actuals'!$D$6-'[3]summary w_99 Actuals'!$D$68)/1000</f>
        <v>-2.57659152</v>
      </c>
      <c r="F112" s="5" t="n">
        <f aca="false">SUM(-'[3]summary w_99 Actuals'!$E$6-'[3]summary w_99 Actuals'!$E$68)/1000</f>
        <v>-2.51163444857143</v>
      </c>
      <c r="G112" s="13" t="n">
        <f aca="false">SUM(-'[3]summary w_99 Actuals'!$F$6-'[3]summary w_99 Actuals'!$F$68)/1000</f>
        <v>-2.659613</v>
      </c>
      <c r="H112" s="5"/>
    </row>
    <row r="113" customFormat="false" ht="12.75" hidden="false" customHeight="false" outlineLevel="0" collapsed="false">
      <c r="B113" s="0" t="s">
        <v>52</v>
      </c>
      <c r="C113" s="13" t="n">
        <v>0</v>
      </c>
      <c r="D113" s="13" t="n">
        <v>0</v>
      </c>
      <c r="E113" s="13" t="n">
        <v>0</v>
      </c>
      <c r="F113" s="5" t="n">
        <v>0</v>
      </c>
      <c r="G113" s="13" t="n">
        <v>0</v>
      </c>
      <c r="H113" s="5" t="n">
        <v>0</v>
      </c>
    </row>
    <row r="114" customFormat="false" ht="12.75" hidden="false" customHeight="false" outlineLevel="0" collapsed="false">
      <c r="B114" s="0" t="s">
        <v>39</v>
      </c>
      <c r="C114" s="13" t="n">
        <v>0</v>
      </c>
      <c r="D114" s="13" t="n">
        <v>0</v>
      </c>
      <c r="E114" s="13" t="n">
        <v>0</v>
      </c>
      <c r="F114" s="5" t="n">
        <v>0</v>
      </c>
      <c r="G114" s="13" t="n">
        <v>0</v>
      </c>
      <c r="H114" s="5" t="n">
        <v>0</v>
      </c>
    </row>
    <row r="115" customFormat="false" ht="15" hidden="false" customHeight="false" outlineLevel="0" collapsed="false">
      <c r="B115" s="0" t="s">
        <v>134</v>
      </c>
      <c r="C115" s="23" t="n">
        <f aca="false">0.0023-5.121+0.877428</f>
        <v>-4.241272</v>
      </c>
      <c r="D115" s="25" t="n">
        <f aca="false">SUM(-'[3]summary w_99 Actuals'!$C$41-'[3]summary w_99 Actuals'!$C$32)/1000-D21</f>
        <v>-2.17674811</v>
      </c>
      <c r="E115" s="25" t="n">
        <f aca="false">SUM(-'[3]summary w_99 Actuals'!$D$41-'[3]summary w_99 Actuals'!$D$32)/1000-E21</f>
        <v>0.61526724</v>
      </c>
      <c r="F115" s="26" t="n">
        <f aca="false">SUM(-'[3]summary w_99 Actuals'!$E$41-'[3]summary w_99 Actuals'!$E$32)/1000-F21</f>
        <v>1.57599928</v>
      </c>
      <c r="G115" s="25" t="n">
        <f aca="false">SUM(-'[3]summary w_99 Actuals'!$F$41-'[3]summary w_99 Actuals'!$F$32)/1000-G21</f>
        <v>-0.86365508</v>
      </c>
      <c r="H115" s="6"/>
    </row>
    <row r="116" customFormat="false" ht="15" hidden="false" customHeight="false" outlineLevel="0" collapsed="false">
      <c r="B116" s="1" t="s">
        <v>28</v>
      </c>
      <c r="C116" s="23" t="n">
        <f aca="false">SUM(C112:C115)</f>
        <v>-5.74308</v>
      </c>
      <c r="D116" s="23" t="n">
        <f aca="false">SUM(D112:D115)</f>
        <v>-3.87847332</v>
      </c>
      <c r="E116" s="23" t="n">
        <f aca="false">SUM(E112:E115)</f>
        <v>-1.96132428</v>
      </c>
      <c r="F116" s="6" t="n">
        <f aca="false">SUM(F112:F115)</f>
        <v>-0.935635168571429</v>
      </c>
      <c r="G116" s="23" t="n">
        <f aca="false">SUM(G112:G115)</f>
        <v>-3.52326808</v>
      </c>
      <c r="H116" s="6" t="n">
        <f aca="false">SUM(H112:H115)</f>
        <v>0</v>
      </c>
    </row>
    <row r="117" customFormat="false" ht="15" hidden="false" customHeight="false" outlineLevel="0" collapsed="false">
      <c r="A117" s="1" t="s">
        <v>70</v>
      </c>
      <c r="C117" s="23" t="n">
        <f aca="false">+C110+C116</f>
        <v>-5.74308</v>
      </c>
      <c r="D117" s="23" t="n">
        <f aca="false">+D110+D116</f>
        <v>-3.87847332</v>
      </c>
      <c r="E117" s="23" t="n">
        <f aca="false">+E110+E116</f>
        <v>-1.96132428</v>
      </c>
      <c r="F117" s="6" t="n">
        <f aca="false">+F110+F116</f>
        <v>-0.935635168571429</v>
      </c>
      <c r="G117" s="23" t="n">
        <f aca="false">+G110+G116</f>
        <v>-3.52326808</v>
      </c>
      <c r="H117" s="6" t="n">
        <f aca="false">+H110+H116</f>
        <v>0</v>
      </c>
    </row>
    <row r="118" customFormat="false" ht="12.75" hidden="false" customHeight="false" outlineLevel="0" collapsed="false">
      <c r="C118" s="13"/>
      <c r="D118" s="13"/>
      <c r="E118" s="13"/>
      <c r="F118" s="5"/>
      <c r="G118" s="13"/>
      <c r="H118" s="5"/>
    </row>
    <row r="119" customFormat="false" ht="15" hidden="false" customHeight="false" outlineLevel="0" collapsed="false">
      <c r="A119" s="1" t="s">
        <v>71</v>
      </c>
      <c r="C119" s="23" t="n">
        <f aca="false">+C43+C58+C76+C86+C97+C107+C117</f>
        <v>241.97722</v>
      </c>
      <c r="D119" s="23" t="n">
        <f aca="false">+D43+D58+D76+D86+D97+D107+D117</f>
        <v>254.71789473</v>
      </c>
      <c r="E119" s="23" t="n">
        <f aca="false">+E43+E58+E76+E86+E97+E107+E117</f>
        <v>298.867390743064</v>
      </c>
      <c r="F119" s="6" t="n">
        <f aca="false">+F43+F58+F76+F86+F97+F107+F117</f>
        <v>286.048301731497</v>
      </c>
      <c r="G119" s="23" t="n">
        <f aca="false">+G43+G58+G76+G86+G97+G107+G117</f>
        <v>272.6097386975</v>
      </c>
      <c r="H119" s="6" t="n">
        <f aca="false">+H43+H58+H76+H86+H97+H107+H117</f>
        <v>292.971346615</v>
      </c>
    </row>
    <row r="120" customFormat="false" ht="12.75" hidden="false" customHeight="false" outlineLevel="0" collapsed="false">
      <c r="C120" s="13"/>
      <c r="D120" s="13"/>
      <c r="E120" s="13"/>
      <c r="F120" s="5"/>
      <c r="G120" s="13"/>
      <c r="H120" s="5"/>
    </row>
    <row r="121" customFormat="false" ht="12.75" hidden="false" customHeight="false" outlineLevel="0" collapsed="false">
      <c r="A121" s="1" t="s">
        <v>72</v>
      </c>
      <c r="C121" s="13"/>
      <c r="D121" s="13"/>
      <c r="E121" s="13"/>
      <c r="F121" s="5"/>
      <c r="G121" s="13"/>
      <c r="H121" s="5"/>
    </row>
    <row r="122" customFormat="false" ht="12.75" hidden="false" customHeight="false" outlineLevel="0" collapsed="false">
      <c r="B122" s="0" t="s">
        <v>73</v>
      </c>
      <c r="C122" s="13"/>
      <c r="D122" s="13"/>
      <c r="E122" s="13"/>
      <c r="F122" s="5"/>
      <c r="G122" s="13"/>
      <c r="H122" s="5"/>
    </row>
    <row r="123" customFormat="false" ht="12.75" hidden="false" customHeight="false" outlineLevel="0" collapsed="false">
      <c r="B123" s="0" t="s">
        <v>135</v>
      </c>
      <c r="C123" s="13" t="n">
        <v>-2.267</v>
      </c>
      <c r="D123" s="13" t="n">
        <f aca="false">SUM(-'[3]summary w_99 Actuals'!$C$55-'[3]summary w_99 Actuals'!$C$56)/1000</f>
        <v>-2.027152</v>
      </c>
      <c r="E123" s="13" t="n">
        <f aca="false">SUM(-'[3]summary w_99 Actuals'!$D$55-'[3]summary w_99 Actuals'!$D$56)/1000</f>
        <v>-2.879256</v>
      </c>
      <c r="F123" s="5" t="n">
        <f aca="false">SUM(-'[3]summary w_99 Actuals'!$E$55-'[3]summary w_99 Actuals'!$E$56)/1000</f>
        <v>-2.879256</v>
      </c>
      <c r="G123" s="13" t="n">
        <f aca="false">SUM(-'[3]summary w_99 Actuals'!$F$55-'[3]summary w_99 Actuals'!$F$56)/1000</f>
        <v>-2.879256</v>
      </c>
      <c r="H123" s="5" t="n">
        <f aca="false">SUM(-'[3]summary w_99 Actuals'!$F$55-'[3]summary w_99 Actuals'!$F$56)/1000</f>
        <v>-2.879256</v>
      </c>
    </row>
    <row r="124" customFormat="false" ht="15" hidden="false" customHeight="false" outlineLevel="0" collapsed="false">
      <c r="B124" s="0" t="s">
        <v>136</v>
      </c>
      <c r="C124" s="23" t="n">
        <f aca="false">0.631-1.43-2.373-1.126-0.203-0.877428-0.44</f>
        <v>-5.818428</v>
      </c>
      <c r="D124" s="23" t="n">
        <f aca="false">SUM(-'[3]summary w_99 Actuals'!$C$54-'[3]summary w_99 Actuals'!$C$57-'[3]summary w_99 Actuals'!$C$58-'[3]summary w_99 Actuals'!$C$59-'[3]summary w_99 Actuals'!$C$69-'[3]summary w_99 Actuals'!$C$50-'[3]summary w_99 Actuals'!$C$72)/1000</f>
        <v>-7.27102514</v>
      </c>
      <c r="E124" s="23" t="n">
        <f aca="false">SUM(-'[3]summary w_99 Actuals'!$D$54-'[3]summary w_99 Actuals'!$D$57-'[3]summary w_99 Actuals'!$D$58-'[3]summary w_99 Actuals'!$D$59-'[3]summary w_99 Actuals'!$D$69-'[3]summary w_99 Actuals'!$D$50-'[3]summary w_99 Actuals'!$D$72)/1000</f>
        <v>-10.882515</v>
      </c>
      <c r="F124" s="6" t="n">
        <f aca="false">SUM(-'[3]summary w_99 Actuals'!$E$54-'[3]summary w_99 Actuals'!$E$57-'[3]summary w_99 Actuals'!$E$58-'[3]summary w_99 Actuals'!$E$59-'[3]summary w_99 Actuals'!$E$69-'[3]summary w_99 Actuals'!$E$50-'[3]summary w_99 Actuals'!$E$72)/1000</f>
        <v>-11.221681</v>
      </c>
      <c r="G124" s="23" t="n">
        <f aca="false">SUM(-'[3]summary w_99 Actuals'!$F$54-'[3]summary w_99 Actuals'!$F$57-'[3]summary w_99 Actuals'!$F$58-'[3]summary w_99 Actuals'!$F$59-'[3]summary w_99 Actuals'!$F$69-'[3]summary w_99 Actuals'!$F$50)/1000</f>
        <v>-12.631817</v>
      </c>
      <c r="H124" s="6" t="n">
        <f aca="false">SUM(-'[3]summary w_99 Actuals'!$F$54-'[3]summary w_99 Actuals'!$F$57-'[3]summary w_99 Actuals'!$F$58-'[3]summary w_99 Actuals'!$F$59-'[3]summary w_99 Actuals'!$F$69-'[3]summary w_99 Actuals'!$F$50)/1000</f>
        <v>-12.631817</v>
      </c>
    </row>
    <row r="125" customFormat="false" ht="12.75" hidden="false" customHeight="false" outlineLevel="0" collapsed="false">
      <c r="B125" s="0" t="s">
        <v>79</v>
      </c>
      <c r="C125" s="13" t="n">
        <f aca="false">SUM(C123:C124)</f>
        <v>-8.085428</v>
      </c>
      <c r="D125" s="13" t="n">
        <f aca="false">SUM(D123:D124)</f>
        <v>-9.29817714</v>
      </c>
      <c r="E125" s="13" t="n">
        <f aca="false">SUM(E123:E124)</f>
        <v>-13.761771</v>
      </c>
      <c r="F125" s="5" t="n">
        <f aca="false">SUM(F123:F124)</f>
        <v>-14.100937</v>
      </c>
      <c r="G125" s="13" t="n">
        <f aca="false">SUM(G123:G124)</f>
        <v>-15.511073</v>
      </c>
      <c r="H125" s="5" t="n">
        <f aca="false">SUM(H123:H124)</f>
        <v>-15.511073</v>
      </c>
    </row>
    <row r="126" customFormat="false" ht="12.75" hidden="false" customHeight="false" outlineLevel="0" collapsed="false">
      <c r="B126" s="0" t="s">
        <v>80</v>
      </c>
      <c r="C126" s="13" t="n">
        <v>-46.4</v>
      </c>
      <c r="D126" s="13" t="n">
        <v>-47.3</v>
      </c>
      <c r="E126" s="13" t="n">
        <v>-49.1</v>
      </c>
      <c r="F126" s="5" t="n">
        <v>-48.7</v>
      </c>
      <c r="G126" s="13" t="n">
        <v>-52.8</v>
      </c>
      <c r="H126" s="5" t="n">
        <v>0</v>
      </c>
    </row>
    <row r="127" customFormat="false" ht="12.75" hidden="false" customHeight="false" outlineLevel="0" collapsed="false">
      <c r="B127" s="0" t="s">
        <v>83</v>
      </c>
      <c r="C127" s="13"/>
      <c r="D127" s="13"/>
      <c r="E127" s="13"/>
      <c r="F127" s="5"/>
      <c r="G127" s="13"/>
      <c r="H127" s="5"/>
    </row>
    <row r="128" customFormat="false" ht="12.75" hidden="false" customHeight="false" outlineLevel="0" collapsed="false">
      <c r="B128" s="0" t="s">
        <v>84</v>
      </c>
      <c r="C128" s="13" t="n">
        <v>-19.7</v>
      </c>
      <c r="D128" s="13" t="n">
        <v>-20.8</v>
      </c>
      <c r="E128" s="13" t="n">
        <v>-20.8</v>
      </c>
      <c r="F128" s="5" t="n">
        <v>-20.8</v>
      </c>
      <c r="G128" s="13" t="n">
        <v>-23</v>
      </c>
      <c r="H128" s="5" t="n">
        <v>0</v>
      </c>
    </row>
    <row r="129" customFormat="false" ht="15" hidden="false" customHeight="false" outlineLevel="0" collapsed="false">
      <c r="B129" s="0" t="s">
        <v>85</v>
      </c>
      <c r="C129" s="23" t="n">
        <v>-3.7</v>
      </c>
      <c r="D129" s="23" t="n">
        <v>-4.6</v>
      </c>
      <c r="E129" s="23" t="n">
        <v>-5</v>
      </c>
      <c r="F129" s="6" t="n">
        <v>-4.7</v>
      </c>
      <c r="G129" s="23" t="n">
        <v>-5.1</v>
      </c>
      <c r="H129" s="6" t="n">
        <v>0</v>
      </c>
    </row>
    <row r="130" customFormat="false" ht="15" hidden="false" customHeight="false" outlineLevel="0" collapsed="false">
      <c r="B130" s="0" t="s">
        <v>86</v>
      </c>
      <c r="C130" s="23" t="n">
        <f aca="false">SUM(C128:C129)</f>
        <v>-23.4</v>
      </c>
      <c r="D130" s="23" t="n">
        <f aca="false">SUM(D128:D129)</f>
        <v>-25.4</v>
      </c>
      <c r="E130" s="23" t="n">
        <f aca="false">SUM(E128:E129)</f>
        <v>-25.8</v>
      </c>
      <c r="F130" s="6" t="n">
        <f aca="false">SUM(F128:F129)</f>
        <v>-25.5</v>
      </c>
      <c r="G130" s="23" t="n">
        <f aca="false">SUM(G128:G129)</f>
        <v>-28.1</v>
      </c>
      <c r="H130" s="6" t="n">
        <f aca="false">SUM(H128:H129)</f>
        <v>0</v>
      </c>
    </row>
    <row r="131" customFormat="false" ht="15" hidden="false" customHeight="false" outlineLevel="0" collapsed="false">
      <c r="B131" s="1" t="s">
        <v>87</v>
      </c>
      <c r="C131" s="23" t="n">
        <f aca="false">+C125+C126+C130</f>
        <v>-77.885428</v>
      </c>
      <c r="D131" s="23" t="n">
        <f aca="false">+D125+D126+D130</f>
        <v>-81.99817714</v>
      </c>
      <c r="E131" s="23" t="n">
        <f aca="false">+E125+E126+E130</f>
        <v>-88.661771</v>
      </c>
      <c r="F131" s="6" t="n">
        <f aca="false">+F125+F126+F130</f>
        <v>-88.300937</v>
      </c>
      <c r="G131" s="23" t="n">
        <f aca="false">+G125+G126+G130</f>
        <v>-96.411073</v>
      </c>
      <c r="H131" s="6" t="n">
        <f aca="false">+H125+H126+H130</f>
        <v>-15.511073</v>
      </c>
    </row>
    <row r="132" customFormat="false" ht="12.75" hidden="false" customHeight="false" outlineLevel="0" collapsed="false">
      <c r="B132" s="1"/>
      <c r="C132" s="13"/>
      <c r="D132" s="13"/>
      <c r="E132" s="13"/>
      <c r="F132" s="5"/>
      <c r="G132" s="13"/>
      <c r="H132" s="5"/>
    </row>
    <row r="133" customFormat="false" ht="12.75" hidden="false" customHeight="false" outlineLevel="0" collapsed="false">
      <c r="A133" s="1" t="s">
        <v>88</v>
      </c>
      <c r="C133" s="13"/>
      <c r="D133" s="13"/>
      <c r="E133" s="13"/>
      <c r="F133" s="5"/>
      <c r="G133" s="13"/>
      <c r="H133" s="5"/>
    </row>
    <row r="134" customFormat="false" ht="12.75" hidden="false" customHeight="false" outlineLevel="0" collapsed="false">
      <c r="B134" s="0" t="s">
        <v>89</v>
      </c>
      <c r="C134" s="13" t="n">
        <v>0</v>
      </c>
      <c r="D134" s="13" t="n">
        <v>0</v>
      </c>
      <c r="E134" s="13" t="n">
        <v>0</v>
      </c>
      <c r="F134" s="5" t="n">
        <v>0</v>
      </c>
      <c r="G134" s="13" t="n">
        <v>0</v>
      </c>
      <c r="H134" s="5" t="n">
        <v>0</v>
      </c>
    </row>
    <row r="135" customFormat="false" ht="12.75" hidden="false" customHeight="false" outlineLevel="0" collapsed="false">
      <c r="B135" s="0" t="s">
        <v>90</v>
      </c>
      <c r="C135" s="13" t="n">
        <v>0</v>
      </c>
      <c r="D135" s="13" t="n">
        <v>0</v>
      </c>
      <c r="E135" s="13" t="n">
        <v>0</v>
      </c>
      <c r="F135" s="5" t="n">
        <v>0</v>
      </c>
      <c r="G135" s="13" t="n">
        <v>0</v>
      </c>
      <c r="H135" s="5" t="n">
        <v>0</v>
      </c>
    </row>
    <row r="136" customFormat="false" ht="12.75" hidden="false" customHeight="false" outlineLevel="0" collapsed="false">
      <c r="B136" s="0" t="s">
        <v>91</v>
      </c>
      <c r="C136" s="13" t="n">
        <v>0</v>
      </c>
      <c r="D136" s="13" t="n">
        <v>0</v>
      </c>
      <c r="E136" s="13" t="n">
        <v>0</v>
      </c>
      <c r="F136" s="5" t="n">
        <v>0</v>
      </c>
      <c r="G136" s="13" t="n">
        <v>0</v>
      </c>
      <c r="H136" s="5" t="n">
        <v>0</v>
      </c>
    </row>
    <row r="137" customFormat="false" ht="12.75" hidden="false" customHeight="false" outlineLevel="0" collapsed="false">
      <c r="B137" s="0" t="s">
        <v>92</v>
      </c>
      <c r="C137" s="13" t="n">
        <v>-1.3</v>
      </c>
      <c r="D137" s="13" t="n">
        <v>-8.9</v>
      </c>
      <c r="E137" s="13" t="n">
        <v>15</v>
      </c>
      <c r="F137" s="5" t="n">
        <v>14.5</v>
      </c>
      <c r="G137" s="13" t="n">
        <v>0</v>
      </c>
      <c r="H137" s="5" t="n">
        <v>0</v>
      </c>
    </row>
    <row r="138" customFormat="false" ht="12.75" hidden="false" customHeight="false" outlineLevel="0" collapsed="false">
      <c r="B138" s="0" t="s">
        <v>137</v>
      </c>
      <c r="C138" s="13" t="n">
        <v>0.5</v>
      </c>
      <c r="D138" s="13" t="n">
        <v>0.6</v>
      </c>
      <c r="E138" s="13" t="n">
        <v>0</v>
      </c>
      <c r="F138" s="5" t="n">
        <v>0.4</v>
      </c>
      <c r="G138" s="13" t="n">
        <v>0</v>
      </c>
      <c r="H138" s="5"/>
    </row>
    <row r="139" customFormat="false" ht="12.75" hidden="false" customHeight="false" outlineLevel="0" collapsed="false">
      <c r="B139" s="0" t="s">
        <v>138</v>
      </c>
      <c r="C139" s="13" t="n">
        <v>1.9</v>
      </c>
      <c r="D139" s="13" t="n">
        <v>2.8</v>
      </c>
      <c r="E139" s="13" t="n">
        <v>0</v>
      </c>
      <c r="F139" s="5" t="n">
        <v>1.3</v>
      </c>
      <c r="G139" s="13" t="n">
        <v>0.2</v>
      </c>
      <c r="H139" s="5"/>
    </row>
    <row r="140" customFormat="false" ht="12.75" hidden="false" customHeight="false" outlineLevel="0" collapsed="false">
      <c r="B140" s="0" t="s">
        <v>139</v>
      </c>
      <c r="C140" s="13" t="n">
        <v>0</v>
      </c>
      <c r="D140" s="13" t="n">
        <v>0</v>
      </c>
      <c r="E140" s="13" t="n">
        <v>0</v>
      </c>
      <c r="F140" s="5" t="n">
        <v>2</v>
      </c>
      <c r="G140" s="13" t="n">
        <v>0</v>
      </c>
      <c r="H140" s="5"/>
    </row>
    <row r="141" customFormat="false" ht="12.75" hidden="false" customHeight="false" outlineLevel="0" collapsed="false">
      <c r="B141" s="0" t="s">
        <v>140</v>
      </c>
      <c r="C141" s="13" t="n">
        <v>0</v>
      </c>
      <c r="D141" s="13" t="n">
        <v>0</v>
      </c>
      <c r="E141" s="13" t="n">
        <v>2.9</v>
      </c>
      <c r="F141" s="5" t="n">
        <v>0</v>
      </c>
      <c r="G141" s="13" t="n">
        <v>7.3</v>
      </c>
      <c r="H141" s="5"/>
    </row>
    <row r="142" customFormat="false" ht="15" hidden="false" customHeight="false" outlineLevel="0" collapsed="false">
      <c r="B142" s="0" t="s">
        <v>15</v>
      </c>
      <c r="C142" s="23" t="n">
        <v>0</v>
      </c>
      <c r="D142" s="23" t="n">
        <v>0</v>
      </c>
      <c r="E142" s="23" t="n">
        <v>0</v>
      </c>
      <c r="F142" s="6" t="n">
        <v>0</v>
      </c>
      <c r="G142" s="23" t="n">
        <v>0</v>
      </c>
      <c r="H142" s="6" t="n">
        <v>0</v>
      </c>
    </row>
    <row r="143" customFormat="false" ht="15" hidden="false" customHeight="false" outlineLevel="0" collapsed="false">
      <c r="B143" s="0" t="s">
        <v>93</v>
      </c>
      <c r="C143" s="23" t="n">
        <f aca="false">SUM(C134:C142)</f>
        <v>1.1</v>
      </c>
      <c r="D143" s="23" t="n">
        <f aca="false">SUM(D134:D142)</f>
        <v>-5.5</v>
      </c>
      <c r="E143" s="23" t="n">
        <f aca="false">SUM(E134:E142)</f>
        <v>17.9</v>
      </c>
      <c r="F143" s="6" t="n">
        <f aca="false">SUM(F134:F142)</f>
        <v>18.2</v>
      </c>
      <c r="G143" s="23" t="n">
        <f aca="false">SUM(G134:G142)</f>
        <v>7.5</v>
      </c>
      <c r="H143" s="6" t="n">
        <f aca="false">SUM(H134:H142)</f>
        <v>0</v>
      </c>
    </row>
    <row r="144" customFormat="false" ht="12.75" hidden="false" customHeight="false" outlineLevel="0" collapsed="false">
      <c r="C144" s="13"/>
      <c r="D144" s="13"/>
      <c r="E144" s="13"/>
      <c r="F144" s="5"/>
      <c r="G144" s="13"/>
      <c r="H144" s="5"/>
    </row>
    <row r="145" customFormat="false" ht="15" hidden="false" customHeight="false" outlineLevel="0" collapsed="false">
      <c r="A145" s="1" t="s">
        <v>94</v>
      </c>
      <c r="C145" s="23" t="n">
        <f aca="false">+C119+C131+C143</f>
        <v>165.191792</v>
      </c>
      <c r="D145" s="23" t="n">
        <f aca="false">+D119+D131+D143</f>
        <v>167.21971759</v>
      </c>
      <c r="E145" s="23" t="n">
        <f aca="false">+E119+E131+E143</f>
        <v>228.105619743064</v>
      </c>
      <c r="F145" s="6" t="n">
        <f aca="false">+F119+F131+F143</f>
        <v>215.947364731497</v>
      </c>
      <c r="G145" s="23" t="n">
        <f aca="false">+G119+G131+G143</f>
        <v>183.6986656975</v>
      </c>
      <c r="H145" s="6" t="n">
        <f aca="false">+H119+H131+H143</f>
        <v>277.460273615</v>
      </c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14" activeCellId="0" sqref="G1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28"/>
  </cols>
  <sheetData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</row>
    <row r="5" customFormat="false" ht="12.75" hidden="false" customHeight="false" outlineLevel="0" collapsed="false">
      <c r="A5" s="1" t="s">
        <v>6</v>
      </c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B6" s="0" t="s">
        <v>7</v>
      </c>
      <c r="C6" s="5"/>
      <c r="D6" s="5"/>
      <c r="E6" s="5"/>
      <c r="F6" s="5"/>
      <c r="G6" s="5"/>
      <c r="H6" s="5"/>
    </row>
    <row r="7" customFormat="false" ht="12.75" hidden="false" customHeight="false" outlineLevel="0" collapsed="false">
      <c r="B7" s="0" t="s">
        <v>8</v>
      </c>
      <c r="C7" s="5"/>
      <c r="D7" s="5"/>
      <c r="E7" s="5"/>
      <c r="F7" s="5"/>
      <c r="G7" s="5"/>
      <c r="H7" s="5"/>
    </row>
    <row r="8" customFormat="false" ht="12.75" hidden="false" customHeight="false" outlineLevel="0" collapsed="false">
      <c r="B8" s="0" t="s">
        <v>9</v>
      </c>
      <c r="C8" s="5"/>
      <c r="D8" s="5"/>
      <c r="E8" s="5"/>
      <c r="F8" s="5"/>
      <c r="G8" s="5"/>
      <c r="H8" s="5"/>
    </row>
    <row r="9" customFormat="false" ht="12.75" hidden="false" customHeight="false" outlineLevel="0" collapsed="false">
      <c r="B9" s="0" t="s">
        <v>10</v>
      </c>
      <c r="C9" s="5"/>
      <c r="D9" s="5"/>
      <c r="E9" s="5"/>
      <c r="F9" s="5"/>
      <c r="G9" s="5"/>
      <c r="H9" s="5"/>
    </row>
    <row r="10" customFormat="false" ht="12.75" hidden="false" customHeight="false" outlineLevel="0" collapsed="false">
      <c r="B10" s="0" t="s">
        <v>11</v>
      </c>
      <c r="C10" s="5"/>
      <c r="D10" s="5"/>
      <c r="E10" s="5"/>
      <c r="F10" s="5"/>
      <c r="G10" s="5"/>
      <c r="H10" s="5"/>
    </row>
    <row r="11" customFormat="false" ht="12.75" hidden="false" customHeight="false" outlineLevel="0" collapsed="false">
      <c r="B11" s="0" t="s">
        <v>12</v>
      </c>
      <c r="C11" s="5"/>
      <c r="D11" s="5"/>
      <c r="E11" s="5"/>
      <c r="F11" s="5"/>
      <c r="G11" s="5"/>
      <c r="H11" s="5"/>
    </row>
    <row r="12" customFormat="false" ht="12.75" hidden="false" customHeight="false" outlineLevel="0" collapsed="false">
      <c r="B12" s="0" t="s">
        <v>13</v>
      </c>
      <c r="C12" s="5"/>
      <c r="D12" s="5"/>
      <c r="E12" s="5"/>
      <c r="F12" s="5"/>
      <c r="G12" s="5"/>
      <c r="H12" s="5"/>
    </row>
    <row r="13" customFormat="false" ht="12.75" hidden="false" customHeight="false" outlineLevel="0" collapsed="false">
      <c r="B13" s="0" t="s">
        <v>14</v>
      </c>
      <c r="C13" s="5"/>
      <c r="D13" s="5"/>
      <c r="E13" s="5"/>
      <c r="F13" s="5"/>
      <c r="G13" s="5"/>
      <c r="H13" s="5"/>
    </row>
    <row r="14" customFormat="false" ht="12.75" hidden="false" customHeight="false" outlineLevel="0" collapsed="false">
      <c r="B14" s="0" t="s">
        <v>15</v>
      </c>
      <c r="C14" s="6"/>
      <c r="D14" s="6"/>
      <c r="E14" s="6"/>
      <c r="F14" s="6"/>
      <c r="G14" s="6"/>
      <c r="H14" s="6"/>
    </row>
    <row r="15" customFormat="false" ht="12.75" hidden="false" customHeight="false" outlineLevel="0" collapsed="false">
      <c r="B15" s="1" t="s">
        <v>16</v>
      </c>
      <c r="C15" s="5" t="n">
        <f aca="false">SUM(C6:C14)</f>
        <v>0</v>
      </c>
      <c r="D15" s="5" t="n">
        <f aca="false">SUM(D6:D14)</f>
        <v>0</v>
      </c>
      <c r="E15" s="5" t="n">
        <f aca="false">SUM(E6:E14)</f>
        <v>0</v>
      </c>
      <c r="F15" s="5" t="n">
        <f aca="false">SUM(F6:F14)</f>
        <v>0</v>
      </c>
      <c r="G15" s="5" t="n">
        <f aca="false">SUM(G6:G14)</f>
        <v>0</v>
      </c>
      <c r="H15" s="5" t="n">
        <f aca="false">SUM(H6:H14)</f>
        <v>0</v>
      </c>
    </row>
    <row r="16" customFormat="false" ht="12.75" hidden="false" customHeight="false" outlineLevel="0" collapsed="false">
      <c r="A16" s="1" t="s">
        <v>17</v>
      </c>
      <c r="C16" s="5"/>
      <c r="D16" s="5"/>
      <c r="E16" s="5"/>
      <c r="F16" s="5"/>
      <c r="G16" s="5"/>
      <c r="H16" s="5"/>
    </row>
    <row r="17" customFormat="false" ht="12.75" hidden="false" customHeight="false" outlineLevel="0" collapsed="false">
      <c r="B17" s="0" t="s">
        <v>18</v>
      </c>
      <c r="C17" s="5"/>
      <c r="D17" s="5"/>
      <c r="E17" s="5"/>
      <c r="F17" s="5"/>
      <c r="G17" s="5"/>
      <c r="H17" s="5"/>
    </row>
    <row r="18" customFormat="false" ht="12.75" hidden="false" customHeight="false" outlineLevel="0" collapsed="false">
      <c r="B18" s="0" t="s">
        <v>19</v>
      </c>
      <c r="C18" s="5"/>
      <c r="D18" s="5"/>
      <c r="E18" s="5"/>
      <c r="F18" s="5"/>
      <c r="G18" s="5"/>
      <c r="H18" s="5"/>
    </row>
    <row r="19" customFormat="false" ht="12.75" hidden="false" customHeight="false" outlineLevel="0" collapsed="false">
      <c r="B19" s="0" t="s">
        <v>20</v>
      </c>
      <c r="C19" s="5"/>
      <c r="D19" s="5"/>
      <c r="E19" s="5"/>
      <c r="F19" s="5"/>
      <c r="G19" s="5"/>
      <c r="H19" s="5"/>
    </row>
    <row r="20" customFormat="false" ht="12.75" hidden="false" customHeight="false" outlineLevel="0" collapsed="false">
      <c r="B20" s="0" t="s">
        <v>21</v>
      </c>
      <c r="C20" s="5"/>
      <c r="D20" s="5"/>
      <c r="E20" s="5"/>
      <c r="F20" s="5"/>
      <c r="G20" s="5"/>
      <c r="H20" s="5"/>
    </row>
    <row r="21" customFormat="false" ht="12.75" hidden="false" customHeight="false" outlineLevel="0" collapsed="false">
      <c r="B21" s="0" t="s">
        <v>22</v>
      </c>
      <c r="C21" s="5"/>
      <c r="D21" s="5"/>
      <c r="E21" s="5"/>
      <c r="F21" s="5"/>
      <c r="G21" s="5"/>
      <c r="H21" s="5"/>
    </row>
    <row r="22" customFormat="false" ht="12.75" hidden="false" customHeight="false" outlineLevel="0" collapsed="false">
      <c r="B22" s="0" t="s">
        <v>23</v>
      </c>
      <c r="C22" s="5"/>
      <c r="D22" s="5"/>
      <c r="E22" s="5"/>
      <c r="F22" s="5"/>
      <c r="G22" s="5"/>
      <c r="H22" s="5"/>
    </row>
    <row r="23" customFormat="false" ht="12.75" hidden="false" customHeight="false" outlineLevel="0" collapsed="false">
      <c r="B23" s="0" t="s">
        <v>24</v>
      </c>
      <c r="C23" s="5"/>
      <c r="D23" s="5"/>
      <c r="E23" s="5"/>
      <c r="F23" s="5"/>
      <c r="G23" s="5"/>
      <c r="H23" s="5"/>
    </row>
    <row r="24" customFormat="false" ht="12.75" hidden="false" customHeight="false" outlineLevel="0" collapsed="false">
      <c r="B24" s="0" t="s">
        <v>25</v>
      </c>
      <c r="C24" s="5"/>
      <c r="D24" s="5"/>
      <c r="E24" s="5"/>
      <c r="F24" s="5"/>
      <c r="G24" s="5"/>
      <c r="H24" s="5"/>
    </row>
    <row r="25" customFormat="false" ht="12.75" hidden="false" customHeight="false" outlineLevel="0" collapsed="false">
      <c r="B25" s="7" t="s">
        <v>26</v>
      </c>
      <c r="C25" s="5"/>
      <c r="D25" s="5"/>
      <c r="E25" s="5"/>
      <c r="F25" s="5"/>
      <c r="G25" s="5"/>
      <c r="H25" s="5"/>
    </row>
    <row r="26" customFormat="false" ht="15" hidden="false" customHeight="false" outlineLevel="0" collapsed="false">
      <c r="B26" s="7" t="s">
        <v>27</v>
      </c>
      <c r="C26" s="6"/>
      <c r="D26" s="6"/>
      <c r="E26" s="6"/>
      <c r="F26" s="6"/>
      <c r="G26" s="6"/>
      <c r="H26" s="6"/>
    </row>
    <row r="27" customFormat="false" ht="15" hidden="false" customHeight="false" outlineLevel="0" collapsed="false">
      <c r="B27" s="1" t="s">
        <v>28</v>
      </c>
      <c r="C27" s="6" t="n">
        <f aca="false">SUM(C17:C26)</f>
        <v>0</v>
      </c>
      <c r="D27" s="6" t="n">
        <f aca="false">SUM(D17:D26)</f>
        <v>0</v>
      </c>
      <c r="E27" s="6" t="n">
        <f aca="false">SUM(E17:E26)</f>
        <v>0</v>
      </c>
      <c r="F27" s="6" t="n">
        <f aca="false">SUM(F17:F26)</f>
        <v>0</v>
      </c>
      <c r="G27" s="6" t="n">
        <f aca="false">SUM(G17:G26)</f>
        <v>0</v>
      </c>
      <c r="H27" s="6" t="n">
        <f aca="false">SUM(H17:H26)</f>
        <v>0</v>
      </c>
    </row>
    <row r="28" customFormat="false" ht="12.75" hidden="false" customHeight="false" outlineLevel="0" collapsed="false">
      <c r="A28" s="1" t="s">
        <v>29</v>
      </c>
      <c r="C28" s="5" t="n">
        <f aca="false">+C15+C27</f>
        <v>0</v>
      </c>
      <c r="D28" s="5" t="n">
        <f aca="false">+D15+D27</f>
        <v>0</v>
      </c>
      <c r="E28" s="5" t="n">
        <f aca="false">+E15+E27</f>
        <v>0</v>
      </c>
      <c r="F28" s="5" t="n">
        <f aca="false">+F15+F27</f>
        <v>0</v>
      </c>
      <c r="G28" s="5" t="n">
        <f aca="false">+G15+G27</f>
        <v>0</v>
      </c>
      <c r="H28" s="5" t="n">
        <f aca="false">+H15+H27</f>
        <v>0</v>
      </c>
    </row>
    <row r="29" customFormat="false" ht="12.75" hidden="false" customHeight="false" outlineLevel="0" collapsed="false">
      <c r="A29" s="1" t="s">
        <v>30</v>
      </c>
      <c r="C29" s="5"/>
      <c r="D29" s="5"/>
      <c r="E29" s="5"/>
      <c r="F29" s="5"/>
      <c r="G29" s="5"/>
      <c r="H29" s="5"/>
    </row>
    <row r="30" customFormat="false" ht="12.75" hidden="false" customHeight="false" outlineLevel="0" collapsed="false">
      <c r="B30" s="0" t="s">
        <v>31</v>
      </c>
      <c r="C30" s="5"/>
      <c r="D30" s="5"/>
      <c r="E30" s="5"/>
      <c r="F30" s="5"/>
      <c r="G30" s="5"/>
      <c r="H30" s="5"/>
    </row>
    <row r="31" customFormat="false" ht="12.75" hidden="false" customHeight="false" outlineLevel="0" collapsed="false">
      <c r="B31" s="0" t="s">
        <v>32</v>
      </c>
      <c r="C31" s="5"/>
      <c r="D31" s="5"/>
      <c r="E31" s="5"/>
      <c r="F31" s="5"/>
      <c r="G31" s="5"/>
      <c r="H31" s="5"/>
    </row>
    <row r="32" customFormat="false" ht="15" hidden="false" customHeight="false" outlineLevel="0" collapsed="false">
      <c r="B32" s="0" t="s">
        <v>33</v>
      </c>
      <c r="C32" s="6"/>
      <c r="D32" s="6"/>
      <c r="E32" s="6"/>
      <c r="F32" s="6"/>
      <c r="G32" s="6"/>
      <c r="H32" s="6"/>
    </row>
    <row r="33" customFormat="false" ht="15" hidden="false" customHeight="false" outlineLevel="0" collapsed="false">
      <c r="B33" s="1" t="s">
        <v>34</v>
      </c>
      <c r="C33" s="6" t="n">
        <f aca="false">SUM(C30:C32)</f>
        <v>0</v>
      </c>
      <c r="D33" s="6" t="n">
        <f aca="false">SUM(D30:D32)</f>
        <v>0</v>
      </c>
      <c r="E33" s="6" t="n">
        <f aca="false">SUM(E30:E32)</f>
        <v>0</v>
      </c>
      <c r="F33" s="6" t="n">
        <f aca="false">SUM(F30:F32)</f>
        <v>0</v>
      </c>
      <c r="G33" s="6" t="n">
        <f aca="false">SUM(G30:G32)</f>
        <v>0</v>
      </c>
      <c r="H33" s="6" t="n">
        <f aca="false">SUM(H30:H32)</f>
        <v>0</v>
      </c>
    </row>
    <row r="34" customFormat="false" ht="15" hidden="false" customHeight="false" outlineLevel="0" collapsed="false">
      <c r="A34" s="1" t="s">
        <v>35</v>
      </c>
      <c r="C34" s="6" t="n">
        <f aca="false">+C28+C33</f>
        <v>0</v>
      </c>
      <c r="D34" s="6" t="n">
        <f aca="false">+D28+D33</f>
        <v>0</v>
      </c>
      <c r="E34" s="6" t="n">
        <f aca="false">+E28+E33</f>
        <v>0</v>
      </c>
      <c r="F34" s="6" t="n">
        <f aca="false">+F28+F33</f>
        <v>0</v>
      </c>
      <c r="G34" s="6" t="n">
        <f aca="false">+G28+G33</f>
        <v>0</v>
      </c>
      <c r="H34" s="6" t="n">
        <f aca="false">+H28+H33</f>
        <v>0</v>
      </c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</row>
    <row r="36" customFormat="false" ht="12.75" hidden="false" customHeight="false" outlineLevel="0" collapsed="false">
      <c r="A36" s="4" t="s">
        <v>36</v>
      </c>
      <c r="C36" s="5"/>
      <c r="D36" s="5"/>
      <c r="E36" s="5"/>
      <c r="F36" s="5"/>
      <c r="G36" s="5"/>
      <c r="H36" s="5"/>
    </row>
    <row r="37" customFormat="false" ht="12.75" hidden="false" customHeight="false" outlineLevel="0" collapsed="false">
      <c r="A37" s="1" t="s">
        <v>37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</row>
    <row r="38" customFormat="false" ht="12.75" hidden="false" customHeight="false" outlineLevel="0" collapsed="false">
      <c r="A38" s="1" t="s">
        <v>17</v>
      </c>
      <c r="C38" s="5"/>
      <c r="D38" s="5"/>
      <c r="E38" s="5"/>
      <c r="F38" s="5"/>
      <c r="G38" s="5"/>
      <c r="H38" s="5"/>
    </row>
    <row r="39" customFormat="false" ht="12.75" hidden="false" customHeight="false" outlineLevel="0" collapsed="false">
      <c r="B39" s="0" t="s">
        <v>38</v>
      </c>
      <c r="C39" s="5"/>
      <c r="D39" s="5"/>
      <c r="E39" s="5"/>
      <c r="F39" s="5"/>
      <c r="G39" s="5"/>
      <c r="H39" s="5"/>
    </row>
    <row r="40" customFormat="false" ht="12.75" hidden="false" customHeight="false" outlineLevel="0" collapsed="false">
      <c r="B40" s="0" t="s">
        <v>39</v>
      </c>
      <c r="C40" s="5" t="n">
        <v>0</v>
      </c>
      <c r="D40" s="5" t="n">
        <v>0</v>
      </c>
      <c r="E40" s="5" t="n">
        <v>0</v>
      </c>
      <c r="F40" s="5" t="n">
        <v>0</v>
      </c>
      <c r="G40" s="5" t="n">
        <v>0</v>
      </c>
      <c r="H40" s="5" t="n">
        <v>0</v>
      </c>
    </row>
    <row r="41" customFormat="false" ht="15" hidden="false" customHeight="false" outlineLevel="0" collapsed="false">
      <c r="B41" s="0" t="s">
        <v>40</v>
      </c>
      <c r="C41" s="6" t="n">
        <v>0</v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</row>
    <row r="42" customFormat="false" ht="15" hidden="false" customHeight="false" outlineLevel="0" collapsed="false">
      <c r="B42" s="1" t="s">
        <v>28</v>
      </c>
      <c r="C42" s="6" t="n">
        <f aca="false">SUM(C39:C41)</f>
        <v>0</v>
      </c>
      <c r="D42" s="6" t="n">
        <f aca="false">SUM(D39:D41)</f>
        <v>0</v>
      </c>
      <c r="E42" s="6" t="n">
        <f aca="false">SUM(E39:E41)</f>
        <v>0</v>
      </c>
      <c r="F42" s="6" t="n">
        <f aca="false">SUM(F39:F41)</f>
        <v>0</v>
      </c>
      <c r="G42" s="6" t="n">
        <f aca="false">SUM(G39:G41)</f>
        <v>0</v>
      </c>
      <c r="H42" s="6" t="n">
        <f aca="false">SUM(H39:H41)</f>
        <v>0</v>
      </c>
    </row>
    <row r="43" customFormat="false" ht="15" hidden="false" customHeight="false" outlineLevel="0" collapsed="false">
      <c r="A43" s="1" t="s">
        <v>41</v>
      </c>
      <c r="C43" s="6" t="n">
        <f aca="false">+C37+C42</f>
        <v>0</v>
      </c>
      <c r="D43" s="6" t="n">
        <f aca="false">+D37+D42</f>
        <v>0</v>
      </c>
      <c r="E43" s="6" t="n">
        <f aca="false">+E37+E42</f>
        <v>0</v>
      </c>
      <c r="F43" s="6" t="n">
        <f aca="false">+F37+F42</f>
        <v>0</v>
      </c>
      <c r="G43" s="6" t="n">
        <f aca="false">+G37+G42</f>
        <v>0</v>
      </c>
      <c r="H43" s="6" t="n">
        <f aca="false">+H37+H42</f>
        <v>0</v>
      </c>
    </row>
    <row r="44" customFormat="false" ht="15" hidden="false" customHeight="false" outlineLevel="0" collapsed="false">
      <c r="A44" s="1"/>
      <c r="C44" s="6"/>
      <c r="D44" s="6"/>
      <c r="E44" s="6"/>
      <c r="F44" s="6"/>
      <c r="G44" s="6"/>
      <c r="H44" s="6"/>
    </row>
    <row r="45" customFormat="false" ht="15" hidden="false" customHeight="false" outlineLevel="0" collapsed="false">
      <c r="A45" s="1" t="s">
        <v>42</v>
      </c>
      <c r="C45" s="6" t="n">
        <f aca="false">+C34+C43</f>
        <v>0</v>
      </c>
      <c r="D45" s="6" t="n">
        <f aca="false">+D34+D43</f>
        <v>0</v>
      </c>
      <c r="E45" s="6" t="n">
        <f aca="false">+E34+E43</f>
        <v>0</v>
      </c>
      <c r="F45" s="6" t="n">
        <f aca="false">+F34+F43</f>
        <v>0</v>
      </c>
      <c r="G45" s="6" t="n">
        <f aca="false">+G34+G43</f>
        <v>0</v>
      </c>
      <c r="H45" s="6" t="n">
        <f aca="false">+H34+H43</f>
        <v>0</v>
      </c>
    </row>
    <row r="46" customFormat="false" ht="15" hidden="false" customHeight="false" outlineLevel="0" collapsed="false">
      <c r="A46" s="1"/>
      <c r="C46" s="6"/>
      <c r="D46" s="6"/>
      <c r="E46" s="6"/>
      <c r="F46" s="6"/>
      <c r="G46" s="6"/>
      <c r="H46" s="6"/>
    </row>
    <row r="47" customFormat="false" ht="12.75" hidden="false" customHeight="false" outlineLevel="0" collapsed="false">
      <c r="A47" s="4" t="s">
        <v>43</v>
      </c>
      <c r="C47" s="5"/>
      <c r="D47" s="5"/>
      <c r="E47" s="5"/>
      <c r="F47" s="5"/>
      <c r="G47" s="5"/>
      <c r="H47" s="5"/>
    </row>
    <row r="48" customFormat="false" ht="12.75" hidden="false" customHeight="false" outlineLevel="0" collapsed="false">
      <c r="A48" s="1" t="s">
        <v>37</v>
      </c>
      <c r="C48" s="5" t="n">
        <v>0</v>
      </c>
      <c r="D48" s="5" t="n">
        <v>0</v>
      </c>
      <c r="E48" s="5" t="n">
        <v>0</v>
      </c>
      <c r="F48" s="5" t="n">
        <v>0</v>
      </c>
      <c r="G48" s="5" t="n">
        <v>0</v>
      </c>
      <c r="H48" s="5" t="n">
        <v>0</v>
      </c>
    </row>
    <row r="49" customFormat="false" ht="12.75" hidden="false" customHeight="false" outlineLevel="0" collapsed="false">
      <c r="A49" s="1" t="s">
        <v>17</v>
      </c>
      <c r="C49" s="5"/>
      <c r="D49" s="5"/>
      <c r="E49" s="5"/>
      <c r="F49" s="5"/>
      <c r="G49" s="5"/>
      <c r="H49" s="5"/>
    </row>
    <row r="50" customFormat="false" ht="12.75" hidden="false" customHeight="false" outlineLevel="0" collapsed="false">
      <c r="B50" s="0" t="s">
        <v>44</v>
      </c>
      <c r="C50" s="5"/>
      <c r="D50" s="5"/>
      <c r="E50" s="5"/>
      <c r="F50" s="5"/>
      <c r="G50" s="5"/>
      <c r="H50" s="5" t="n">
        <v>0</v>
      </c>
    </row>
    <row r="51" customFormat="false" ht="12.75" hidden="false" customHeight="false" outlineLevel="0" collapsed="false">
      <c r="B51" s="7" t="s">
        <v>45</v>
      </c>
      <c r="C51" s="5"/>
      <c r="D51" s="5"/>
      <c r="E51" s="5"/>
      <c r="F51" s="5"/>
      <c r="G51" s="5"/>
      <c r="H51" s="5" t="n">
        <v>0</v>
      </c>
    </row>
    <row r="52" customFormat="false" ht="12.75" hidden="false" customHeight="false" outlineLevel="0" collapsed="false">
      <c r="B52" s="0" t="s">
        <v>46</v>
      </c>
      <c r="C52" s="5"/>
      <c r="D52" s="5"/>
      <c r="E52" s="5"/>
      <c r="F52" s="5"/>
      <c r="G52" s="5"/>
      <c r="H52" s="5" t="n">
        <v>0</v>
      </c>
    </row>
    <row r="53" customFormat="false" ht="12.75" hidden="false" customHeight="false" outlineLevel="0" collapsed="false">
      <c r="B53" s="7" t="s">
        <v>47</v>
      </c>
      <c r="C53" s="5"/>
      <c r="D53" s="5"/>
      <c r="E53" s="5"/>
      <c r="F53" s="5"/>
      <c r="G53" s="5"/>
      <c r="H53" s="5"/>
    </row>
    <row r="54" customFormat="false" ht="15" hidden="false" customHeight="false" outlineLevel="0" collapsed="false">
      <c r="B54" s="7" t="s">
        <v>48</v>
      </c>
      <c r="C54" s="6"/>
      <c r="D54" s="6"/>
      <c r="E54" s="6"/>
      <c r="F54" s="6"/>
      <c r="G54" s="6"/>
      <c r="H54" s="6" t="n">
        <v>0</v>
      </c>
    </row>
    <row r="55" customFormat="false" ht="15" hidden="false" customHeight="false" outlineLevel="0" collapsed="false">
      <c r="B55" s="1" t="s">
        <v>28</v>
      </c>
      <c r="C55" s="6" t="n">
        <f aca="false">SUM(C50:C54)</f>
        <v>0</v>
      </c>
      <c r="D55" s="6" t="n">
        <f aca="false">SUM(D50:D54)</f>
        <v>0</v>
      </c>
      <c r="E55" s="6" t="n">
        <f aca="false">SUM(E50:E54)</f>
        <v>0</v>
      </c>
      <c r="F55" s="6" t="n">
        <f aca="false">SUM(F50:F54)</f>
        <v>0</v>
      </c>
      <c r="G55" s="6" t="n">
        <f aca="false">SUM(G50:G54)</f>
        <v>0</v>
      </c>
      <c r="H55" s="6" t="n">
        <f aca="false">SUM(H50:H54)</f>
        <v>0</v>
      </c>
    </row>
    <row r="56" customFormat="false" ht="15" hidden="false" customHeight="false" outlineLevel="0" collapsed="false">
      <c r="A56" s="1" t="s">
        <v>49</v>
      </c>
      <c r="C56" s="6" t="n">
        <f aca="false">+C48+C55</f>
        <v>0</v>
      </c>
      <c r="D56" s="6" t="n">
        <f aca="false">+D48+D55</f>
        <v>0</v>
      </c>
      <c r="E56" s="6" t="n">
        <f aca="false">+E48+E55</f>
        <v>0</v>
      </c>
      <c r="F56" s="6" t="n">
        <f aca="false">+F48+F55</f>
        <v>0</v>
      </c>
      <c r="G56" s="6" t="n">
        <f aca="false">+G48+G55</f>
        <v>0</v>
      </c>
      <c r="H56" s="6" t="n">
        <f aca="false">+H48+H55</f>
        <v>0</v>
      </c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</row>
    <row r="58" customFormat="false" ht="12.75" hidden="false" customHeight="false" outlineLevel="0" collapsed="false">
      <c r="A58" s="4" t="s">
        <v>50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A59" s="1" t="s">
        <v>37</v>
      </c>
      <c r="C59" s="5"/>
      <c r="D59" s="5"/>
      <c r="E59" s="5"/>
      <c r="F59" s="5"/>
      <c r="G59" s="5"/>
      <c r="H59" s="5" t="n">
        <v>0</v>
      </c>
    </row>
    <row r="60" customFormat="false" ht="12.75" hidden="false" customHeight="false" outlineLevel="0" collapsed="false">
      <c r="A60" s="1" t="s">
        <v>17</v>
      </c>
      <c r="C60" s="5"/>
      <c r="D60" s="5"/>
      <c r="E60" s="5"/>
      <c r="F60" s="5"/>
      <c r="G60" s="5"/>
      <c r="H60" s="5"/>
    </row>
    <row r="61" customFormat="false" ht="12.75" hidden="false" customHeight="false" outlineLevel="0" collapsed="false">
      <c r="B61" s="0" t="s">
        <v>51</v>
      </c>
      <c r="C61" s="5"/>
      <c r="D61" s="5"/>
      <c r="E61" s="5"/>
      <c r="F61" s="5"/>
      <c r="G61" s="5"/>
      <c r="H61" s="5" t="n">
        <v>0</v>
      </c>
    </row>
    <row r="62" customFormat="false" ht="12.75" hidden="false" customHeight="false" outlineLevel="0" collapsed="false">
      <c r="B62" s="0" t="s">
        <v>52</v>
      </c>
      <c r="C62" s="5"/>
      <c r="D62" s="5"/>
      <c r="E62" s="5"/>
      <c r="F62" s="5"/>
      <c r="G62" s="5"/>
      <c r="H62" s="5" t="n">
        <v>0</v>
      </c>
    </row>
    <row r="63" customFormat="false" ht="12.75" hidden="false" customHeight="false" outlineLevel="0" collapsed="false">
      <c r="B63" s="0" t="s">
        <v>39</v>
      </c>
      <c r="C63" s="5"/>
      <c r="D63" s="5"/>
      <c r="E63" s="5"/>
      <c r="F63" s="5"/>
      <c r="G63" s="5"/>
      <c r="H63" s="5" t="n">
        <v>0</v>
      </c>
    </row>
    <row r="64" customFormat="false" ht="12.75" hidden="false" customHeight="false" outlineLevel="0" collapsed="false">
      <c r="B64" s="0" t="s">
        <v>53</v>
      </c>
      <c r="C64" s="5"/>
      <c r="D64" s="5"/>
      <c r="E64" s="5"/>
      <c r="F64" s="5"/>
      <c r="G64" s="5"/>
      <c r="H64" s="5"/>
    </row>
    <row r="65" customFormat="false" ht="12.75" hidden="false" customHeight="false" outlineLevel="0" collapsed="false">
      <c r="B65" s="0" t="s">
        <v>54</v>
      </c>
      <c r="C65" s="5"/>
      <c r="D65" s="5"/>
      <c r="E65" s="5"/>
      <c r="F65" s="5"/>
      <c r="G65" s="5"/>
      <c r="H65" s="5"/>
    </row>
    <row r="66" customFormat="false" ht="15" hidden="false" customHeight="false" outlineLevel="0" collapsed="false">
      <c r="B66" s="7" t="s">
        <v>48</v>
      </c>
      <c r="C66" s="6"/>
      <c r="D66" s="6"/>
      <c r="E66" s="6"/>
      <c r="F66" s="6"/>
      <c r="G66" s="6"/>
      <c r="H66" s="6" t="n">
        <v>0</v>
      </c>
    </row>
    <row r="67" customFormat="false" ht="15" hidden="false" customHeight="false" outlineLevel="0" collapsed="false">
      <c r="B67" s="1" t="s">
        <v>28</v>
      </c>
      <c r="C67" s="6" t="n">
        <f aca="false">SUM(C61:C66)</f>
        <v>0</v>
      </c>
      <c r="D67" s="6" t="n">
        <f aca="false">SUM(D61:D66)</f>
        <v>0</v>
      </c>
      <c r="E67" s="6" t="n">
        <f aca="false">SUM(E61:E66)</f>
        <v>0</v>
      </c>
      <c r="F67" s="6" t="n">
        <f aca="false">SUM(F61:F66)</f>
        <v>0</v>
      </c>
      <c r="G67" s="6" t="n">
        <f aca="false">SUM(G61:G66)</f>
        <v>0</v>
      </c>
      <c r="H67" s="6" t="n">
        <f aca="false">SUM(H61:H66)</f>
        <v>0</v>
      </c>
    </row>
    <row r="68" customFormat="false" ht="15" hidden="false" customHeight="false" outlineLevel="0" collapsed="false">
      <c r="A68" s="1" t="s">
        <v>55</v>
      </c>
      <c r="C68" s="6" t="n">
        <f aca="false">+C59+C67</f>
        <v>0</v>
      </c>
      <c r="D68" s="6" t="n">
        <f aca="false">+D59+D67</f>
        <v>0</v>
      </c>
      <c r="E68" s="6" t="n">
        <f aca="false">+E59+E67</f>
        <v>0</v>
      </c>
      <c r="F68" s="6" t="n">
        <f aca="false">+F59+F67</f>
        <v>0</v>
      </c>
      <c r="G68" s="6" t="n">
        <f aca="false">+G59+G67</f>
        <v>0</v>
      </c>
      <c r="H68" s="6" t="n">
        <f aca="false">+H59+H67</f>
        <v>0</v>
      </c>
    </row>
    <row r="69" customFormat="false" ht="12.75" hidden="false" customHeight="false" outlineLevel="0" collapsed="false">
      <c r="C69" s="5"/>
      <c r="D69" s="5"/>
      <c r="E69" s="5"/>
      <c r="F69" s="5"/>
      <c r="G69" s="5"/>
      <c r="H69" s="5"/>
    </row>
    <row r="70" customFormat="false" ht="12.75" hidden="false" customHeight="false" outlineLevel="0" collapsed="false">
      <c r="A70" s="4" t="s">
        <v>56</v>
      </c>
      <c r="C70" s="5"/>
      <c r="D70" s="5"/>
      <c r="E70" s="5"/>
      <c r="F70" s="5"/>
      <c r="G70" s="5"/>
      <c r="H70" s="5"/>
    </row>
    <row r="71" customFormat="false" ht="12.75" hidden="false" customHeight="false" outlineLevel="0" collapsed="false">
      <c r="A71" s="1" t="s">
        <v>37</v>
      </c>
      <c r="C71" s="5" t="n">
        <v>0</v>
      </c>
      <c r="D71" s="5" t="n">
        <v>0</v>
      </c>
      <c r="E71" s="5" t="n">
        <v>0</v>
      </c>
      <c r="F71" s="5" t="n">
        <v>0</v>
      </c>
      <c r="G71" s="5" t="n">
        <v>0</v>
      </c>
      <c r="H71" s="5" t="n">
        <v>0</v>
      </c>
    </row>
    <row r="72" customFormat="false" ht="12.75" hidden="false" customHeight="false" outlineLevel="0" collapsed="false">
      <c r="A72" s="1" t="s">
        <v>17</v>
      </c>
      <c r="C72" s="5"/>
      <c r="D72" s="5"/>
      <c r="E72" s="5"/>
      <c r="F72" s="5"/>
      <c r="G72" s="5"/>
      <c r="H72" s="5"/>
    </row>
    <row r="73" customFormat="false" ht="12.75" hidden="false" customHeight="false" outlineLevel="0" collapsed="false">
      <c r="B73" s="0" t="s">
        <v>51</v>
      </c>
      <c r="C73" s="5"/>
      <c r="D73" s="5"/>
      <c r="E73" s="5"/>
      <c r="F73" s="5"/>
      <c r="G73" s="5"/>
      <c r="H73" s="5" t="n">
        <v>0</v>
      </c>
    </row>
    <row r="74" customFormat="false" ht="12.75" hidden="false" customHeight="false" outlineLevel="0" collapsed="false">
      <c r="B74" s="0" t="s">
        <v>52</v>
      </c>
      <c r="C74" s="5" t="n">
        <v>0</v>
      </c>
      <c r="D74" s="5" t="n">
        <v>0</v>
      </c>
      <c r="E74" s="5" t="n">
        <v>0</v>
      </c>
      <c r="F74" s="5" t="n">
        <v>0</v>
      </c>
      <c r="G74" s="5" t="n">
        <f aca="false">0</f>
        <v>0</v>
      </c>
      <c r="H74" s="5" t="n">
        <v>0</v>
      </c>
    </row>
    <row r="75" customFormat="false" ht="12.75" hidden="false" customHeight="false" outlineLevel="0" collapsed="false">
      <c r="B75" s="0" t="s">
        <v>39</v>
      </c>
      <c r="C75" s="5" t="n">
        <v>0</v>
      </c>
      <c r="D75" s="5" t="n">
        <v>0</v>
      </c>
      <c r="E75" s="5" t="n">
        <v>0</v>
      </c>
      <c r="F75" s="5" t="n">
        <v>0</v>
      </c>
      <c r="G75" s="5" t="n">
        <v>0</v>
      </c>
      <c r="H75" s="5" t="n">
        <v>0</v>
      </c>
    </row>
    <row r="76" customFormat="false" ht="15" hidden="false" customHeight="false" outlineLevel="0" collapsed="false">
      <c r="B76" s="0" t="s">
        <v>40</v>
      </c>
      <c r="C76" s="6" t="n">
        <v>0</v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</row>
    <row r="77" customFormat="false" ht="15" hidden="false" customHeight="false" outlineLevel="0" collapsed="false">
      <c r="B77" s="1" t="s">
        <v>28</v>
      </c>
      <c r="C77" s="6" t="n">
        <f aca="false">SUM(C73:C76)</f>
        <v>0</v>
      </c>
      <c r="D77" s="6" t="n">
        <f aca="false">SUM(D73:D76)</f>
        <v>0</v>
      </c>
      <c r="E77" s="6" t="n">
        <f aca="false">SUM(E73:E76)</f>
        <v>0</v>
      </c>
      <c r="F77" s="6" t="n">
        <f aca="false">SUM(F73:F76)</f>
        <v>0</v>
      </c>
      <c r="G77" s="6" t="n">
        <f aca="false">SUM(G73:G76)</f>
        <v>0</v>
      </c>
      <c r="H77" s="6" t="n">
        <f aca="false">SUM(H73:H76)</f>
        <v>0</v>
      </c>
    </row>
    <row r="78" customFormat="false" ht="15" hidden="false" customHeight="false" outlineLevel="0" collapsed="false">
      <c r="A78" s="1" t="s">
        <v>57</v>
      </c>
      <c r="C78" s="6" t="n">
        <f aca="false">+C71+C77</f>
        <v>0</v>
      </c>
      <c r="D78" s="6" t="n">
        <f aca="false">+D71+D77</f>
        <v>0</v>
      </c>
      <c r="E78" s="6" t="n">
        <f aca="false">+E71+E77</f>
        <v>0</v>
      </c>
      <c r="F78" s="6" t="n">
        <f aca="false">+F71+F77</f>
        <v>0</v>
      </c>
      <c r="G78" s="6" t="n">
        <f aca="false">+G71+G77</f>
        <v>0</v>
      </c>
      <c r="H78" s="6" t="n">
        <f aca="false">+H71+H77</f>
        <v>0</v>
      </c>
    </row>
    <row r="79" customFormat="false" ht="12.75" hidden="false" customHeight="false" outlineLevel="0" collapsed="false">
      <c r="C79" s="5"/>
      <c r="D79" s="5"/>
      <c r="E79" s="5"/>
      <c r="F79" s="5"/>
      <c r="G79" s="5"/>
      <c r="H79" s="5"/>
    </row>
    <row r="80" customFormat="false" ht="12.75" hidden="false" customHeight="false" outlineLevel="0" collapsed="false">
      <c r="A80" s="4" t="s">
        <v>58</v>
      </c>
      <c r="C80" s="5"/>
      <c r="D80" s="5"/>
      <c r="E80" s="5"/>
      <c r="F80" s="5"/>
      <c r="G80" s="5"/>
      <c r="H80" s="5"/>
    </row>
    <row r="81" customFormat="false" ht="12.75" hidden="false" customHeight="false" outlineLevel="0" collapsed="false">
      <c r="A81" s="1" t="s">
        <v>37</v>
      </c>
      <c r="C81" s="5" t="n">
        <v>0</v>
      </c>
      <c r="D81" s="5" t="n">
        <v>0</v>
      </c>
      <c r="E81" s="5" t="n">
        <v>0</v>
      </c>
      <c r="F81" s="5" t="n">
        <v>0</v>
      </c>
      <c r="G81" s="5" t="n">
        <v>0</v>
      </c>
      <c r="H81" s="5" t="n">
        <v>0</v>
      </c>
    </row>
    <row r="82" customFormat="false" ht="12.75" hidden="false" customHeight="false" outlineLevel="0" collapsed="false">
      <c r="A82" s="1" t="s">
        <v>17</v>
      </c>
      <c r="C82" s="5"/>
      <c r="D82" s="5"/>
      <c r="E82" s="5"/>
      <c r="F82" s="5"/>
      <c r="G82" s="5"/>
      <c r="H82" s="5"/>
    </row>
    <row r="83" customFormat="false" ht="12.75" hidden="false" customHeight="false" outlineLevel="0" collapsed="false">
      <c r="B83" s="0" t="s">
        <v>51</v>
      </c>
      <c r="C83" s="5"/>
      <c r="D83" s="5"/>
      <c r="E83" s="5"/>
      <c r="F83" s="5"/>
      <c r="G83" s="5"/>
      <c r="H83" s="5"/>
    </row>
    <row r="84" customFormat="false" ht="12.75" hidden="false" customHeight="false" outlineLevel="0" collapsed="false">
      <c r="B84" s="0" t="s">
        <v>52</v>
      </c>
      <c r="C84" s="5"/>
      <c r="D84" s="5"/>
      <c r="E84" s="5"/>
      <c r="F84" s="5"/>
      <c r="G84" s="5"/>
      <c r="H84" s="5"/>
    </row>
    <row r="85" customFormat="false" ht="12.75" hidden="false" customHeight="false" outlineLevel="0" collapsed="false">
      <c r="B85" s="0" t="s">
        <v>39</v>
      </c>
      <c r="C85" s="5"/>
      <c r="D85" s="5"/>
      <c r="E85" s="5"/>
      <c r="F85" s="5"/>
      <c r="G85" s="5"/>
      <c r="H85" s="5"/>
    </row>
    <row r="86" customFormat="false" ht="15" hidden="false" customHeight="false" outlineLevel="0" collapsed="false">
      <c r="B86" s="7" t="s">
        <v>59</v>
      </c>
      <c r="C86" s="6"/>
      <c r="D86" s="6"/>
      <c r="E86" s="6"/>
      <c r="F86" s="6"/>
      <c r="G86" s="6"/>
      <c r="H86" s="6"/>
    </row>
    <row r="87" customFormat="false" ht="15" hidden="false" customHeight="false" outlineLevel="0" collapsed="false">
      <c r="B87" s="1" t="s">
        <v>28</v>
      </c>
      <c r="C87" s="6" t="n">
        <f aca="false">SUM(C83:C86)</f>
        <v>0</v>
      </c>
      <c r="D87" s="6" t="n">
        <f aca="false">SUM(D83:D86)</f>
        <v>0</v>
      </c>
      <c r="E87" s="6" t="n">
        <f aca="false">SUM(E83:E86)</f>
        <v>0</v>
      </c>
      <c r="F87" s="6" t="n">
        <f aca="false">SUM(F83:F86)</f>
        <v>0</v>
      </c>
      <c r="G87" s="6" t="n">
        <f aca="false">SUM(G83:G86)</f>
        <v>0</v>
      </c>
      <c r="H87" s="6" t="n">
        <f aca="false">SUM(H83:H86)</f>
        <v>0</v>
      </c>
    </row>
    <row r="88" customFormat="false" ht="15" hidden="false" customHeight="false" outlineLevel="0" collapsed="false">
      <c r="A88" s="1" t="s">
        <v>60</v>
      </c>
      <c r="C88" s="6" t="n">
        <f aca="false">+C81+C87</f>
        <v>0</v>
      </c>
      <c r="D88" s="6" t="n">
        <f aca="false">+D81+D87</f>
        <v>0</v>
      </c>
      <c r="E88" s="6" t="n">
        <f aca="false">+E81+E87</f>
        <v>0</v>
      </c>
      <c r="F88" s="6" t="n">
        <f aca="false">+F81+F87</f>
        <v>0</v>
      </c>
      <c r="G88" s="6" t="n">
        <f aca="false">+G81+G87</f>
        <v>0</v>
      </c>
      <c r="H88" s="6" t="n">
        <f aca="false">+H81+H87</f>
        <v>0</v>
      </c>
    </row>
    <row r="89" customFormat="false" ht="12.75" hidden="false" customHeight="false" outlineLevel="0" collapsed="false">
      <c r="C89" s="5"/>
      <c r="D89" s="5"/>
      <c r="E89" s="5"/>
      <c r="F89" s="5"/>
      <c r="G89" s="5"/>
      <c r="H89" s="5"/>
    </row>
    <row r="90" customFormat="false" ht="12.75" hidden="false" customHeight="false" outlineLevel="0" collapsed="false">
      <c r="A90" s="4" t="s">
        <v>61</v>
      </c>
      <c r="C90" s="5"/>
      <c r="D90" s="5"/>
      <c r="E90" s="5"/>
      <c r="F90" s="5"/>
      <c r="G90" s="5"/>
      <c r="H90" s="5"/>
    </row>
    <row r="91" customFormat="false" ht="12.75" hidden="false" customHeight="false" outlineLevel="0" collapsed="false">
      <c r="A91" s="1" t="s">
        <v>37</v>
      </c>
      <c r="C91" s="5" t="n">
        <v>0</v>
      </c>
      <c r="D91" s="5" t="n">
        <v>0</v>
      </c>
      <c r="E91" s="5" t="n">
        <v>0</v>
      </c>
      <c r="F91" s="5" t="n">
        <v>0</v>
      </c>
      <c r="G91" s="5" t="n">
        <v>0</v>
      </c>
      <c r="H91" s="5" t="n">
        <v>0</v>
      </c>
    </row>
    <row r="92" customFormat="false" ht="12.75" hidden="false" customHeight="false" outlineLevel="0" collapsed="false">
      <c r="A92" s="1" t="s">
        <v>17</v>
      </c>
      <c r="C92" s="5"/>
      <c r="D92" s="5"/>
      <c r="E92" s="5"/>
      <c r="F92" s="5"/>
      <c r="G92" s="5"/>
      <c r="H92" s="5"/>
    </row>
    <row r="93" customFormat="false" ht="12.75" hidden="false" customHeight="false" outlineLevel="0" collapsed="false">
      <c r="B93" s="0" t="s">
        <v>51</v>
      </c>
      <c r="C93" s="5"/>
      <c r="D93" s="5"/>
      <c r="E93" s="5"/>
      <c r="F93" s="5"/>
      <c r="G93" s="5"/>
      <c r="H93" s="5"/>
    </row>
    <row r="94" customFormat="false" ht="12.75" hidden="false" customHeight="false" outlineLevel="0" collapsed="false">
      <c r="B94" s="0" t="s">
        <v>52</v>
      </c>
      <c r="C94" s="5"/>
      <c r="D94" s="5"/>
      <c r="E94" s="5"/>
      <c r="F94" s="5"/>
      <c r="G94" s="5"/>
      <c r="H94" s="5"/>
    </row>
    <row r="95" customFormat="false" ht="12.75" hidden="false" customHeight="false" outlineLevel="0" collapsed="false">
      <c r="B95" s="0" t="s">
        <v>62</v>
      </c>
      <c r="C95" s="5"/>
      <c r="D95" s="5"/>
      <c r="E95" s="5"/>
      <c r="F95" s="5"/>
      <c r="G95" s="5"/>
      <c r="H95" s="5"/>
    </row>
    <row r="96" customFormat="false" ht="12.75" hidden="false" customHeight="false" outlineLevel="0" collapsed="false">
      <c r="B96" s="0" t="s">
        <v>54</v>
      </c>
      <c r="C96" s="5"/>
      <c r="D96" s="5"/>
      <c r="E96" s="5"/>
      <c r="F96" s="5"/>
      <c r="G96" s="5"/>
      <c r="H96" s="5"/>
    </row>
    <row r="97" customFormat="false" ht="15" hidden="false" customHeight="false" outlineLevel="0" collapsed="false">
      <c r="B97" s="7" t="s">
        <v>48</v>
      </c>
      <c r="C97" s="6"/>
      <c r="D97" s="6"/>
      <c r="E97" s="6"/>
      <c r="F97" s="6"/>
      <c r="G97" s="6"/>
      <c r="H97" s="6"/>
    </row>
    <row r="98" customFormat="false" ht="15" hidden="false" customHeight="false" outlineLevel="0" collapsed="false">
      <c r="B98" s="1" t="s">
        <v>28</v>
      </c>
      <c r="C98" s="6" t="n">
        <f aca="false">SUM(C93:C97)</f>
        <v>0</v>
      </c>
      <c r="D98" s="6" t="n">
        <f aca="false">SUM(D93:D97)</f>
        <v>0</v>
      </c>
      <c r="E98" s="6" t="n">
        <f aca="false">SUM(E93:E97)</f>
        <v>0</v>
      </c>
      <c r="F98" s="6" t="n">
        <f aca="false">SUM(F93:F97)</f>
        <v>0</v>
      </c>
      <c r="G98" s="6" t="n">
        <f aca="false">SUM(G93:G97)</f>
        <v>0</v>
      </c>
      <c r="H98" s="6" t="n">
        <f aca="false">SUM(H93:H97)</f>
        <v>0</v>
      </c>
    </row>
    <row r="99" customFormat="false" ht="15" hidden="false" customHeight="false" outlineLevel="0" collapsed="false">
      <c r="A99" s="1" t="s">
        <v>63</v>
      </c>
      <c r="C99" s="6" t="n">
        <f aca="false">+C91+C98</f>
        <v>0</v>
      </c>
      <c r="D99" s="6" t="n">
        <f aca="false">+D91+D98</f>
        <v>0</v>
      </c>
      <c r="E99" s="6" t="n">
        <f aca="false">+E91+E98</f>
        <v>0</v>
      </c>
      <c r="F99" s="6" t="n">
        <f aca="false">+F91+F98</f>
        <v>0</v>
      </c>
      <c r="G99" s="6" t="n">
        <f aca="false">+G91+G98</f>
        <v>0</v>
      </c>
      <c r="H99" s="6" t="n">
        <f aca="false">+H91+H98</f>
        <v>0</v>
      </c>
    </row>
    <row r="100" customFormat="false" ht="12.75" hidden="false" customHeight="false" outlineLevel="0" collapsed="false">
      <c r="C100" s="5"/>
      <c r="D100" s="5"/>
      <c r="E100" s="5"/>
      <c r="F100" s="5"/>
      <c r="G100" s="5"/>
      <c r="H100" s="5"/>
    </row>
    <row r="101" customFormat="false" ht="12.75" hidden="false" customHeight="false" outlineLevel="0" collapsed="false">
      <c r="A101" s="4" t="s">
        <v>64</v>
      </c>
      <c r="C101" s="5"/>
      <c r="D101" s="5"/>
      <c r="E101" s="5"/>
      <c r="F101" s="5"/>
      <c r="G101" s="5"/>
      <c r="H101" s="5"/>
    </row>
    <row r="102" customFormat="false" ht="12.75" hidden="false" customHeight="false" outlineLevel="0" collapsed="false">
      <c r="A102" s="1" t="s">
        <v>37</v>
      </c>
      <c r="C102" s="5" t="n">
        <v>0</v>
      </c>
      <c r="D102" s="5" t="n">
        <v>0</v>
      </c>
      <c r="E102" s="5" t="n">
        <v>0</v>
      </c>
      <c r="F102" s="5" t="n">
        <v>0</v>
      </c>
      <c r="G102" s="5" t="n">
        <v>0</v>
      </c>
      <c r="H102" s="5" t="n">
        <v>0</v>
      </c>
    </row>
    <row r="103" customFormat="false" ht="12.75" hidden="false" customHeight="false" outlineLevel="0" collapsed="false">
      <c r="A103" s="1" t="s">
        <v>17</v>
      </c>
      <c r="C103" s="5"/>
      <c r="D103" s="5"/>
      <c r="E103" s="5"/>
      <c r="F103" s="5"/>
      <c r="G103" s="5"/>
      <c r="H103" s="5"/>
    </row>
    <row r="104" customFormat="false" ht="12.75" hidden="false" customHeight="false" outlineLevel="0" collapsed="false">
      <c r="B104" s="0" t="s">
        <v>51</v>
      </c>
      <c r="C104" s="5"/>
      <c r="D104" s="5"/>
      <c r="E104" s="5"/>
      <c r="F104" s="5"/>
      <c r="G104" s="5"/>
      <c r="H104" s="5" t="n">
        <v>0</v>
      </c>
    </row>
    <row r="105" customFormat="false" ht="12.75" hidden="false" customHeight="false" outlineLevel="0" collapsed="false">
      <c r="B105" s="0" t="s">
        <v>65</v>
      </c>
      <c r="C105" s="5"/>
      <c r="D105" s="5"/>
      <c r="E105" s="5"/>
      <c r="F105" s="5"/>
      <c r="G105" s="5"/>
      <c r="H105" s="5" t="n">
        <v>0</v>
      </c>
    </row>
    <row r="106" customFormat="false" ht="12.75" hidden="false" customHeight="false" outlineLevel="0" collapsed="false">
      <c r="B106" s="7" t="s">
        <v>66</v>
      </c>
      <c r="C106" s="5"/>
      <c r="D106" s="5"/>
      <c r="E106" s="5"/>
      <c r="F106" s="5"/>
      <c r="G106" s="5"/>
      <c r="H106" s="5" t="n">
        <v>0</v>
      </c>
    </row>
    <row r="107" customFormat="false" ht="12.75" hidden="false" customHeight="false" outlineLevel="0" collapsed="false">
      <c r="B107" s="0" t="s">
        <v>67</v>
      </c>
      <c r="C107" s="5"/>
      <c r="D107" s="5"/>
      <c r="E107" s="5"/>
      <c r="F107" s="5"/>
      <c r="G107" s="5"/>
      <c r="H107" s="5" t="n">
        <v>0</v>
      </c>
    </row>
    <row r="108" customFormat="false" ht="12.75" hidden="false" customHeight="false" outlineLevel="0" collapsed="false">
      <c r="B108" s="0" t="s">
        <v>68</v>
      </c>
      <c r="C108" s="5"/>
      <c r="D108" s="5"/>
      <c r="E108" s="5"/>
      <c r="F108" s="5"/>
      <c r="G108" s="5"/>
      <c r="H108" s="5"/>
    </row>
    <row r="109" customFormat="false" ht="15" hidden="false" customHeight="false" outlineLevel="0" collapsed="false">
      <c r="B109" s="7" t="s">
        <v>69</v>
      </c>
      <c r="C109" s="6"/>
      <c r="D109" s="6"/>
      <c r="E109" s="6"/>
      <c r="F109" s="6"/>
      <c r="G109" s="6"/>
      <c r="H109" s="6" t="n">
        <v>0</v>
      </c>
    </row>
    <row r="110" customFormat="false" ht="15" hidden="false" customHeight="false" outlineLevel="0" collapsed="false">
      <c r="B110" s="1" t="s">
        <v>28</v>
      </c>
      <c r="C110" s="6" t="n">
        <f aca="false">SUM(C104:C109)</f>
        <v>0</v>
      </c>
      <c r="D110" s="6" t="n">
        <f aca="false">SUM(D104:D109)</f>
        <v>0</v>
      </c>
      <c r="E110" s="6" t="n">
        <f aca="false">SUM(E104:E109)</f>
        <v>0</v>
      </c>
      <c r="F110" s="6" t="n">
        <f aca="false">SUM(F104:F109)</f>
        <v>0</v>
      </c>
      <c r="G110" s="6" t="n">
        <f aca="false">SUM(G104:G109)</f>
        <v>0</v>
      </c>
      <c r="H110" s="6" t="n">
        <f aca="false">SUM(H104:H109)</f>
        <v>0</v>
      </c>
    </row>
    <row r="111" customFormat="false" ht="15" hidden="false" customHeight="false" outlineLevel="0" collapsed="false">
      <c r="A111" s="1" t="s">
        <v>70</v>
      </c>
      <c r="C111" s="6" t="n">
        <f aca="false">+C102+C110</f>
        <v>0</v>
      </c>
      <c r="D111" s="6" t="n">
        <f aca="false">+D102+D110</f>
        <v>0</v>
      </c>
      <c r="E111" s="6" t="n">
        <f aca="false">+E102+E110</f>
        <v>0</v>
      </c>
      <c r="F111" s="6" t="n">
        <f aca="false">+F102+F110</f>
        <v>0</v>
      </c>
      <c r="G111" s="6" t="n">
        <f aca="false">+G102+G110</f>
        <v>0</v>
      </c>
      <c r="H111" s="6" t="n">
        <f aca="false">+H102+H110</f>
        <v>0</v>
      </c>
    </row>
    <row r="112" customFormat="false" ht="12.75" hidden="false" customHeight="false" outlineLevel="0" collapsed="false">
      <c r="C112" s="5"/>
      <c r="D112" s="5"/>
      <c r="E112" s="5"/>
      <c r="F112" s="5"/>
      <c r="G112" s="5"/>
      <c r="H112" s="5"/>
    </row>
    <row r="113" customFormat="false" ht="15" hidden="false" customHeight="false" outlineLevel="0" collapsed="false">
      <c r="A113" s="1" t="s">
        <v>71</v>
      </c>
      <c r="C113" s="6" t="n">
        <f aca="false">+C45+C56+C68+C78+C88+C99+C111</f>
        <v>0</v>
      </c>
      <c r="D113" s="6" t="n">
        <f aca="false">+D45+D56+D68+D78+D88+D99+D111</f>
        <v>0</v>
      </c>
      <c r="E113" s="6" t="n">
        <f aca="false">+E45+E56+E68+E78+E88+E99+E111</f>
        <v>0</v>
      </c>
      <c r="F113" s="6" t="n">
        <f aca="false">+F45+F56+F68+F78+F88+F99+F111</f>
        <v>0</v>
      </c>
      <c r="G113" s="6" t="n">
        <f aca="false">+G45+G56+G68+G78+G88+G99+G111</f>
        <v>0</v>
      </c>
      <c r="H113" s="6" t="n">
        <f aca="false">+H45+H56+H68+H78+H88+H99+H111</f>
        <v>0</v>
      </c>
    </row>
    <row r="114" customFormat="false" ht="12.75" hidden="false" customHeight="false" outlineLevel="0" collapsed="false">
      <c r="C114" s="5"/>
      <c r="D114" s="5"/>
      <c r="E114" s="5"/>
      <c r="F114" s="5"/>
      <c r="G114" s="5"/>
      <c r="H114" s="5"/>
    </row>
    <row r="115" customFormat="false" ht="12.75" hidden="false" customHeight="false" outlineLevel="0" collapsed="false">
      <c r="A115" s="1" t="s">
        <v>72</v>
      </c>
      <c r="C115" s="5"/>
      <c r="D115" s="5"/>
      <c r="E115" s="5"/>
      <c r="F115" s="5"/>
      <c r="G115" s="5"/>
      <c r="H115" s="5"/>
    </row>
    <row r="116" customFormat="false" ht="12.75" hidden="false" customHeight="false" outlineLevel="0" collapsed="false">
      <c r="B116" s="0" t="s">
        <v>73</v>
      </c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B117" s="0" t="s">
        <v>74</v>
      </c>
      <c r="C117" s="5" t="n">
        <f aca="false">-7.6</f>
        <v>-7.6</v>
      </c>
      <c r="D117" s="5" t="n">
        <f aca="false">-6.4</f>
        <v>-6.4</v>
      </c>
      <c r="E117" s="5" t="n">
        <f aca="false">-6.4</f>
        <v>-6.4</v>
      </c>
      <c r="F117" s="5" t="n">
        <f aca="false">-6.4</f>
        <v>-6.4</v>
      </c>
      <c r="G117" s="5" t="n">
        <f aca="false">-6.4</f>
        <v>-6.4</v>
      </c>
      <c r="H117" s="5" t="n">
        <v>0</v>
      </c>
    </row>
    <row r="118" customFormat="false" ht="12.75" hidden="false" customHeight="false" outlineLevel="0" collapsed="false">
      <c r="B118" s="0" t="s">
        <v>75</v>
      </c>
      <c r="C118" s="8" t="n">
        <f aca="false">(0.1+0.4+3.8+6+1.2+1.5)*-1</f>
        <v>-13</v>
      </c>
      <c r="D118" s="8" t="n">
        <f aca="false">(5.3+0.4+5.4+0.1+1.7+0.5+0.8)*-1</f>
        <v>-14.2</v>
      </c>
      <c r="E118" s="8" t="n">
        <f aca="false">(5.8+0.4+7.4+0.1+1.5+0.3+0.1)*-1</f>
        <v>-15.6</v>
      </c>
      <c r="F118" s="8" t="n">
        <f aca="false">(0.2+0.4+15.6+0.1+1.2-1.1)*-1</f>
        <v>-16.4</v>
      </c>
      <c r="G118" s="8" t="n">
        <f aca="false">(0.3+0.4+14.3+0.1+1.5+0.3)*-1</f>
        <v>-16.9</v>
      </c>
      <c r="H118" s="8" t="n">
        <v>0</v>
      </c>
    </row>
    <row r="119" customFormat="false" ht="15" hidden="false" customHeight="false" outlineLevel="0" collapsed="false">
      <c r="B119" s="0" t="s">
        <v>76</v>
      </c>
      <c r="C119" s="8" t="n">
        <f aca="false">-2.5</f>
        <v>-2.5</v>
      </c>
      <c r="D119" s="8" t="n">
        <f aca="false">-1.9</f>
        <v>-1.9</v>
      </c>
      <c r="E119" s="8" t="n">
        <f aca="false">-1.9</f>
        <v>-1.9</v>
      </c>
      <c r="F119" s="8" t="n">
        <f aca="false">-1.5</f>
        <v>-1.5</v>
      </c>
      <c r="G119" s="8" t="n">
        <f aca="false">-1.9</f>
        <v>-1.9</v>
      </c>
      <c r="H119" s="6"/>
    </row>
    <row r="120" customFormat="false" ht="15" hidden="false" customHeight="false" outlineLevel="0" collapsed="false">
      <c r="B120" s="0" t="s">
        <v>77</v>
      </c>
      <c r="C120" s="8" t="n">
        <f aca="false">-3.2+1.1</f>
        <v>-2.1</v>
      </c>
      <c r="D120" s="8" t="n">
        <f aca="false">-2.4</f>
        <v>-2.4</v>
      </c>
      <c r="E120" s="8" t="n">
        <f aca="false">-2.3</f>
        <v>-2.3</v>
      </c>
      <c r="F120" s="8" t="n">
        <f aca="false">-2.2</f>
        <v>-2.2</v>
      </c>
      <c r="G120" s="8" t="n">
        <f aca="false">-2.3</f>
        <v>-2.3</v>
      </c>
      <c r="H120" s="6"/>
    </row>
    <row r="121" customFormat="false" ht="15" hidden="false" customHeight="false" outlineLevel="0" collapsed="false">
      <c r="B121" s="0" t="s">
        <v>65</v>
      </c>
      <c r="C121" s="8" t="n">
        <f aca="false">-1.1</f>
        <v>-1.1</v>
      </c>
      <c r="D121" s="8" t="n">
        <f aca="false">-1.5</f>
        <v>-1.5</v>
      </c>
      <c r="E121" s="8" t="n">
        <f aca="false">-1.7</f>
        <v>-1.7</v>
      </c>
      <c r="F121" s="8" t="n">
        <f aca="false">-1.7</f>
        <v>-1.7</v>
      </c>
      <c r="G121" s="8" t="n">
        <f aca="false">-1.7</f>
        <v>-1.7</v>
      </c>
      <c r="H121" s="6"/>
    </row>
    <row r="122" customFormat="false" ht="15" hidden="false" customHeight="false" outlineLevel="0" collapsed="false">
      <c r="B122" s="0" t="s">
        <v>78</v>
      </c>
      <c r="C122" s="8" t="n">
        <f aca="false">8+1.7</f>
        <v>9.7</v>
      </c>
      <c r="D122" s="8"/>
      <c r="E122" s="6"/>
      <c r="F122" s="8"/>
      <c r="G122" s="8"/>
      <c r="H122" s="6"/>
    </row>
    <row r="123" customFormat="false" ht="12.75" hidden="false" customHeight="false" outlineLevel="0" collapsed="false">
      <c r="B123" s="0" t="s">
        <v>79</v>
      </c>
      <c r="C123" s="5" t="n">
        <f aca="false">SUM(C117:C122)</f>
        <v>-16.6</v>
      </c>
      <c r="D123" s="5" t="n">
        <f aca="false">SUM(D117:D122)</f>
        <v>-26.4</v>
      </c>
      <c r="E123" s="5" t="n">
        <f aca="false">SUM(E117:E122)</f>
        <v>-27.9</v>
      </c>
      <c r="F123" s="5" t="n">
        <f aca="false">SUM(F117:F122)</f>
        <v>-28.2</v>
      </c>
      <c r="G123" s="5" t="n">
        <f aca="false">SUM(G117:G122)</f>
        <v>-29.2</v>
      </c>
      <c r="H123" s="5" t="n">
        <f aca="false">SUM(H117:H118)</f>
        <v>0</v>
      </c>
    </row>
    <row r="124" customFormat="false" ht="12.75" hidden="false" customHeight="false" outlineLevel="0" collapsed="false">
      <c r="B124" s="0" t="s">
        <v>80</v>
      </c>
      <c r="C124" s="5" t="n">
        <v>-48.9</v>
      </c>
      <c r="D124" s="5" t="n">
        <v>-47.2</v>
      </c>
      <c r="E124" s="5" t="n">
        <v>-45.4</v>
      </c>
      <c r="F124" s="5" t="n">
        <v>-47.8</v>
      </c>
      <c r="G124" s="5" t="n">
        <v>-49.6</v>
      </c>
      <c r="H124" s="5" t="n">
        <v>0</v>
      </c>
    </row>
    <row r="125" customFormat="false" ht="12.75" hidden="false" customHeight="false" outlineLevel="0" collapsed="false">
      <c r="B125" s="0" t="s">
        <v>81</v>
      </c>
      <c r="C125" s="5" t="n">
        <f aca="false">-2.5</f>
        <v>-2.5</v>
      </c>
      <c r="D125" s="5" t="n">
        <f aca="false">-2.5</f>
        <v>-2.5</v>
      </c>
      <c r="E125" s="5" t="n">
        <f aca="false">-2.5</f>
        <v>-2.5</v>
      </c>
      <c r="F125" s="5" t="n">
        <f aca="false">-2.3</f>
        <v>-2.3</v>
      </c>
      <c r="G125" s="5" t="n">
        <f aca="false">-2.6</f>
        <v>-2.6</v>
      </c>
      <c r="H125" s="5"/>
    </row>
    <row r="126" customFormat="false" ht="12.75" hidden="false" customHeight="false" outlineLevel="0" collapsed="false">
      <c r="B126" s="0" t="s">
        <v>82</v>
      </c>
      <c r="C126" s="5"/>
      <c r="D126" s="5"/>
      <c r="E126" s="5" t="n">
        <v>2</v>
      </c>
      <c r="F126" s="5"/>
      <c r="G126" s="5"/>
      <c r="H126" s="5"/>
    </row>
    <row r="127" customFormat="false" ht="12.75" hidden="false" customHeight="false" outlineLevel="0" collapsed="false">
      <c r="B127" s="0" t="s">
        <v>83</v>
      </c>
      <c r="C127" s="5"/>
      <c r="D127" s="5"/>
      <c r="E127" s="5"/>
      <c r="F127" s="5"/>
      <c r="G127" s="5"/>
      <c r="H127" s="5"/>
    </row>
    <row r="128" customFormat="false" ht="12.75" hidden="false" customHeight="false" outlineLevel="0" collapsed="false">
      <c r="B128" s="0" t="s">
        <v>84</v>
      </c>
      <c r="C128" s="5" t="n">
        <v>-27.3</v>
      </c>
      <c r="D128" s="5" t="n">
        <v>-27.9</v>
      </c>
      <c r="E128" s="5" t="n">
        <v>-26.9</v>
      </c>
      <c r="F128" s="5" t="n">
        <v>-27.4</v>
      </c>
      <c r="G128" s="5" t="n">
        <v>-28.3</v>
      </c>
      <c r="H128" s="5" t="n">
        <v>0</v>
      </c>
    </row>
    <row r="129" customFormat="false" ht="15" hidden="false" customHeight="false" outlineLevel="0" collapsed="false">
      <c r="B129" s="0" t="s">
        <v>85</v>
      </c>
      <c r="C129" s="6" t="n">
        <v>-4.6</v>
      </c>
      <c r="D129" s="6" t="n">
        <v>-5.3</v>
      </c>
      <c r="E129" s="6" t="n">
        <v>-6.5</v>
      </c>
      <c r="F129" s="6" t="n">
        <v>-5.8</v>
      </c>
      <c r="G129" s="6" t="n">
        <v>-6.2</v>
      </c>
      <c r="H129" s="6" t="n">
        <v>0</v>
      </c>
    </row>
    <row r="130" customFormat="false" ht="15" hidden="false" customHeight="false" outlineLevel="0" collapsed="false">
      <c r="B130" s="0" t="s">
        <v>86</v>
      </c>
      <c r="C130" s="6" t="n">
        <f aca="false">SUM(C128:C129)</f>
        <v>-31.9</v>
      </c>
      <c r="D130" s="6" t="n">
        <f aca="false">SUM(D128:D129)</f>
        <v>-33.2</v>
      </c>
      <c r="E130" s="6" t="n">
        <f aca="false">SUM(E128:E129)</f>
        <v>-33.4</v>
      </c>
      <c r="F130" s="6" t="n">
        <f aca="false">SUM(F128:F129)</f>
        <v>-33.2</v>
      </c>
      <c r="G130" s="6" t="n">
        <f aca="false">SUM(G128:G129)</f>
        <v>-34.5</v>
      </c>
      <c r="H130" s="6" t="n">
        <f aca="false">SUM(H128:H129)</f>
        <v>0</v>
      </c>
    </row>
    <row r="131" customFormat="false" ht="15" hidden="false" customHeight="false" outlineLevel="0" collapsed="false">
      <c r="B131" s="1" t="s">
        <v>87</v>
      </c>
      <c r="C131" s="6" t="n">
        <f aca="false">+C123+C124+C130</f>
        <v>-97.4</v>
      </c>
      <c r="D131" s="6" t="n">
        <f aca="false">+D123+D124+D130</f>
        <v>-106.8</v>
      </c>
      <c r="E131" s="6" t="n">
        <f aca="false">+E123+E124+E130</f>
        <v>-106.7</v>
      </c>
      <c r="F131" s="6" t="n">
        <f aca="false">+F123+F124+F130</f>
        <v>-109.2</v>
      </c>
      <c r="G131" s="6" t="n">
        <f aca="false">+G123+G124+G130</f>
        <v>-113.3</v>
      </c>
      <c r="H131" s="6" t="n">
        <f aca="false">+H123+H124+H130</f>
        <v>0</v>
      </c>
    </row>
    <row r="132" customFormat="false" ht="12.75" hidden="false" customHeight="false" outlineLevel="0" collapsed="false">
      <c r="B132" s="1"/>
      <c r="C132" s="5"/>
      <c r="D132" s="5"/>
      <c r="E132" s="5"/>
      <c r="F132" s="5"/>
      <c r="G132" s="5"/>
      <c r="H132" s="5"/>
    </row>
    <row r="133" customFormat="false" ht="12.75" hidden="false" customHeight="false" outlineLevel="0" collapsed="false">
      <c r="A133" s="1" t="s">
        <v>88</v>
      </c>
      <c r="C133" s="5"/>
      <c r="D133" s="5"/>
      <c r="E133" s="5"/>
      <c r="F133" s="5"/>
      <c r="G133" s="5"/>
      <c r="H133" s="5"/>
    </row>
    <row r="134" customFormat="false" ht="12.75" hidden="false" customHeight="false" outlineLevel="0" collapsed="false">
      <c r="B134" s="0" t="s">
        <v>89</v>
      </c>
      <c r="C134" s="5" t="n">
        <v>4.8</v>
      </c>
      <c r="D134" s="5" t="n">
        <v>1.9</v>
      </c>
      <c r="E134" s="5" t="n">
        <v>4.8</v>
      </c>
      <c r="F134" s="5" t="n">
        <v>3.7</v>
      </c>
      <c r="G134" s="5" t="n">
        <v>3.7</v>
      </c>
      <c r="H134" s="5" t="n">
        <v>0</v>
      </c>
    </row>
    <row r="135" customFormat="false" ht="12.75" hidden="false" customHeight="false" outlineLevel="0" collapsed="false">
      <c r="B135" s="0" t="s">
        <v>90</v>
      </c>
      <c r="C135" s="5" t="n">
        <v>0.4</v>
      </c>
      <c r="D135" s="5" t="n">
        <v>0.3</v>
      </c>
      <c r="E135" s="5" t="n">
        <v>0.3</v>
      </c>
      <c r="F135" s="5" t="n">
        <v>0</v>
      </c>
      <c r="G135" s="5" t="n">
        <v>0</v>
      </c>
      <c r="H135" s="5" t="n">
        <v>0</v>
      </c>
    </row>
    <row r="136" customFormat="false" ht="12.75" hidden="false" customHeight="false" outlineLevel="0" collapsed="false">
      <c r="B136" s="0" t="s">
        <v>91</v>
      </c>
      <c r="C136" s="5" t="n">
        <v>0</v>
      </c>
      <c r="D136" s="5" t="n">
        <v>0</v>
      </c>
      <c r="E136" s="5" t="n">
        <v>0</v>
      </c>
      <c r="F136" s="5" t="n">
        <v>0</v>
      </c>
      <c r="G136" s="5" t="n">
        <v>0</v>
      </c>
      <c r="H136" s="5" t="n">
        <v>0</v>
      </c>
    </row>
    <row r="137" customFormat="false" ht="12.75" hidden="false" customHeight="false" outlineLevel="0" collapsed="false">
      <c r="B137" s="0" t="s">
        <v>92</v>
      </c>
      <c r="C137" s="5" t="n">
        <v>0</v>
      </c>
      <c r="D137" s="5" t="n">
        <v>14.3</v>
      </c>
      <c r="E137" s="5" t="n">
        <v>3.1</v>
      </c>
      <c r="F137" s="5" t="n">
        <v>0</v>
      </c>
      <c r="G137" s="5" t="n">
        <v>0</v>
      </c>
      <c r="H137" s="5" t="n">
        <v>0</v>
      </c>
    </row>
    <row r="138" customFormat="false" ht="15" hidden="false" customHeight="false" outlineLevel="0" collapsed="false">
      <c r="B138" s="0" t="s">
        <v>15</v>
      </c>
      <c r="C138" s="6" t="n">
        <v>0.3</v>
      </c>
      <c r="D138" s="6" t="n">
        <f aca="false">2.2+0.5+1.5+0.5</f>
        <v>4.7</v>
      </c>
      <c r="E138" s="6" t="n">
        <f aca="false">2.3-0.1</f>
        <v>2.2</v>
      </c>
      <c r="F138" s="6" t="n">
        <v>-0.5</v>
      </c>
      <c r="G138" s="6" t="n">
        <v>-0.4</v>
      </c>
      <c r="H138" s="6" t="n">
        <v>0</v>
      </c>
    </row>
    <row r="139" customFormat="false" ht="15" hidden="false" customHeight="false" outlineLevel="0" collapsed="false">
      <c r="B139" s="0" t="s">
        <v>93</v>
      </c>
      <c r="C139" s="6" t="n">
        <f aca="false">SUM(C134:C138)</f>
        <v>5.5</v>
      </c>
      <c r="D139" s="6" t="n">
        <f aca="false">SUM(D134:D138)</f>
        <v>21.2</v>
      </c>
      <c r="E139" s="6" t="n">
        <f aca="false">SUM(E134:E138)</f>
        <v>10.4</v>
      </c>
      <c r="F139" s="6" t="n">
        <f aca="false">SUM(F134:F138)</f>
        <v>3.2</v>
      </c>
      <c r="G139" s="6" t="n">
        <f aca="false">SUM(G134:G138)</f>
        <v>3.3</v>
      </c>
      <c r="H139" s="6" t="n">
        <f aca="false">SUM(H134:H138)</f>
        <v>0</v>
      </c>
    </row>
    <row r="140" customFormat="false" ht="12.75" hidden="false" customHeight="false" outlineLevel="0" collapsed="false">
      <c r="C140" s="5"/>
      <c r="D140" s="5"/>
      <c r="E140" s="5"/>
      <c r="F140" s="5"/>
      <c r="G140" s="5"/>
      <c r="H140" s="5"/>
    </row>
    <row r="141" customFormat="false" ht="12.75" hidden="false" customHeight="false" outlineLevel="0" collapsed="false">
      <c r="A141" s="1" t="s">
        <v>94</v>
      </c>
      <c r="C141" s="5" t="n">
        <f aca="false">+C113+C131+C139</f>
        <v>-91.9</v>
      </c>
      <c r="D141" s="5" t="n">
        <f aca="false">+D113+D131+D139</f>
        <v>-85.6</v>
      </c>
      <c r="E141" s="5" t="n">
        <f aca="false">+E113+E131+E139</f>
        <v>-96.3</v>
      </c>
      <c r="F141" s="5" t="n">
        <f aca="false">+F113+F131+F139</f>
        <v>-106</v>
      </c>
      <c r="G141" s="5" t="n">
        <f aca="false">+G113+G131+G139</f>
        <v>-110</v>
      </c>
      <c r="H141" s="5" t="n">
        <f aca="false">+H113+H131+H139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2.7"/>
    <col collapsed="false" customWidth="true" hidden="false" outlineLevel="0" max="8" min="3" style="0" width="10.71"/>
  </cols>
  <sheetData>
    <row r="1" customFormat="false" ht="12.75" hidden="false" customHeight="false" outlineLevel="0" collapsed="false">
      <c r="I1" s="2" t="s">
        <v>4</v>
      </c>
      <c r="J1" s="2" t="s">
        <v>2</v>
      </c>
    </row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  <c r="I2" s="2" t="s">
        <v>141</v>
      </c>
      <c r="J2" s="2" t="s">
        <v>141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  <c r="I3" s="3" t="s">
        <v>142</v>
      </c>
      <c r="J3" s="3" t="s">
        <v>143</v>
      </c>
    </row>
    <row r="5" customFormat="false" ht="12.75" hidden="false" customHeight="false" outlineLevel="0" collapsed="false">
      <c r="A5" s="4" t="s">
        <v>5</v>
      </c>
    </row>
    <row r="6" customFormat="false" ht="12.75" hidden="false" customHeight="false" outlineLevel="0" collapsed="false">
      <c r="A6" s="0" t="s">
        <v>144</v>
      </c>
    </row>
    <row r="7" customFormat="false" ht="12.75" hidden="false" customHeight="false" outlineLevel="0" collapsed="false">
      <c r="B7" s="0" t="s">
        <v>0</v>
      </c>
      <c r="C7" s="5" t="n">
        <f aca="false">+NNG!C28</f>
        <v>411.7</v>
      </c>
      <c r="D7" s="5" t="n">
        <f aca="false">+NNG!D28</f>
        <v>417.9</v>
      </c>
      <c r="E7" s="5" t="n">
        <f aca="false">+NNG!E28</f>
        <v>406.8</v>
      </c>
      <c r="F7" s="5" t="n">
        <f aca="false">+NNG!F28</f>
        <v>394.8</v>
      </c>
      <c r="G7" s="5" t="n">
        <f aca="false">+NNG!G28</f>
        <v>439</v>
      </c>
      <c r="H7" s="5" t="n">
        <f aca="false">+NNG!H28</f>
        <v>425.2</v>
      </c>
      <c r="I7" s="5" t="n">
        <f aca="false">+H7-G7</f>
        <v>-13.8</v>
      </c>
      <c r="J7" s="5" t="n">
        <f aca="false">+G7-F7</f>
        <v>44.2</v>
      </c>
    </row>
    <row r="8" customFormat="false" ht="12.75" hidden="false" customHeight="false" outlineLevel="0" collapsed="false">
      <c r="B8" s="0" t="s">
        <v>95</v>
      </c>
      <c r="C8" s="5" t="n">
        <f aca="false">+TW!C24</f>
        <v>147</v>
      </c>
      <c r="D8" s="5" t="n">
        <f aca="false">+TW!D24</f>
        <v>147.1</v>
      </c>
      <c r="E8" s="5" t="n">
        <f aca="false">+TW!E24</f>
        <v>156.5</v>
      </c>
      <c r="F8" s="5" t="n">
        <f aca="false">+TW!F24</f>
        <v>160.5</v>
      </c>
      <c r="G8" s="5" t="n">
        <f aca="false">+TW!G24</f>
        <v>180.2</v>
      </c>
      <c r="H8" s="5" t="n">
        <f aca="false">+TW!H24</f>
        <v>170.7</v>
      </c>
      <c r="I8" s="5" t="n">
        <f aca="false">+H8-G8</f>
        <v>-9.5</v>
      </c>
      <c r="J8" s="5" t="n">
        <f aca="false">+G8-F8</f>
        <v>19.7</v>
      </c>
    </row>
    <row r="9" customFormat="false" ht="15" hidden="false" customHeight="false" outlineLevel="0" collapsed="false">
      <c r="B9" s="0" t="s">
        <v>145</v>
      </c>
      <c r="C9" s="6" t="n">
        <f aca="false">+Citrus!C26</f>
        <v>283.0423</v>
      </c>
      <c r="D9" s="6" t="n">
        <f aca="false">+Citrus!D26</f>
        <v>284.167146</v>
      </c>
      <c r="E9" s="6" t="n">
        <f aca="false">+Citrus!E26</f>
        <v>280.4010257</v>
      </c>
      <c r="F9" s="6" t="n">
        <f aca="false">+Citrus!F26</f>
        <v>287.64036358</v>
      </c>
      <c r="G9" s="6" t="n">
        <f aca="false">+Citrus!G26</f>
        <v>317.8071812</v>
      </c>
      <c r="H9" s="6" t="n">
        <f aca="false">+Citrus!H26</f>
        <v>280.571346615</v>
      </c>
      <c r="I9" s="6" t="n">
        <f aca="false">+H9-G9</f>
        <v>-37.235834585</v>
      </c>
      <c r="J9" s="6" t="n">
        <f aca="false">+G9-F9</f>
        <v>30.16681762</v>
      </c>
    </row>
    <row r="10" customFormat="false" ht="15" hidden="false" customHeight="false" outlineLevel="0" collapsed="false">
      <c r="B10" s="0" t="s">
        <v>146</v>
      </c>
      <c r="C10" s="6" t="n">
        <f aca="false">SUM(C7:C9)</f>
        <v>841.7423</v>
      </c>
      <c r="D10" s="6" t="n">
        <f aca="false">SUM(D7:D9)</f>
        <v>849.167146</v>
      </c>
      <c r="E10" s="6" t="n">
        <f aca="false">SUM(E7:E9)</f>
        <v>843.7010257</v>
      </c>
      <c r="F10" s="6" t="n">
        <f aca="false">SUM(F7:F9)</f>
        <v>842.94036358</v>
      </c>
      <c r="G10" s="6" t="n">
        <f aca="false">SUM(G7:G9)</f>
        <v>937.0071812</v>
      </c>
      <c r="H10" s="6" t="n">
        <f aca="false">SUM(H7:H9)</f>
        <v>876.471346615</v>
      </c>
      <c r="I10" s="6" t="n">
        <f aca="false">+H10-G10</f>
        <v>-60.535834585</v>
      </c>
      <c r="J10" s="6" t="n">
        <f aca="false">+G10-F10</f>
        <v>94.0668176200002</v>
      </c>
    </row>
    <row r="11" customFormat="false" ht="12.75" hidden="false" customHeight="false" outlineLevel="0" collapsed="false">
      <c r="A11" s="0" t="s">
        <v>147</v>
      </c>
      <c r="C11" s="5"/>
      <c r="D11" s="5"/>
      <c r="E11" s="5"/>
      <c r="F11" s="5"/>
      <c r="G11" s="5"/>
      <c r="H11" s="5"/>
      <c r="I11" s="5"/>
      <c r="J11" s="5"/>
    </row>
    <row r="12" customFormat="false" ht="12.75" hidden="false" customHeight="false" outlineLevel="0" collapsed="false">
      <c r="B12" s="0" t="s">
        <v>0</v>
      </c>
      <c r="C12" s="5" t="n">
        <f aca="false">+NNG!C33</f>
        <v>25.7</v>
      </c>
      <c r="D12" s="5" t="n">
        <f aca="false">+NNG!D33</f>
        <v>23.3</v>
      </c>
      <c r="E12" s="5" t="n">
        <f aca="false">+NNG!E33</f>
        <v>24.6</v>
      </c>
      <c r="F12" s="5" t="n">
        <f aca="false">+NNG!F33</f>
        <v>45.2</v>
      </c>
      <c r="G12" s="5" t="n">
        <f aca="false">+NNG!G33</f>
        <v>9.9</v>
      </c>
      <c r="H12" s="5" t="n">
        <f aca="false">+NNG!H33</f>
        <v>10</v>
      </c>
      <c r="I12" s="5" t="n">
        <f aca="false">+H12-G12</f>
        <v>0.0999999999999996</v>
      </c>
      <c r="J12" s="5" t="n">
        <f aca="false">+G12-F12</f>
        <v>-35.3</v>
      </c>
    </row>
    <row r="13" customFormat="false" ht="12.75" hidden="false" customHeight="false" outlineLevel="0" collapsed="false">
      <c r="B13" s="0" t="s">
        <v>95</v>
      </c>
      <c r="C13" s="5" t="n">
        <f aca="false">+TW!C29</f>
        <v>3.1</v>
      </c>
      <c r="D13" s="5" t="n">
        <f aca="false">+TW!D29</f>
        <v>5.1</v>
      </c>
      <c r="E13" s="5" t="n">
        <f aca="false">+TW!E29</f>
        <v>3</v>
      </c>
      <c r="F13" s="5" t="n">
        <f aca="false">+TW!F29</f>
        <v>0</v>
      </c>
      <c r="G13" s="5" t="n">
        <f aca="false">+TW!G29</f>
        <v>0</v>
      </c>
      <c r="H13" s="5" t="n">
        <f aca="false">+TW!H29</f>
        <v>0</v>
      </c>
      <c r="I13" s="5" t="n">
        <f aca="false">+H13-G13</f>
        <v>0</v>
      </c>
      <c r="J13" s="5" t="n">
        <f aca="false">+G13-F13</f>
        <v>0</v>
      </c>
    </row>
    <row r="14" customFormat="false" ht="15" hidden="false" customHeight="false" outlineLevel="0" collapsed="false">
      <c r="B14" s="0" t="s">
        <v>145</v>
      </c>
      <c r="C14" s="6" t="n">
        <f aca="false">+Citrus!C31</f>
        <v>0.5</v>
      </c>
      <c r="D14" s="6" t="n">
        <f aca="false">+Citrus!D31</f>
        <v>0.5</v>
      </c>
      <c r="E14" s="6" t="n">
        <f aca="false">+Citrus!E31</f>
        <v>12.5</v>
      </c>
      <c r="F14" s="6" t="n">
        <f aca="false">+Citrus!F31</f>
        <v>-0.8</v>
      </c>
      <c r="G14" s="6" t="n">
        <f aca="false">+Citrus!G31</f>
        <v>0.5</v>
      </c>
      <c r="H14" s="6" t="n">
        <f aca="false">+Citrus!H31</f>
        <v>9.7</v>
      </c>
      <c r="I14" s="6" t="n">
        <f aca="false">+H14-G14</f>
        <v>9.2</v>
      </c>
      <c r="J14" s="6" t="n">
        <f aca="false">+G14-F14</f>
        <v>1.3</v>
      </c>
    </row>
    <row r="15" customFormat="false" ht="15" hidden="false" customHeight="false" outlineLevel="0" collapsed="false">
      <c r="B15" s="0" t="s">
        <v>146</v>
      </c>
      <c r="C15" s="6" t="n">
        <f aca="false">SUM(C12:C14)</f>
        <v>29.3</v>
      </c>
      <c r="D15" s="6" t="n">
        <f aca="false">SUM(D12:D14)</f>
        <v>28.9</v>
      </c>
      <c r="E15" s="6" t="n">
        <f aca="false">SUM(E12:E14)</f>
        <v>40.1</v>
      </c>
      <c r="F15" s="6" t="n">
        <f aca="false">SUM(F12:F14)</f>
        <v>44.4</v>
      </c>
      <c r="G15" s="6" t="n">
        <f aca="false">SUM(G12:G14)</f>
        <v>10.4</v>
      </c>
      <c r="H15" s="6" t="n">
        <f aca="false">SUM(H12:H14)</f>
        <v>19.7</v>
      </c>
      <c r="I15" s="6" t="n">
        <f aca="false">+H15-G15</f>
        <v>9.3</v>
      </c>
      <c r="J15" s="6" t="n">
        <f aca="false">+G15-F15</f>
        <v>-34</v>
      </c>
    </row>
    <row r="16" customFormat="false" ht="15" hidden="false" customHeight="false" outlineLevel="0" collapsed="false">
      <c r="A16" s="1" t="s">
        <v>148</v>
      </c>
      <c r="C16" s="6" t="n">
        <f aca="false">+C15+C10</f>
        <v>871.0423</v>
      </c>
      <c r="D16" s="6" t="n">
        <f aca="false">+D15+D10</f>
        <v>878.067146</v>
      </c>
      <c r="E16" s="6" t="n">
        <f aca="false">+E15+E10</f>
        <v>883.8010257</v>
      </c>
      <c r="F16" s="6" t="n">
        <f aca="false">+F15+F10</f>
        <v>887.34036358</v>
      </c>
      <c r="G16" s="6" t="n">
        <f aca="false">+G15+G10</f>
        <v>947.4071812</v>
      </c>
      <c r="H16" s="6" t="n">
        <f aca="false">+H15+H10</f>
        <v>896.171346615</v>
      </c>
      <c r="I16" s="6" t="n">
        <f aca="false">+H16-G16</f>
        <v>-51.2358345849999</v>
      </c>
      <c r="J16" s="6" t="n">
        <f aca="false">+G16-F16</f>
        <v>60.0668176200002</v>
      </c>
    </row>
    <row r="17" customFormat="false" ht="12.75" hidden="false" customHeight="false" outlineLevel="0" collapsed="false">
      <c r="C17" s="5"/>
      <c r="D17" s="5"/>
      <c r="E17" s="5"/>
      <c r="F17" s="5"/>
      <c r="G17" s="5"/>
      <c r="H17" s="5"/>
      <c r="I17" s="5"/>
      <c r="J17" s="5"/>
    </row>
    <row r="18" customFormat="false" ht="12.75" hidden="false" customHeight="false" outlineLevel="0" collapsed="false">
      <c r="A18" s="4" t="str">
        <f aca="false">+NNG!A36</f>
        <v>Market Services</v>
      </c>
      <c r="C18" s="5"/>
      <c r="D18" s="5"/>
      <c r="E18" s="5"/>
      <c r="F18" s="5"/>
      <c r="G18" s="5"/>
      <c r="H18" s="5"/>
      <c r="I18" s="5"/>
      <c r="J18" s="5"/>
    </row>
    <row r="19" customFormat="false" ht="12.75" hidden="false" customHeight="false" outlineLevel="0" collapsed="false">
      <c r="B19" s="0" t="s">
        <v>0</v>
      </c>
      <c r="C19" s="5" t="n">
        <f aca="false">+NNG!C43</f>
        <v>-5.2</v>
      </c>
      <c r="D19" s="5" t="n">
        <f aca="false">+NNG!D43</f>
        <v>-5.4</v>
      </c>
      <c r="E19" s="5" t="n">
        <f aca="false">+NNG!E43</f>
        <v>-5.2</v>
      </c>
      <c r="F19" s="5" t="n">
        <f aca="false">+NNG!F43</f>
        <v>-5.1</v>
      </c>
      <c r="G19" s="5" t="n">
        <f aca="false">+NNG!G43</f>
        <v>-5</v>
      </c>
      <c r="H19" s="5" t="n">
        <f aca="false">+E19*0.95</f>
        <v>-4.94</v>
      </c>
      <c r="I19" s="5" t="n">
        <f aca="false">+H19-G19</f>
        <v>0.0600000000000005</v>
      </c>
      <c r="J19" s="5" t="n">
        <f aca="false">+G19-F19</f>
        <v>0.0999999999999996</v>
      </c>
    </row>
    <row r="20" customFormat="false" ht="12.75" hidden="false" customHeight="false" outlineLevel="0" collapsed="false">
      <c r="B20" s="0" t="s">
        <v>95</v>
      </c>
      <c r="C20" s="5" t="n">
        <f aca="false">+TW!C39</f>
        <v>-1.1</v>
      </c>
      <c r="D20" s="5" t="n">
        <f aca="false">+TW!D39</f>
        <v>-1.3</v>
      </c>
      <c r="E20" s="5" t="n">
        <f aca="false">+TW!E39</f>
        <v>-1.7</v>
      </c>
      <c r="F20" s="5" t="n">
        <f aca="false">+TW!F39</f>
        <v>-1.3</v>
      </c>
      <c r="G20" s="5" t="n">
        <f aca="false">+TW!G39</f>
        <v>-1.5</v>
      </c>
      <c r="H20" s="5" t="n">
        <f aca="false">+E20*0.95</f>
        <v>-1.615</v>
      </c>
      <c r="I20" s="5" t="n">
        <f aca="false">+H20-G20</f>
        <v>-0.115</v>
      </c>
      <c r="J20" s="5" t="n">
        <f aca="false">+G20-F20</f>
        <v>-0.2</v>
      </c>
    </row>
    <row r="21" customFormat="false" ht="15" hidden="false" customHeight="false" outlineLevel="0" collapsed="false">
      <c r="B21" s="0" t="s">
        <v>145</v>
      </c>
      <c r="C21" s="6" t="n">
        <f aca="false">+Citrus!C41</f>
        <v>-2.817</v>
      </c>
      <c r="D21" s="6" t="n">
        <f aca="false">+Citrus!D41</f>
        <v>-2.657883</v>
      </c>
      <c r="E21" s="6" t="n">
        <f aca="false">+Citrus!E41</f>
        <v>-3.444596</v>
      </c>
      <c r="F21" s="6" t="n">
        <f aca="false">+Citrus!F41</f>
        <v>-3.53873425</v>
      </c>
      <c r="G21" s="6" t="n">
        <f aca="false">+Citrus!G41</f>
        <v>-3.480028</v>
      </c>
      <c r="H21" s="6" t="n">
        <f aca="false">+E21*0.95</f>
        <v>-3.2723662</v>
      </c>
      <c r="I21" s="6" t="n">
        <f aca="false">+H21-G21</f>
        <v>0.2076618</v>
      </c>
      <c r="J21" s="6" t="n">
        <f aca="false">+G21-F21</f>
        <v>0.0587062499999997</v>
      </c>
    </row>
    <row r="22" customFormat="false" ht="15" hidden="false" customHeight="false" outlineLevel="0" collapsed="false">
      <c r="B22" s="0" t="s">
        <v>146</v>
      </c>
      <c r="C22" s="6" t="n">
        <f aca="false">SUM(C19:C21)</f>
        <v>-9.117</v>
      </c>
      <c r="D22" s="6" t="n">
        <f aca="false">SUM(D19:D21)</f>
        <v>-9.357883</v>
      </c>
      <c r="E22" s="6" t="n">
        <f aca="false">SUM(E19:E21)</f>
        <v>-10.344596</v>
      </c>
      <c r="F22" s="6" t="n">
        <f aca="false">SUM(F19:F21)</f>
        <v>-9.93873425</v>
      </c>
      <c r="G22" s="6" t="n">
        <f aca="false">SUM(G19:G21)</f>
        <v>-9.980028</v>
      </c>
      <c r="H22" s="6" t="n">
        <f aca="false">SUM(H19:H21)</f>
        <v>-9.8273662</v>
      </c>
      <c r="I22" s="6" t="n">
        <f aca="false">+H22-G22</f>
        <v>0.152661800000001</v>
      </c>
      <c r="J22" s="6" t="n">
        <f aca="false">+G22-F22</f>
        <v>-0.0412937500000012</v>
      </c>
    </row>
    <row r="23" customFormat="false" ht="12.75" hidden="false" customHeight="false" outlineLevel="0" collapsed="false">
      <c r="C23" s="5"/>
      <c r="D23" s="5"/>
      <c r="E23" s="5"/>
      <c r="F23" s="5"/>
      <c r="G23" s="5"/>
      <c r="H23" s="5"/>
      <c r="I23" s="5"/>
      <c r="J23" s="5"/>
    </row>
    <row r="24" customFormat="false" ht="12.75" hidden="false" customHeight="false" outlineLevel="0" collapsed="false">
      <c r="A24" s="1" t="s">
        <v>149</v>
      </c>
      <c r="C24" s="5" t="n">
        <f aca="false">+C22+C16</f>
        <v>861.9253</v>
      </c>
      <c r="D24" s="5" t="n">
        <f aca="false">+D22+D16</f>
        <v>868.709263</v>
      </c>
      <c r="E24" s="5" t="n">
        <f aca="false">+E22+E16</f>
        <v>873.4564297</v>
      </c>
      <c r="F24" s="5" t="n">
        <f aca="false">+F22+F16</f>
        <v>877.40162933</v>
      </c>
      <c r="G24" s="5" t="n">
        <f aca="false">+G22+G16</f>
        <v>937.4271532</v>
      </c>
      <c r="H24" s="5" t="n">
        <f aca="false">+H22+H16</f>
        <v>886.343980415</v>
      </c>
      <c r="I24" s="5" t="n">
        <f aca="false">+H24-G24</f>
        <v>-51.083172785</v>
      </c>
      <c r="J24" s="5" t="n">
        <f aca="false">+G24-F24</f>
        <v>60.0255238700003</v>
      </c>
    </row>
    <row r="25" customFormat="false" ht="12.75" hidden="false" customHeight="false" outlineLevel="0" collapsed="false">
      <c r="C25" s="5"/>
      <c r="D25" s="5"/>
      <c r="E25" s="5"/>
      <c r="F25" s="5"/>
      <c r="G25" s="5"/>
      <c r="H25" s="5"/>
      <c r="I25" s="5"/>
      <c r="J25" s="5"/>
    </row>
    <row r="26" customFormat="false" ht="12.75" hidden="false" customHeight="false" outlineLevel="0" collapsed="false">
      <c r="A26" s="4" t="str">
        <f aca="false">+NNG!A47</f>
        <v>Operations</v>
      </c>
      <c r="C26" s="5"/>
      <c r="D26" s="5"/>
      <c r="E26" s="5"/>
      <c r="F26" s="5"/>
      <c r="G26" s="5"/>
      <c r="H26" s="5"/>
      <c r="I26" s="5"/>
      <c r="J26" s="5"/>
    </row>
    <row r="27" customFormat="false" ht="12.75" hidden="false" customHeight="false" outlineLevel="0" collapsed="false">
      <c r="B27" s="0" t="s">
        <v>0</v>
      </c>
      <c r="C27" s="5" t="n">
        <f aca="false">+NNG!C56</f>
        <v>-93.6</v>
      </c>
      <c r="D27" s="5" t="n">
        <f aca="false">+NNG!D56</f>
        <v>-97.1</v>
      </c>
      <c r="E27" s="5" t="n">
        <f aca="false">+NNG!E56</f>
        <v>-92.3</v>
      </c>
      <c r="F27" s="5" t="n">
        <f aca="false">+NNG!F56</f>
        <v>-88.2</v>
      </c>
      <c r="G27" s="5" t="n">
        <f aca="false">+NNG!G56</f>
        <v>-93.5</v>
      </c>
      <c r="H27" s="5" t="n">
        <f aca="false">+E27</f>
        <v>-92.3</v>
      </c>
      <c r="I27" s="5" t="n">
        <f aca="false">+H27-G27</f>
        <v>1.20000000000002</v>
      </c>
      <c r="J27" s="5" t="n">
        <f aca="false">+G27-F27</f>
        <v>-5.30000000000003</v>
      </c>
    </row>
    <row r="28" customFormat="false" ht="12.75" hidden="false" customHeight="false" outlineLevel="0" collapsed="false">
      <c r="B28" s="0" t="s">
        <v>95</v>
      </c>
      <c r="C28" s="5" t="n">
        <f aca="false">+TW!C54</f>
        <v>-22.6</v>
      </c>
      <c r="D28" s="5" t="n">
        <f aca="false">+TW!D54</f>
        <v>-22.453</v>
      </c>
      <c r="E28" s="5" t="n">
        <f aca="false">+TW!E54</f>
        <v>-22.8</v>
      </c>
      <c r="F28" s="5" t="n">
        <f aca="false">+TW!F54</f>
        <v>-22.9</v>
      </c>
      <c r="G28" s="5" t="n">
        <f aca="false">+TW!G54</f>
        <v>-26.7</v>
      </c>
      <c r="H28" s="5" t="n">
        <f aca="false">+E28</f>
        <v>-22.8</v>
      </c>
      <c r="I28" s="5" t="n">
        <f aca="false">+H28-G28</f>
        <v>3.90000000000001</v>
      </c>
      <c r="J28" s="5" t="n">
        <f aca="false">+G28-F28</f>
        <v>-3.8</v>
      </c>
    </row>
    <row r="29" customFormat="false" ht="15" hidden="false" customHeight="false" outlineLevel="0" collapsed="false">
      <c r="B29" s="0" t="s">
        <v>145</v>
      </c>
      <c r="C29" s="6" t="n">
        <f aca="false">+Citrus!C58</f>
        <v>-30.937</v>
      </c>
      <c r="D29" s="6" t="n">
        <f aca="false">+Citrus!D58</f>
        <v>-31.1227793</v>
      </c>
      <c r="E29" s="6" t="n">
        <f aca="false">+Citrus!E58</f>
        <v>-28.995991</v>
      </c>
      <c r="F29" s="6" t="n">
        <f aca="false">+Citrus!F58</f>
        <v>-29.380573</v>
      </c>
      <c r="G29" s="6" t="n">
        <f aca="false">+Citrus!G58</f>
        <v>-30.591515</v>
      </c>
      <c r="H29" s="6" t="n">
        <f aca="false">+E29</f>
        <v>-28.995991</v>
      </c>
      <c r="I29" s="6" t="n">
        <f aca="false">+H29-G29</f>
        <v>1.595524</v>
      </c>
      <c r="J29" s="6" t="n">
        <f aca="false">+G29-F29</f>
        <v>-1.210942</v>
      </c>
    </row>
    <row r="30" customFormat="false" ht="12.75" hidden="false" customHeight="false" outlineLevel="0" collapsed="false">
      <c r="A30" s="1" t="s">
        <v>150</v>
      </c>
      <c r="C30" s="5" t="n">
        <f aca="false">SUM(C27:C29)</f>
        <v>-147.137</v>
      </c>
      <c r="D30" s="5" t="n">
        <f aca="false">SUM(D27:D29)</f>
        <v>-150.6757793</v>
      </c>
      <c r="E30" s="5" t="n">
        <f aca="false">SUM(E27:E29)</f>
        <v>-144.095991</v>
      </c>
      <c r="F30" s="5" t="n">
        <f aca="false">SUM(F27:F29)</f>
        <v>-140.480573</v>
      </c>
      <c r="G30" s="5" t="n">
        <f aca="false">SUM(G27:G29)</f>
        <v>-150.791515</v>
      </c>
      <c r="H30" s="5" t="n">
        <f aca="false">SUM(H27:H29)</f>
        <v>-144.095991</v>
      </c>
      <c r="I30" s="5" t="n">
        <f aca="false">+H30-G30</f>
        <v>6.69552400000001</v>
      </c>
      <c r="J30" s="5" t="n">
        <f aca="false">+G30-F30</f>
        <v>-10.310942</v>
      </c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  <c r="J31" s="5"/>
    </row>
    <row r="32" customFormat="false" ht="12.75" hidden="false" customHeight="false" outlineLevel="0" collapsed="false">
      <c r="A32" s="4" t="str">
        <f aca="false">+NNG!A58</f>
        <v>Finance, Accounting &amp; Admin</v>
      </c>
      <c r="C32" s="5"/>
      <c r="D32" s="5"/>
      <c r="E32" s="5"/>
      <c r="F32" s="5"/>
      <c r="G32" s="5"/>
      <c r="H32" s="5"/>
      <c r="I32" s="5"/>
      <c r="J32" s="5"/>
    </row>
    <row r="33" customFormat="false" ht="12.75" hidden="false" customHeight="false" outlineLevel="0" collapsed="false">
      <c r="A33" s="27" t="s">
        <v>151</v>
      </c>
      <c r="C33" s="5"/>
      <c r="D33" s="5"/>
      <c r="E33" s="5"/>
      <c r="F33" s="5"/>
      <c r="G33" s="5"/>
      <c r="H33" s="5"/>
      <c r="I33" s="5"/>
      <c r="J33" s="5"/>
    </row>
    <row r="34" customFormat="false" ht="12.75" hidden="false" customHeight="false" outlineLevel="0" collapsed="false">
      <c r="A34" s="4"/>
      <c r="B34" s="0" t="s">
        <v>0</v>
      </c>
      <c r="C34" s="5" t="n">
        <f aca="false">+NNG!C59</f>
        <v>0</v>
      </c>
      <c r="D34" s="5" t="n">
        <f aca="false">+NNG!D59</f>
        <v>0</v>
      </c>
      <c r="E34" s="5" t="n">
        <f aca="false">+NNG!E59</f>
        <v>2</v>
      </c>
      <c r="F34" s="5" t="n">
        <f aca="false">+NNG!F59</f>
        <v>14.7</v>
      </c>
      <c r="G34" s="5" t="n">
        <f aca="false">+NNG!G59</f>
        <v>0</v>
      </c>
      <c r="H34" s="5" t="n">
        <f aca="false">+NNG!H59</f>
        <v>0</v>
      </c>
      <c r="I34" s="5" t="n">
        <f aca="false">+H34-G34</f>
        <v>0</v>
      </c>
      <c r="J34" s="5" t="n">
        <f aca="false">+G34-F34</f>
        <v>-14.7</v>
      </c>
    </row>
    <row r="35" customFormat="false" ht="12.75" hidden="false" customHeight="false" outlineLevel="0" collapsed="false">
      <c r="A35" s="4"/>
      <c r="B35" s="0" t="s">
        <v>95</v>
      </c>
      <c r="C35" s="5" t="n">
        <f aca="false">+TW!C57</f>
        <v>0</v>
      </c>
      <c r="D35" s="5" t="n">
        <f aca="false">+TW!D57</f>
        <v>0</v>
      </c>
      <c r="E35" s="5" t="n">
        <f aca="false">+TW!E57</f>
        <v>0</v>
      </c>
      <c r="F35" s="5" t="n">
        <f aca="false">+TW!F57</f>
        <v>0</v>
      </c>
      <c r="G35" s="5" t="n">
        <f aca="false">+TW!G57</f>
        <v>0</v>
      </c>
      <c r="H35" s="5" t="n">
        <f aca="false">+TW!H57</f>
        <v>0</v>
      </c>
      <c r="I35" s="5" t="n">
        <f aca="false">+H35-G35</f>
        <v>0</v>
      </c>
      <c r="J35" s="5" t="n">
        <f aca="false">+G35-F35</f>
        <v>0</v>
      </c>
    </row>
    <row r="36" customFormat="false" ht="15" hidden="false" customHeight="false" outlineLevel="0" collapsed="false">
      <c r="A36" s="4"/>
      <c r="B36" s="0" t="s">
        <v>145</v>
      </c>
      <c r="C36" s="6" t="n">
        <f aca="false">+Citrus!C61+Citrus!C68</f>
        <v>6.6</v>
      </c>
      <c r="D36" s="6" t="n">
        <f aca="false">+Citrus!D61+Citrus!D68</f>
        <v>17.6</v>
      </c>
      <c r="E36" s="6" t="n">
        <f aca="false">+Citrus!E61+Citrus!E68</f>
        <v>51.2</v>
      </c>
      <c r="F36" s="6" t="n">
        <f aca="false">+Citrus!F61+Citrus!F68</f>
        <v>43.1</v>
      </c>
      <c r="G36" s="6" t="n">
        <f aca="false">+Citrus!G61+Citrus!G68</f>
        <v>2.5</v>
      </c>
      <c r="H36" s="6" t="n">
        <f aca="false">+Citrus!H61+Citrus!H68</f>
        <v>2.6</v>
      </c>
      <c r="I36" s="6" t="n">
        <f aca="false">+H36-G36</f>
        <v>0.1</v>
      </c>
      <c r="J36" s="6" t="n">
        <f aca="false">+G36-F36</f>
        <v>-40.6</v>
      </c>
    </row>
    <row r="37" customFormat="false" ht="15" hidden="false" customHeight="false" outlineLevel="0" collapsed="false">
      <c r="A37" s="4"/>
      <c r="B37" s="0" t="s">
        <v>152</v>
      </c>
      <c r="C37" s="6" t="n">
        <f aca="false">SUM(C34:C36)</f>
        <v>6.6</v>
      </c>
      <c r="D37" s="6" t="n">
        <f aca="false">SUM(D34:D36)</f>
        <v>17.6</v>
      </c>
      <c r="E37" s="6" t="n">
        <f aca="false">SUM(E34:E36)</f>
        <v>53.2</v>
      </c>
      <c r="F37" s="6" t="n">
        <f aca="false">SUM(F34:F36)</f>
        <v>57.8</v>
      </c>
      <c r="G37" s="6" t="n">
        <f aca="false">SUM(G34:G36)</f>
        <v>2.5</v>
      </c>
      <c r="H37" s="6" t="n">
        <f aca="false">SUM(H34:H36)</f>
        <v>2.6</v>
      </c>
      <c r="I37" s="6" t="n">
        <f aca="false">+H37-G37</f>
        <v>0.1</v>
      </c>
      <c r="J37" s="6" t="n">
        <f aca="false">+G37-F37</f>
        <v>-55.3</v>
      </c>
    </row>
    <row r="38" customFormat="false" ht="12.75" hidden="false" customHeight="false" outlineLevel="0" collapsed="false">
      <c r="A38" s="27" t="s">
        <v>153</v>
      </c>
      <c r="C38" s="5"/>
      <c r="D38" s="5"/>
      <c r="E38" s="5"/>
      <c r="F38" s="5"/>
      <c r="G38" s="5"/>
      <c r="H38" s="5"/>
      <c r="I38" s="5"/>
      <c r="J38" s="5"/>
    </row>
    <row r="39" customFormat="false" ht="12.75" hidden="false" customHeight="false" outlineLevel="0" collapsed="false">
      <c r="B39" s="0" t="s">
        <v>0</v>
      </c>
      <c r="C39" s="5" t="n">
        <f aca="false">+NNG!C67</f>
        <v>-4.738</v>
      </c>
      <c r="D39" s="5" t="n">
        <f aca="false">+NNG!D67</f>
        <v>-9.6</v>
      </c>
      <c r="E39" s="5" t="n">
        <f aca="false">+NNG!E67</f>
        <v>-7.5</v>
      </c>
      <c r="F39" s="5" t="n">
        <f aca="false">+NNG!F67</f>
        <v>-8.5</v>
      </c>
      <c r="G39" s="5" t="n">
        <f aca="false">+NNG!G67</f>
        <v>-7.9</v>
      </c>
      <c r="H39" s="5" t="n">
        <f aca="false">+E39*0.95</f>
        <v>-7.125</v>
      </c>
      <c r="I39" s="5" t="n">
        <f aca="false">+H39-G39</f>
        <v>0.775</v>
      </c>
      <c r="J39" s="5" t="n">
        <f aca="false">+G39-F39</f>
        <v>0.6</v>
      </c>
    </row>
    <row r="40" customFormat="false" ht="12.75" hidden="false" customHeight="false" outlineLevel="0" collapsed="false">
      <c r="B40" s="0" t="s">
        <v>95</v>
      </c>
      <c r="C40" s="5" t="n">
        <f aca="false">+TW!C65</f>
        <v>-3.4</v>
      </c>
      <c r="D40" s="5" t="n">
        <f aca="false">+TW!D65</f>
        <v>-3.9</v>
      </c>
      <c r="E40" s="5" t="n">
        <f aca="false">+TW!E65</f>
        <v>-3.6</v>
      </c>
      <c r="F40" s="5" t="n">
        <f aca="false">+TW!F65</f>
        <v>-3.1</v>
      </c>
      <c r="G40" s="5" t="n">
        <f aca="false">+TW!G65</f>
        <v>-2.8</v>
      </c>
      <c r="H40" s="5" t="n">
        <f aca="false">+E40*0.95</f>
        <v>-3.42</v>
      </c>
      <c r="I40" s="5" t="n">
        <f aca="false">+H40-G40</f>
        <v>-0.62</v>
      </c>
      <c r="J40" s="5" t="n">
        <f aca="false">+G40-F40</f>
        <v>0.3</v>
      </c>
    </row>
    <row r="41" customFormat="false" ht="15" hidden="false" customHeight="false" outlineLevel="0" collapsed="false">
      <c r="B41" s="0" t="s">
        <v>145</v>
      </c>
      <c r="C41" s="6" t="n">
        <f aca="false">+Citrus!C75</f>
        <v>-3.15</v>
      </c>
      <c r="D41" s="6" t="n">
        <f aca="false">+Citrus!D75</f>
        <v>-3.30353812</v>
      </c>
      <c r="E41" s="6" t="n">
        <f aca="false">+Citrus!E75</f>
        <v>-2.81953767693662</v>
      </c>
      <c r="F41" s="6" t="n">
        <f aca="false">+Citrus!F75</f>
        <v>-2.488933429932</v>
      </c>
      <c r="G41" s="6" t="n">
        <f aca="false">+Citrus!G75</f>
        <v>-3.0859344225</v>
      </c>
      <c r="H41" s="6" t="n">
        <f aca="false">+E41*0.95</f>
        <v>-2.67856079308979</v>
      </c>
      <c r="I41" s="6" t="n">
        <f aca="false">+H41-G41</f>
        <v>0.407373629410211</v>
      </c>
      <c r="J41" s="6" t="n">
        <f aca="false">+G41-F41</f>
        <v>-0.597000992568001</v>
      </c>
    </row>
    <row r="42" customFormat="false" ht="15" hidden="false" customHeight="false" outlineLevel="0" collapsed="false">
      <c r="B42" s="0" t="s">
        <v>154</v>
      </c>
      <c r="C42" s="6" t="n">
        <f aca="false">SUM(C39:C41)</f>
        <v>-11.288</v>
      </c>
      <c r="D42" s="6" t="n">
        <f aca="false">SUM(D39:D41)</f>
        <v>-16.80353812</v>
      </c>
      <c r="E42" s="6" t="n">
        <f aca="false">SUM(E39:E41)</f>
        <v>-13.9195376769366</v>
      </c>
      <c r="F42" s="6" t="n">
        <f aca="false">SUM(F39:F41)</f>
        <v>-14.088933429932</v>
      </c>
      <c r="G42" s="6" t="n">
        <f aca="false">SUM(G39:G41)</f>
        <v>-13.7859344225</v>
      </c>
      <c r="H42" s="6" t="n">
        <f aca="false">SUM(H39:H41)</f>
        <v>-13.2235607930898</v>
      </c>
      <c r="I42" s="6" t="n">
        <f aca="false">+H42-G42</f>
        <v>0.56237362941021</v>
      </c>
      <c r="J42" s="6" t="n">
        <f aca="false">+G42-F42</f>
        <v>0.302999007432</v>
      </c>
    </row>
    <row r="43" customFormat="false" ht="15" hidden="false" customHeight="false" outlineLevel="0" collapsed="false">
      <c r="A43" s="1" t="s">
        <v>155</v>
      </c>
      <c r="C43" s="6" t="n">
        <f aca="false">+C42+C37</f>
        <v>-4.688</v>
      </c>
      <c r="D43" s="6" t="n">
        <f aca="false">+D42+D37</f>
        <v>0.796461879999999</v>
      </c>
      <c r="E43" s="6" t="n">
        <f aca="false">+E42+E37</f>
        <v>39.2804623230634</v>
      </c>
      <c r="F43" s="6" t="n">
        <f aca="false">+F42+F37</f>
        <v>43.711066570068</v>
      </c>
      <c r="G43" s="6" t="n">
        <f aca="false">+G42+G37</f>
        <v>-11.2859344225</v>
      </c>
      <c r="H43" s="6" t="n">
        <f aca="false">+H42+H37</f>
        <v>-10.6235607930898</v>
      </c>
      <c r="I43" s="6" t="n">
        <f aca="false">+H43-G43</f>
        <v>0.66237362941021</v>
      </c>
      <c r="J43" s="6" t="n">
        <f aca="false">+G43-F43</f>
        <v>-54.997000992568</v>
      </c>
    </row>
    <row r="44" customFormat="false" ht="12.75" hidden="false" customHeight="false" outlineLevel="0" collapsed="false">
      <c r="C44" s="5"/>
      <c r="D44" s="5"/>
      <c r="E44" s="5"/>
      <c r="F44" s="5"/>
      <c r="G44" s="5"/>
      <c r="H44" s="5"/>
      <c r="I44" s="5"/>
      <c r="J44" s="5"/>
    </row>
    <row r="45" customFormat="false" ht="12.75" hidden="false" customHeight="false" outlineLevel="0" collapsed="false">
      <c r="A45" s="4" t="str">
        <f aca="false">+NNG!A70</f>
        <v>Information Technology</v>
      </c>
      <c r="C45" s="5"/>
      <c r="D45" s="5"/>
      <c r="E45" s="5"/>
      <c r="F45" s="5"/>
      <c r="G45" s="5"/>
      <c r="H45" s="5"/>
      <c r="I45" s="5"/>
      <c r="J45" s="5"/>
    </row>
    <row r="46" customFormat="false" ht="12.75" hidden="false" customHeight="false" outlineLevel="0" collapsed="false">
      <c r="B46" s="0" t="s">
        <v>0</v>
      </c>
      <c r="C46" s="5" t="n">
        <f aca="false">+NNG!C78</f>
        <v>-6.1</v>
      </c>
      <c r="D46" s="5" t="n">
        <f aca="false">+NNG!D78</f>
        <v>-5.4</v>
      </c>
      <c r="E46" s="5" t="n">
        <f aca="false">+NNG!E78</f>
        <v>-9.5</v>
      </c>
      <c r="F46" s="5" t="n">
        <f aca="false">+NNG!F78</f>
        <v>-9.5</v>
      </c>
      <c r="G46" s="5" t="n">
        <f aca="false">+NNG!G78</f>
        <v>-12.6</v>
      </c>
      <c r="H46" s="5" t="n">
        <f aca="false">+E46*0.95</f>
        <v>-9.025</v>
      </c>
      <c r="I46" s="5" t="n">
        <f aca="false">+H46-G46</f>
        <v>3.575</v>
      </c>
      <c r="J46" s="5" t="n">
        <f aca="false">+G46-F46</f>
        <v>-3.1</v>
      </c>
    </row>
    <row r="47" customFormat="false" ht="12.75" hidden="false" customHeight="false" outlineLevel="0" collapsed="false">
      <c r="B47" s="0" t="s">
        <v>95</v>
      </c>
      <c r="C47" s="5" t="n">
        <f aca="false">+TW!C76</f>
        <v>-1.2</v>
      </c>
      <c r="D47" s="5" t="n">
        <f aca="false">+TW!D76</f>
        <v>-1.1</v>
      </c>
      <c r="E47" s="5" t="n">
        <f aca="false">+TW!E76</f>
        <v>-2.6</v>
      </c>
      <c r="F47" s="5" t="n">
        <f aca="false">+TW!F76</f>
        <v>-2.7</v>
      </c>
      <c r="G47" s="5" t="n">
        <f aca="false">+TW!G76</f>
        <v>-3.5</v>
      </c>
      <c r="H47" s="5" t="n">
        <f aca="false">+E47*0.95</f>
        <v>-2.47</v>
      </c>
      <c r="I47" s="5" t="n">
        <f aca="false">+H47-G47</f>
        <v>1.03</v>
      </c>
      <c r="J47" s="5" t="n">
        <f aca="false">+G47-F47</f>
        <v>-0.8</v>
      </c>
    </row>
    <row r="48" customFormat="false" ht="15" hidden="false" customHeight="false" outlineLevel="0" collapsed="false">
      <c r="B48" s="0" t="s">
        <v>145</v>
      </c>
      <c r="C48" s="6" t="n">
        <f aca="false">+Citrus!C86</f>
        <v>-3.149</v>
      </c>
      <c r="D48" s="6" t="n">
        <f aca="false">+Citrus!D86</f>
        <v>-3.86456428</v>
      </c>
      <c r="E48" s="6" t="n">
        <f aca="false">+Citrus!E86</f>
        <v>-5.757424</v>
      </c>
      <c r="F48" s="6" t="n">
        <f aca="false">+Citrus!F86</f>
        <v>-5.293424</v>
      </c>
      <c r="G48" s="6" t="n">
        <f aca="false">+Citrus!G86</f>
        <v>-5.044762</v>
      </c>
      <c r="H48" s="6" t="n">
        <f aca="false">+E48*0.95</f>
        <v>-5.4695528</v>
      </c>
      <c r="I48" s="6" t="n">
        <f aca="false">+H48-G48</f>
        <v>-0.424790799999999</v>
      </c>
      <c r="J48" s="6" t="n">
        <f aca="false">+G48-F48</f>
        <v>0.248662</v>
      </c>
    </row>
    <row r="49" customFormat="false" ht="15" hidden="false" customHeight="false" outlineLevel="0" collapsed="false">
      <c r="A49" s="1" t="s">
        <v>156</v>
      </c>
      <c r="C49" s="6" t="n">
        <f aca="false">SUM(C46:C48)</f>
        <v>-10.449</v>
      </c>
      <c r="D49" s="6" t="n">
        <f aca="false">SUM(D46:D48)</f>
        <v>-10.36456428</v>
      </c>
      <c r="E49" s="6" t="n">
        <f aca="false">SUM(E46:E48)</f>
        <v>-17.857424</v>
      </c>
      <c r="F49" s="6" t="n">
        <f aca="false">SUM(F46:F48)</f>
        <v>-17.493424</v>
      </c>
      <c r="G49" s="6" t="n">
        <f aca="false">SUM(G46:G48)</f>
        <v>-21.144762</v>
      </c>
      <c r="H49" s="6" t="n">
        <f aca="false">SUM(H46:H48)</f>
        <v>-16.9645528</v>
      </c>
      <c r="I49" s="6" t="n">
        <f aca="false">+H49-G49</f>
        <v>4.1802092</v>
      </c>
      <c r="J49" s="6" t="n">
        <f aca="false">+G49-F49</f>
        <v>-3.651338</v>
      </c>
    </row>
    <row r="50" customFormat="false" ht="12.75" hidden="false" customHeight="false" outlineLevel="0" collapsed="false">
      <c r="C50" s="5"/>
      <c r="D50" s="5"/>
      <c r="E50" s="5"/>
      <c r="F50" s="5"/>
      <c r="G50" s="5"/>
      <c r="H50" s="5"/>
      <c r="I50" s="5"/>
      <c r="J50" s="5"/>
    </row>
    <row r="51" customFormat="false" ht="12.75" hidden="false" customHeight="false" outlineLevel="0" collapsed="false">
      <c r="A51" s="4" t="str">
        <f aca="false">+NNG!A80</f>
        <v>Legal</v>
      </c>
      <c r="C51" s="5"/>
      <c r="D51" s="5"/>
      <c r="E51" s="5"/>
      <c r="F51" s="5"/>
      <c r="G51" s="5"/>
      <c r="H51" s="5"/>
      <c r="I51" s="5"/>
      <c r="J51" s="5"/>
    </row>
    <row r="52" customFormat="false" ht="12.75" hidden="false" customHeight="false" outlineLevel="0" collapsed="false">
      <c r="B52" s="0" t="s">
        <v>0</v>
      </c>
      <c r="C52" s="5" t="n">
        <f aca="false">+NNG!C88</f>
        <v>-2.4</v>
      </c>
      <c r="D52" s="5" t="n">
        <f aca="false">+NNG!D88</f>
        <v>-3</v>
      </c>
      <c r="E52" s="5" t="n">
        <f aca="false">+NNG!E88</f>
        <v>-2.1</v>
      </c>
      <c r="F52" s="5" t="n">
        <f aca="false">+NNG!F88</f>
        <v>-2.6</v>
      </c>
      <c r="G52" s="5" t="n">
        <f aca="false">+NNG!G88</f>
        <v>-2</v>
      </c>
      <c r="H52" s="5" t="n">
        <f aca="false">+E52*0.95</f>
        <v>-1.995</v>
      </c>
      <c r="I52" s="5" t="n">
        <f aca="false">+H52-G52</f>
        <v>0.00500000000000012</v>
      </c>
      <c r="J52" s="5" t="n">
        <f aca="false">+G52-F52</f>
        <v>0.6</v>
      </c>
    </row>
    <row r="53" customFormat="false" ht="12.75" hidden="false" customHeight="false" outlineLevel="0" collapsed="false">
      <c r="B53" s="0" t="s">
        <v>95</v>
      </c>
      <c r="C53" s="5" t="n">
        <f aca="false">+TW!C86</f>
        <v>-0.7</v>
      </c>
      <c r="D53" s="5" t="n">
        <f aca="false">+TW!D86</f>
        <v>-1.2</v>
      </c>
      <c r="E53" s="5" t="n">
        <f aca="false">+TW!E86</f>
        <v>-1.2</v>
      </c>
      <c r="F53" s="5" t="n">
        <f aca="false">+TW!F86</f>
        <v>-0.8</v>
      </c>
      <c r="G53" s="5" t="n">
        <f aca="false">+TW!G86</f>
        <v>-1.1</v>
      </c>
      <c r="H53" s="5" t="n">
        <f aca="false">+E53*0.95</f>
        <v>-1.14</v>
      </c>
      <c r="I53" s="5" t="n">
        <f aca="false">+H53-G53</f>
        <v>-0.0399999999999998</v>
      </c>
      <c r="J53" s="5" t="n">
        <f aca="false">+G53-F53</f>
        <v>-0.3</v>
      </c>
    </row>
    <row r="54" customFormat="false" ht="15" hidden="false" customHeight="false" outlineLevel="0" collapsed="false">
      <c r="B54" s="0" t="s">
        <v>145</v>
      </c>
      <c r="C54" s="6" t="n">
        <f aca="false">+Citrus!C97</f>
        <v>-1.632</v>
      </c>
      <c r="D54" s="6" t="n">
        <f aca="false">+Citrus!D97</f>
        <v>-1.87554001</v>
      </c>
      <c r="E54" s="6" t="n">
        <f aca="false">+Citrus!E97</f>
        <v>-1.326707</v>
      </c>
      <c r="F54" s="6" t="n">
        <f aca="false">+Citrus!F97</f>
        <v>-1.326707</v>
      </c>
      <c r="G54" s="6" t="n">
        <f aca="false">+Citrus!G97</f>
        <v>-1.739627</v>
      </c>
      <c r="H54" s="6" t="n">
        <f aca="false">+E54*0.95</f>
        <v>-1.26037165</v>
      </c>
      <c r="I54" s="6" t="n">
        <f aca="false">+H54-G54</f>
        <v>0.47925535</v>
      </c>
      <c r="J54" s="6" t="n">
        <f aca="false">+G54-F54</f>
        <v>-0.41292</v>
      </c>
    </row>
    <row r="55" customFormat="false" ht="15" hidden="false" customHeight="false" outlineLevel="0" collapsed="false">
      <c r="A55" s="1" t="s">
        <v>157</v>
      </c>
      <c r="C55" s="6" t="n">
        <f aca="false">SUM(C52:C54)</f>
        <v>-4.732</v>
      </c>
      <c r="D55" s="6" t="n">
        <f aca="false">SUM(D52:D54)</f>
        <v>-6.07554001</v>
      </c>
      <c r="E55" s="6" t="n">
        <f aca="false">SUM(E52:E54)</f>
        <v>-4.626707</v>
      </c>
      <c r="F55" s="6" t="n">
        <f aca="false">SUM(F52:F54)</f>
        <v>-4.726707</v>
      </c>
      <c r="G55" s="6" t="n">
        <f aca="false">SUM(G52:G54)</f>
        <v>-4.839627</v>
      </c>
      <c r="H55" s="6" t="n">
        <f aca="false">SUM(H52:H54)</f>
        <v>-4.39537165</v>
      </c>
      <c r="I55" s="6" t="n">
        <f aca="false">+H55-G55</f>
        <v>0.444255350000001</v>
      </c>
      <c r="J55" s="6" t="n">
        <f aca="false">+G55-F55</f>
        <v>-0.11292</v>
      </c>
    </row>
    <row r="56" customFormat="false" ht="12.75" hidden="false" customHeight="false" outlineLevel="0" collapsed="false">
      <c r="C56" s="5"/>
      <c r="D56" s="5"/>
      <c r="E56" s="5"/>
      <c r="F56" s="5"/>
      <c r="G56" s="5"/>
      <c r="H56" s="5"/>
      <c r="I56" s="5"/>
      <c r="J56" s="5"/>
    </row>
    <row r="57" customFormat="false" ht="12.75" hidden="false" customHeight="false" outlineLevel="0" collapsed="false">
      <c r="A57" s="4" t="str">
        <f aca="false">+NNG!A90</f>
        <v>Human Resources/Communications</v>
      </c>
      <c r="C57" s="5"/>
      <c r="D57" s="5"/>
      <c r="E57" s="5"/>
      <c r="F57" s="5"/>
      <c r="G57" s="5"/>
      <c r="H57" s="5"/>
      <c r="I57" s="5"/>
      <c r="J57" s="5"/>
    </row>
    <row r="58" customFormat="false" ht="12.75" hidden="false" customHeight="false" outlineLevel="0" collapsed="false">
      <c r="B58" s="0" t="s">
        <v>0</v>
      </c>
      <c r="C58" s="5" t="n">
        <f aca="false">+NNG!C99</f>
        <v>-1.2</v>
      </c>
      <c r="D58" s="5" t="n">
        <f aca="false">+NNG!D99</f>
        <v>-1.4</v>
      </c>
      <c r="E58" s="5" t="n">
        <f aca="false">+NNG!E99</f>
        <v>-2</v>
      </c>
      <c r="F58" s="5" t="n">
        <f aca="false">+NNG!F99</f>
        <v>-1.5</v>
      </c>
      <c r="G58" s="5" t="n">
        <f aca="false">+NNG!G99</f>
        <v>-1.5</v>
      </c>
      <c r="H58" s="5" t="n">
        <f aca="false">+E58*0.95</f>
        <v>-1.9</v>
      </c>
      <c r="I58" s="5" t="n">
        <f aca="false">+H58-G58</f>
        <v>-0.4</v>
      </c>
      <c r="J58" s="5" t="n">
        <f aca="false">+G58-F58</f>
        <v>0</v>
      </c>
    </row>
    <row r="59" customFormat="false" ht="12.75" hidden="false" customHeight="false" outlineLevel="0" collapsed="false">
      <c r="B59" s="0" t="s">
        <v>95</v>
      </c>
      <c r="C59" s="5" t="n">
        <f aca="false">+TW!C96</f>
        <v>-0.2</v>
      </c>
      <c r="D59" s="5" t="n">
        <f aca="false">+TW!D96</f>
        <v>-0.3</v>
      </c>
      <c r="E59" s="5" t="n">
        <f aca="false">+TW!E96</f>
        <v>-0.3</v>
      </c>
      <c r="F59" s="5" t="n">
        <f aca="false">+TW!F96</f>
        <v>-0.3</v>
      </c>
      <c r="G59" s="5" t="n">
        <f aca="false">+TW!G96</f>
        <v>-0.3</v>
      </c>
      <c r="H59" s="5" t="n">
        <f aca="false">+E59*0.95</f>
        <v>-0.285</v>
      </c>
      <c r="I59" s="5" t="n">
        <f aca="false">+H59-G59</f>
        <v>0.015</v>
      </c>
      <c r="J59" s="5" t="n">
        <f aca="false">+G59-F59</f>
        <v>0</v>
      </c>
    </row>
    <row r="60" customFormat="false" ht="15" hidden="false" customHeight="false" outlineLevel="0" collapsed="false">
      <c r="B60" s="0" t="s">
        <v>145</v>
      </c>
      <c r="C60" s="6" t="n">
        <f aca="false">+Citrus!C107</f>
        <v>-0.737</v>
      </c>
      <c r="D60" s="6" t="n">
        <f aca="false">+Citrus!D107</f>
        <v>-0.84647324</v>
      </c>
      <c r="E60" s="6" t="n">
        <f aca="false">+Citrus!E107</f>
        <v>-0.928055</v>
      </c>
      <c r="F60" s="6" t="n">
        <f aca="false">+Citrus!F107</f>
        <v>-0.928055</v>
      </c>
      <c r="G60" s="6" t="n">
        <f aca="false">+Citrus!G107</f>
        <v>-0.732308</v>
      </c>
      <c r="H60" s="6" t="n">
        <f aca="false">+E60*0.95</f>
        <v>-0.88165225</v>
      </c>
      <c r="I60" s="6" t="n">
        <f aca="false">+H60-G60</f>
        <v>-0.14934425</v>
      </c>
      <c r="J60" s="6" t="n">
        <f aca="false">+G60-F60</f>
        <v>0.195747</v>
      </c>
    </row>
    <row r="61" customFormat="false" ht="15" hidden="false" customHeight="false" outlineLevel="0" collapsed="false">
      <c r="A61" s="1" t="s">
        <v>158</v>
      </c>
      <c r="C61" s="6" t="n">
        <f aca="false">SUM(C58:C60)</f>
        <v>-2.137</v>
      </c>
      <c r="D61" s="6" t="n">
        <f aca="false">SUM(D58:D60)</f>
        <v>-2.54647324</v>
      </c>
      <c r="E61" s="6" t="n">
        <f aca="false">SUM(E58:E60)</f>
        <v>-3.228055</v>
      </c>
      <c r="F61" s="6" t="n">
        <f aca="false">SUM(F58:F60)</f>
        <v>-2.728055</v>
      </c>
      <c r="G61" s="6" t="n">
        <f aca="false">SUM(G58:G60)</f>
        <v>-2.532308</v>
      </c>
      <c r="H61" s="6" t="n">
        <f aca="false">SUM(H58:H60)</f>
        <v>-3.06665225</v>
      </c>
      <c r="I61" s="6" t="n">
        <f aca="false">+H61-G61</f>
        <v>-0.53434425</v>
      </c>
      <c r="J61" s="6" t="n">
        <f aca="false">+G61-F61</f>
        <v>0.195747</v>
      </c>
    </row>
    <row r="62" customFormat="false" ht="12.75" hidden="false" customHeight="false" outlineLevel="0" collapsed="false">
      <c r="I62" s="5"/>
      <c r="J62" s="5"/>
    </row>
    <row r="63" customFormat="false" ht="12.75" hidden="false" customHeight="false" outlineLevel="0" collapsed="false">
      <c r="A63" s="4" t="str">
        <f aca="false">+NNG!A101</f>
        <v>Executive &amp; Other</v>
      </c>
      <c r="C63" s="5"/>
      <c r="D63" s="5"/>
      <c r="E63" s="5"/>
      <c r="F63" s="5"/>
      <c r="G63" s="5"/>
      <c r="H63" s="5"/>
      <c r="I63" s="5"/>
      <c r="J63" s="5"/>
    </row>
    <row r="64" customFormat="false" ht="12.75" hidden="false" customHeight="false" outlineLevel="0" collapsed="false">
      <c r="B64" s="0" t="s">
        <v>0</v>
      </c>
      <c r="C64" s="5" t="n">
        <f aca="false">+NNG!C111</f>
        <v>-3.2</v>
      </c>
      <c r="D64" s="5" t="n">
        <f aca="false">+NNG!D111</f>
        <v>-4.1</v>
      </c>
      <c r="E64" s="5" t="n">
        <f aca="false">+NNG!E111</f>
        <v>-3.5</v>
      </c>
      <c r="F64" s="5" t="n">
        <f aca="false">+NNG!F111</f>
        <v>-4.8</v>
      </c>
      <c r="G64" s="5" t="n">
        <f aca="false">+NNG!G111</f>
        <v>-6.4</v>
      </c>
      <c r="H64" s="5" t="n">
        <f aca="false">+E64*0.95</f>
        <v>-3.325</v>
      </c>
      <c r="I64" s="5" t="n">
        <f aca="false">+H64-G64</f>
        <v>3.075</v>
      </c>
      <c r="J64" s="5" t="n">
        <f aca="false">+G64-F64</f>
        <v>-1.6</v>
      </c>
    </row>
    <row r="65" customFormat="false" ht="12.75" hidden="false" customHeight="false" outlineLevel="0" collapsed="false">
      <c r="B65" s="0" t="s">
        <v>95</v>
      </c>
      <c r="C65" s="5" t="n">
        <f aca="false">+TW!C108</f>
        <v>-1</v>
      </c>
      <c r="D65" s="5" t="n">
        <f aca="false">+TW!D108</f>
        <v>-1.8</v>
      </c>
      <c r="E65" s="5" t="n">
        <f aca="false">+TW!E108</f>
        <v>-1.6</v>
      </c>
      <c r="F65" s="5" t="n">
        <f aca="false">+TW!F108</f>
        <v>-2.1</v>
      </c>
      <c r="G65" s="5" t="n">
        <f aca="false">+TW!G108</f>
        <v>-2</v>
      </c>
      <c r="H65" s="5" t="n">
        <f aca="false">+E65*0.95</f>
        <v>-1.52</v>
      </c>
      <c r="I65" s="5" t="n">
        <f aca="false">+H65-G65</f>
        <v>0.48</v>
      </c>
      <c r="J65" s="5" t="n">
        <f aca="false">+G65-F65</f>
        <v>0.1</v>
      </c>
    </row>
    <row r="66" customFormat="false" ht="15" hidden="false" customHeight="false" outlineLevel="0" collapsed="false">
      <c r="B66" s="0" t="s">
        <v>145</v>
      </c>
      <c r="C66" s="6" t="n">
        <f aca="false">+Citrus!C117</f>
        <v>-5.74308</v>
      </c>
      <c r="D66" s="6" t="n">
        <f aca="false">+Citrus!D117</f>
        <v>-3.87847332</v>
      </c>
      <c r="E66" s="6" t="n">
        <f aca="false">+Citrus!E117</f>
        <v>-1.96132428</v>
      </c>
      <c r="F66" s="6" t="n">
        <f aca="false">+Citrus!F117</f>
        <v>-0.935635168571429</v>
      </c>
      <c r="G66" s="6" t="n">
        <f aca="false">+Citrus!G117</f>
        <v>-3.52326808</v>
      </c>
      <c r="H66" s="6" t="n">
        <f aca="false">+E66*0.95</f>
        <v>-1.863258066</v>
      </c>
      <c r="I66" s="6" t="n">
        <f aca="false">+H66-G66</f>
        <v>1.660010014</v>
      </c>
      <c r="J66" s="6" t="n">
        <f aca="false">+G66-F66</f>
        <v>-2.58763291142857</v>
      </c>
    </row>
    <row r="67" customFormat="false" ht="15" hidden="false" customHeight="false" outlineLevel="0" collapsed="false">
      <c r="A67" s="1" t="s">
        <v>159</v>
      </c>
      <c r="C67" s="6" t="n">
        <f aca="false">SUM(C64:C66)</f>
        <v>-9.94308</v>
      </c>
      <c r="D67" s="6" t="n">
        <f aca="false">SUM(D64:D66)</f>
        <v>-9.77847332</v>
      </c>
      <c r="E67" s="6" t="n">
        <f aca="false">SUM(E64:E66)</f>
        <v>-7.06132428</v>
      </c>
      <c r="F67" s="6" t="n">
        <f aca="false">SUM(F64:F66)</f>
        <v>-7.83563516857143</v>
      </c>
      <c r="G67" s="6" t="n">
        <f aca="false">SUM(G64:G66)</f>
        <v>-11.92326808</v>
      </c>
      <c r="H67" s="6" t="n">
        <f aca="false">SUM(H64:H66)</f>
        <v>-6.708258066</v>
      </c>
      <c r="I67" s="6" t="n">
        <f aca="false">+H67-G67</f>
        <v>5.215010014</v>
      </c>
      <c r="J67" s="6" t="n">
        <f aca="false">+G67-F67</f>
        <v>-4.08763291142857</v>
      </c>
    </row>
    <row r="68" customFormat="false" ht="12.75" hidden="false" customHeight="false" outlineLevel="0" collapsed="false">
      <c r="C68" s="5"/>
      <c r="D68" s="5"/>
      <c r="E68" s="5"/>
      <c r="F68" s="5"/>
      <c r="G68" s="5"/>
      <c r="H68" s="5"/>
      <c r="I68" s="5"/>
      <c r="J68" s="5"/>
    </row>
    <row r="69" customFormat="false" ht="12.75" hidden="false" customHeight="false" outlineLevel="0" collapsed="false">
      <c r="A69" s="1" t="str">
        <f aca="false">+NNG!A115</f>
        <v>Other Expenses:</v>
      </c>
      <c r="C69" s="5"/>
      <c r="D69" s="5"/>
      <c r="E69" s="5"/>
      <c r="F69" s="5"/>
      <c r="G69" s="5"/>
      <c r="H69" s="5"/>
      <c r="I69" s="5"/>
      <c r="J69" s="5"/>
    </row>
    <row r="70" customFormat="false" ht="12.75" hidden="false" customHeight="false" outlineLevel="0" collapsed="false">
      <c r="B70" s="0" t="s">
        <v>0</v>
      </c>
      <c r="C70" s="5" t="n">
        <f aca="false">+NNG!C131</f>
        <v>-97.4</v>
      </c>
      <c r="D70" s="5" t="n">
        <f aca="false">+NNG!D131</f>
        <v>-106.8</v>
      </c>
      <c r="E70" s="5" t="n">
        <f aca="false">+NNG!E131</f>
        <v>-106.7</v>
      </c>
      <c r="F70" s="5" t="n">
        <f aca="false">+NNG!F131</f>
        <v>-109.2</v>
      </c>
      <c r="G70" s="5" t="n">
        <f aca="false">+NNG!G131</f>
        <v>-113.3</v>
      </c>
      <c r="H70" s="5" t="n">
        <f aca="false">+E70</f>
        <v>-106.7</v>
      </c>
      <c r="I70" s="5" t="n">
        <f aca="false">+H70-G70</f>
        <v>6.60000000000002</v>
      </c>
      <c r="J70" s="5" t="n">
        <f aca="false">+G70-F70</f>
        <v>-4.10000000000002</v>
      </c>
    </row>
    <row r="71" customFormat="false" ht="12.75" hidden="false" customHeight="false" outlineLevel="0" collapsed="false">
      <c r="B71" s="0" t="s">
        <v>95</v>
      </c>
      <c r="C71" s="5" t="n">
        <f aca="false">+TW!C128</f>
        <v>-32.4</v>
      </c>
      <c r="D71" s="5" t="n">
        <f aca="false">+TW!D128</f>
        <v>-35.9</v>
      </c>
      <c r="E71" s="5" t="n">
        <f aca="false">+TW!E128</f>
        <v>-37.4</v>
      </c>
      <c r="F71" s="5" t="n">
        <f aca="false">+TW!F128</f>
        <v>-38.2</v>
      </c>
      <c r="G71" s="5" t="n">
        <f aca="false">+TW!G128</f>
        <v>-40.3</v>
      </c>
      <c r="H71" s="5" t="n">
        <f aca="false">+E71</f>
        <v>-37.4</v>
      </c>
      <c r="I71" s="5" t="n">
        <f aca="false">+H71-G71</f>
        <v>2.9</v>
      </c>
      <c r="J71" s="5" t="n">
        <f aca="false">+G71-F71</f>
        <v>-2.09999999999999</v>
      </c>
    </row>
    <row r="72" customFormat="false" ht="15" hidden="false" customHeight="false" outlineLevel="0" collapsed="false">
      <c r="B72" s="0" t="s">
        <v>145</v>
      </c>
      <c r="C72" s="6" t="n">
        <f aca="false">+Citrus!C131</f>
        <v>-77.885428</v>
      </c>
      <c r="D72" s="6" t="n">
        <f aca="false">+Citrus!D131</f>
        <v>-81.99817714</v>
      </c>
      <c r="E72" s="6" t="n">
        <f aca="false">+Citrus!E131</f>
        <v>-88.661771</v>
      </c>
      <c r="F72" s="6" t="n">
        <f aca="false">+Citrus!F131</f>
        <v>-88.300937</v>
      </c>
      <c r="G72" s="6" t="n">
        <f aca="false">+Citrus!G131</f>
        <v>-96.411073</v>
      </c>
      <c r="H72" s="6" t="n">
        <f aca="false">+E72</f>
        <v>-88.661771</v>
      </c>
      <c r="I72" s="6" t="n">
        <f aca="false">+H72-G72</f>
        <v>7.74930199999999</v>
      </c>
      <c r="J72" s="6" t="n">
        <f aca="false">+G72-F72</f>
        <v>-8.11013599999998</v>
      </c>
    </row>
    <row r="73" customFormat="false" ht="15" hidden="false" customHeight="false" outlineLevel="0" collapsed="false">
      <c r="A73" s="1" t="s">
        <v>160</v>
      </c>
      <c r="C73" s="6" t="n">
        <f aca="false">SUM(C70:C72)</f>
        <v>-207.685428</v>
      </c>
      <c r="D73" s="6" t="n">
        <f aca="false">SUM(D70:D72)</f>
        <v>-224.69817714</v>
      </c>
      <c r="E73" s="6" t="n">
        <f aca="false">SUM(E70:E72)</f>
        <v>-232.761771</v>
      </c>
      <c r="F73" s="6" t="n">
        <f aca="false">SUM(F70:F72)</f>
        <v>-235.700937</v>
      </c>
      <c r="G73" s="6" t="n">
        <f aca="false">SUM(G70:G72)</f>
        <v>-250.011073</v>
      </c>
      <c r="H73" s="6" t="n">
        <f aca="false">SUM(H70:H72)</f>
        <v>-232.761771</v>
      </c>
      <c r="I73" s="6" t="n">
        <f aca="false">+H73-G73</f>
        <v>17.249302</v>
      </c>
      <c r="J73" s="6" t="n">
        <f aca="false">+G73-F73</f>
        <v>-14.310136</v>
      </c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  <c r="I74" s="5" t="n">
        <f aca="false">+H74-G74</f>
        <v>0</v>
      </c>
      <c r="J74" s="5" t="n">
        <f aca="false">+G74-F74</f>
        <v>0</v>
      </c>
    </row>
    <row r="75" customFormat="false" ht="12.75" hidden="false" customHeight="false" outlineLevel="0" collapsed="false">
      <c r="A75" s="1" t="str">
        <f aca="false">+NNG!A133</f>
        <v>Other Income(Deductions)</v>
      </c>
      <c r="C75" s="5"/>
      <c r="D75" s="5"/>
      <c r="E75" s="5"/>
      <c r="F75" s="5"/>
      <c r="G75" s="5"/>
      <c r="H75" s="5"/>
      <c r="I75" s="5" t="n">
        <f aca="false">+H75-G75</f>
        <v>0</v>
      </c>
      <c r="J75" s="5" t="n">
        <f aca="false">+G75-F75</f>
        <v>0</v>
      </c>
    </row>
    <row r="76" customFormat="false" ht="12.75" hidden="false" customHeight="false" outlineLevel="0" collapsed="false">
      <c r="B76" s="0" t="s">
        <v>0</v>
      </c>
      <c r="C76" s="5" t="n">
        <f aca="false">+NNG!C139</f>
        <v>5.5</v>
      </c>
      <c r="D76" s="5" t="n">
        <f aca="false">+NNG!D139</f>
        <v>21.2</v>
      </c>
      <c r="E76" s="5" t="n">
        <f aca="false">+NNG!E139</f>
        <v>10.4</v>
      </c>
      <c r="F76" s="5" t="n">
        <f aca="false">+NNG!F139</f>
        <v>3.2</v>
      </c>
      <c r="G76" s="5" t="n">
        <f aca="false">+NNG!G139</f>
        <v>3.3</v>
      </c>
      <c r="H76" s="5" t="n">
        <f aca="false">+E76</f>
        <v>10.4</v>
      </c>
      <c r="I76" s="5" t="n">
        <f aca="false">+H76-G76</f>
        <v>7.1</v>
      </c>
      <c r="J76" s="5" t="n">
        <f aca="false">+G76-F76</f>
        <v>0.1</v>
      </c>
    </row>
    <row r="77" customFormat="false" ht="12.75" hidden="false" customHeight="false" outlineLevel="0" collapsed="false">
      <c r="B77" s="0" t="s">
        <v>95</v>
      </c>
      <c r="C77" s="5" t="n">
        <f aca="false">+TW!C136</f>
        <v>0.5</v>
      </c>
      <c r="D77" s="5" t="n">
        <f aca="false">+TW!D136</f>
        <v>0.6</v>
      </c>
      <c r="E77" s="5" t="n">
        <f aca="false">+TW!E136</f>
        <v>2.6</v>
      </c>
      <c r="F77" s="5" t="n">
        <f aca="false">+TW!F136</f>
        <v>0.4</v>
      </c>
      <c r="G77" s="5" t="n">
        <f aca="false">+TW!G136</f>
        <v>0</v>
      </c>
      <c r="H77" s="5" t="n">
        <f aca="false">+E77</f>
        <v>2.6</v>
      </c>
      <c r="I77" s="5" t="n">
        <f aca="false">+H77-G77</f>
        <v>2.6</v>
      </c>
      <c r="J77" s="5" t="n">
        <f aca="false">+G77-F77</f>
        <v>-0.4</v>
      </c>
    </row>
    <row r="78" customFormat="false" ht="15" hidden="false" customHeight="false" outlineLevel="0" collapsed="false">
      <c r="B78" s="0" t="s">
        <v>145</v>
      </c>
      <c r="C78" s="6" t="n">
        <f aca="false">+Citrus!C143</f>
        <v>1.1</v>
      </c>
      <c r="D78" s="6" t="n">
        <f aca="false">+Citrus!D143</f>
        <v>-5.5</v>
      </c>
      <c r="E78" s="6" t="n">
        <f aca="false">+Citrus!E143</f>
        <v>17.9</v>
      </c>
      <c r="F78" s="6" t="n">
        <f aca="false">+Citrus!F143</f>
        <v>18.2</v>
      </c>
      <c r="G78" s="6" t="n">
        <f aca="false">+Citrus!G143</f>
        <v>7.5</v>
      </c>
      <c r="H78" s="6" t="n">
        <f aca="false">+E78</f>
        <v>17.9</v>
      </c>
      <c r="I78" s="6" t="n">
        <f aca="false">+H78-G78</f>
        <v>10.4</v>
      </c>
      <c r="J78" s="6" t="n">
        <f aca="false">+G78-F78</f>
        <v>-10.7</v>
      </c>
    </row>
    <row r="79" customFormat="false" ht="15" hidden="false" customHeight="false" outlineLevel="0" collapsed="false">
      <c r="A79" s="1" t="s">
        <v>160</v>
      </c>
      <c r="C79" s="6" t="n">
        <f aca="false">SUM(C76:C78)</f>
        <v>7.1</v>
      </c>
      <c r="D79" s="6" t="n">
        <f aca="false">SUM(D76:D78)</f>
        <v>16.3</v>
      </c>
      <c r="E79" s="6" t="n">
        <f aca="false">SUM(E76:E78)</f>
        <v>30.9</v>
      </c>
      <c r="F79" s="6" t="n">
        <f aca="false">SUM(F76:F78)</f>
        <v>21.8</v>
      </c>
      <c r="G79" s="6" t="n">
        <f aca="false">SUM(G76:G78)</f>
        <v>10.8</v>
      </c>
      <c r="H79" s="6" t="n">
        <f aca="false">SUM(H76:H78)</f>
        <v>30.9</v>
      </c>
      <c r="I79" s="6" t="n">
        <f aca="false">+H79-G79</f>
        <v>20.1</v>
      </c>
      <c r="J79" s="6" t="n">
        <f aca="false">+G79-F79</f>
        <v>-11</v>
      </c>
    </row>
    <row r="80" customFormat="false" ht="12.75" hidden="false" customHeight="false" outlineLevel="0" collapsed="false">
      <c r="C80" s="5"/>
      <c r="D80" s="5"/>
      <c r="E80" s="5"/>
      <c r="F80" s="5"/>
      <c r="G80" s="5"/>
      <c r="H80" s="5"/>
      <c r="I80" s="5"/>
      <c r="J80" s="5"/>
    </row>
    <row r="81" customFormat="false" ht="12.75" hidden="false" customHeight="false" outlineLevel="0" collapsed="false">
      <c r="A81" s="1" t="s">
        <v>161</v>
      </c>
      <c r="C81" s="5" t="n">
        <f aca="false">+C16+C22+C30+C43+C49+C55+C61+C67+C73+C79</f>
        <v>482.253792</v>
      </c>
      <c r="D81" s="5" t="n">
        <f aca="false">+D16+D22+D30+D43+D49+D55+D61+D67+D73+D79</f>
        <v>481.66671759</v>
      </c>
      <c r="E81" s="5" t="n">
        <f aca="false">+E16+E22+E30+E43+E49+E55+E61+E67+E73+E79</f>
        <v>534.005619743063</v>
      </c>
      <c r="F81" s="5" t="n">
        <f aca="false">+F16+F22+F30+F43+F49+F55+F61+F67+F73+F79</f>
        <v>533.947364731496</v>
      </c>
      <c r="G81" s="5" t="n">
        <f aca="false">+G16+G22+G30+G43+G49+G55+G61+G67+G73+G79</f>
        <v>495.6986656975</v>
      </c>
      <c r="H81" s="5" t="n">
        <f aca="false">+H16+H22+H30+H43+H49+H55+H61+H67+H73+H79</f>
        <v>498.62782285591</v>
      </c>
      <c r="I81" s="5" t="n">
        <f aca="false">+H81-G81</f>
        <v>2.92915715841002</v>
      </c>
      <c r="J81" s="5" t="n">
        <f aca="false">+G81-F81</f>
        <v>-38.2486990339959</v>
      </c>
    </row>
    <row r="82" customFormat="false" ht="12.75" hidden="false" customHeight="false" outlineLevel="0" collapsed="false">
      <c r="C82" s="5"/>
      <c r="D82" s="5"/>
      <c r="E82" s="5"/>
      <c r="F82" s="5"/>
      <c r="G82" s="5"/>
      <c r="H82" s="5"/>
    </row>
    <row r="83" customFormat="false" ht="12.75" hidden="false" customHeight="false" outlineLevel="0" collapsed="false">
      <c r="C83" s="5"/>
      <c r="D83" s="5"/>
      <c r="E83" s="5"/>
      <c r="F83" s="5"/>
      <c r="G83" s="5"/>
      <c r="H83" s="5"/>
    </row>
    <row r="84" customFormat="false" ht="12.75" hidden="false" customHeight="false" outlineLevel="0" collapsed="false">
      <c r="C84" s="5"/>
      <c r="D84" s="5"/>
      <c r="E84" s="5"/>
      <c r="F84" s="5"/>
      <c r="G84" s="5"/>
      <c r="H84" s="5"/>
    </row>
    <row r="85" customFormat="false" ht="12.75" hidden="false" customHeight="false" outlineLevel="0" collapsed="false">
      <c r="C85" s="5"/>
      <c r="D85" s="5"/>
      <c r="E85" s="5"/>
      <c r="F85" s="5"/>
      <c r="G85" s="5"/>
      <c r="H85" s="5"/>
    </row>
    <row r="86" customFormat="false" ht="12.75" hidden="false" customHeight="false" outlineLevel="0" collapsed="false">
      <c r="C86" s="5"/>
      <c r="D86" s="5"/>
      <c r="E86" s="5"/>
      <c r="F86" s="5"/>
      <c r="G86" s="5"/>
      <c r="H86" s="5"/>
    </row>
    <row r="87" customFormat="false" ht="12.75" hidden="false" customHeight="false" outlineLevel="0" collapsed="false">
      <c r="C87" s="5"/>
      <c r="D87" s="5"/>
      <c r="E87" s="5"/>
      <c r="F87" s="5"/>
      <c r="G87" s="5"/>
      <c r="H87" s="5"/>
    </row>
    <row r="88" customFormat="false" ht="12.75" hidden="false" customHeight="false" outlineLevel="0" collapsed="false">
      <c r="C88" s="5"/>
      <c r="D88" s="5"/>
      <c r="E88" s="5"/>
      <c r="F88" s="5"/>
      <c r="G88" s="5"/>
      <c r="H88" s="5"/>
    </row>
    <row r="89" customFormat="false" ht="12.75" hidden="false" customHeight="false" outlineLevel="0" collapsed="false">
      <c r="C89" s="5"/>
      <c r="D89" s="5"/>
      <c r="E89" s="5"/>
      <c r="F89" s="5"/>
      <c r="G89" s="5"/>
      <c r="H89" s="5"/>
    </row>
    <row r="90" customFormat="false" ht="12.75" hidden="false" customHeight="false" outlineLevel="0" collapsed="false">
      <c r="C90" s="5"/>
      <c r="D90" s="5"/>
      <c r="E90" s="5"/>
      <c r="F90" s="5"/>
      <c r="G90" s="5"/>
      <c r="H90" s="5"/>
    </row>
    <row r="91" customFormat="false" ht="12.75" hidden="false" customHeight="false" outlineLevel="0" collapsed="false">
      <c r="C91" s="5"/>
      <c r="D91" s="5"/>
      <c r="E91" s="5"/>
      <c r="F91" s="5"/>
      <c r="G91" s="5"/>
      <c r="H91" s="5"/>
    </row>
    <row r="92" customFormat="false" ht="12.75" hidden="false" customHeight="false" outlineLevel="0" collapsed="false">
      <c r="C92" s="5"/>
      <c r="D92" s="5"/>
      <c r="E92" s="5"/>
      <c r="F92" s="5"/>
      <c r="G92" s="5"/>
      <c r="H92" s="5"/>
    </row>
    <row r="93" customFormat="false" ht="12.75" hidden="false" customHeight="false" outlineLevel="0" collapsed="false">
      <c r="C93" s="5"/>
      <c r="D93" s="5"/>
      <c r="E93" s="5"/>
      <c r="F93" s="5"/>
      <c r="G93" s="5"/>
      <c r="H93" s="5"/>
    </row>
    <row r="94" customFormat="false" ht="12.75" hidden="false" customHeight="false" outlineLevel="0" collapsed="false">
      <c r="C94" s="5"/>
      <c r="D94" s="5"/>
      <c r="E94" s="5"/>
      <c r="F94" s="5"/>
      <c r="G94" s="5"/>
      <c r="H94" s="5"/>
    </row>
    <row r="95" customFormat="false" ht="12.75" hidden="false" customHeight="false" outlineLevel="0" collapsed="false">
      <c r="C95" s="5"/>
      <c r="D95" s="5"/>
      <c r="E95" s="5"/>
      <c r="F95" s="5"/>
      <c r="G95" s="5"/>
      <c r="H95" s="5"/>
    </row>
    <row r="96" customFormat="false" ht="12.75" hidden="false" customHeight="false" outlineLevel="0" collapsed="false">
      <c r="C96" s="5"/>
      <c r="D96" s="5"/>
      <c r="E96" s="5"/>
      <c r="F96" s="5"/>
      <c r="G96" s="5"/>
      <c r="H96" s="5"/>
    </row>
    <row r="97" customFormat="false" ht="12.75" hidden="false" customHeight="false" outlineLevel="0" collapsed="false">
      <c r="C97" s="5"/>
      <c r="D97" s="5"/>
      <c r="E97" s="5"/>
      <c r="F97" s="5"/>
      <c r="G97" s="5"/>
      <c r="H97" s="5"/>
    </row>
    <row r="98" customFormat="false" ht="12.75" hidden="false" customHeight="false" outlineLevel="0" collapsed="false">
      <c r="C98" s="5"/>
      <c r="D98" s="5"/>
      <c r="E98" s="5"/>
      <c r="F98" s="5"/>
      <c r="G98" s="5"/>
      <c r="H98" s="5"/>
    </row>
    <row r="99" customFormat="false" ht="12.75" hidden="false" customHeight="false" outlineLevel="0" collapsed="false">
      <c r="C99" s="5"/>
      <c r="D99" s="5"/>
      <c r="E99" s="5"/>
      <c r="F99" s="5"/>
      <c r="G99" s="5"/>
      <c r="H99" s="5"/>
    </row>
    <row r="100" customFormat="false" ht="12.75" hidden="false" customHeight="false" outlineLevel="0" collapsed="false">
      <c r="C100" s="5"/>
      <c r="D100" s="5"/>
      <c r="E100" s="5"/>
      <c r="F100" s="5"/>
      <c r="G100" s="5"/>
      <c r="H100" s="5"/>
    </row>
    <row r="101" customFormat="false" ht="12.75" hidden="false" customHeight="false" outlineLevel="0" collapsed="false">
      <c r="C101" s="5"/>
      <c r="D101" s="5"/>
      <c r="E101" s="5"/>
      <c r="F101" s="5"/>
      <c r="G101" s="5"/>
      <c r="H101" s="5"/>
    </row>
    <row r="102" customFormat="false" ht="12.75" hidden="false" customHeight="false" outlineLevel="0" collapsed="false">
      <c r="C102" s="5"/>
      <c r="D102" s="5"/>
      <c r="E102" s="5"/>
      <c r="F102" s="5"/>
      <c r="G102" s="5"/>
      <c r="H102" s="5"/>
    </row>
    <row r="103" customFormat="false" ht="12.75" hidden="false" customHeight="false" outlineLevel="0" collapsed="false">
      <c r="C103" s="5"/>
      <c r="D103" s="5"/>
      <c r="E103" s="5"/>
      <c r="F103" s="5"/>
      <c r="G103" s="5"/>
      <c r="H103" s="5"/>
    </row>
    <row r="104" customFormat="false" ht="12.75" hidden="false" customHeight="false" outlineLevel="0" collapsed="false">
      <c r="C104" s="5"/>
      <c r="D104" s="5"/>
      <c r="E104" s="5"/>
      <c r="F104" s="5"/>
      <c r="G104" s="5"/>
      <c r="H104" s="5"/>
    </row>
    <row r="105" customFormat="false" ht="12.75" hidden="false" customHeight="false" outlineLevel="0" collapsed="false">
      <c r="C105" s="5"/>
      <c r="D105" s="5"/>
      <c r="E105" s="5"/>
      <c r="F105" s="5"/>
      <c r="G105" s="5"/>
      <c r="H105" s="5"/>
    </row>
    <row r="106" customFormat="false" ht="12.75" hidden="false" customHeight="false" outlineLevel="0" collapsed="false">
      <c r="C106" s="5"/>
      <c r="D106" s="5"/>
      <c r="E106" s="5"/>
      <c r="F106" s="5"/>
      <c r="G106" s="5"/>
      <c r="H106" s="5"/>
    </row>
    <row r="107" customFormat="false" ht="12.75" hidden="false" customHeight="false" outlineLevel="0" collapsed="false">
      <c r="C107" s="5"/>
      <c r="D107" s="5"/>
      <c r="E107" s="5"/>
      <c r="F107" s="5"/>
      <c r="G107" s="5"/>
      <c r="H107" s="5"/>
    </row>
    <row r="108" customFormat="false" ht="12.75" hidden="false" customHeight="false" outlineLevel="0" collapsed="false">
      <c r="C108" s="5"/>
      <c r="D108" s="5"/>
      <c r="E108" s="5"/>
      <c r="F108" s="5"/>
      <c r="G108" s="5"/>
      <c r="H108" s="5"/>
    </row>
    <row r="109" customFormat="false" ht="12.75" hidden="false" customHeight="false" outlineLevel="0" collapsed="false">
      <c r="C109" s="5"/>
      <c r="D109" s="5"/>
      <c r="E109" s="5"/>
      <c r="F109" s="5"/>
      <c r="G109" s="5"/>
      <c r="H109" s="5"/>
    </row>
    <row r="110" customFormat="false" ht="12.75" hidden="false" customHeight="false" outlineLevel="0" collapsed="false">
      <c r="C110" s="5"/>
      <c r="D110" s="5"/>
      <c r="E110" s="5"/>
      <c r="F110" s="5"/>
      <c r="G110" s="5"/>
      <c r="H110" s="5"/>
    </row>
    <row r="111" customFormat="false" ht="12.75" hidden="false" customHeight="false" outlineLevel="0" collapsed="false">
      <c r="C111" s="5"/>
      <c r="D111" s="5"/>
      <c r="E111" s="5"/>
      <c r="F111" s="5"/>
      <c r="G111" s="5"/>
      <c r="H111" s="5"/>
    </row>
    <row r="112" customFormat="false" ht="12.75" hidden="false" customHeight="false" outlineLevel="0" collapsed="false">
      <c r="C112" s="5"/>
      <c r="D112" s="5"/>
      <c r="E112" s="5"/>
      <c r="F112" s="5"/>
      <c r="G112" s="5"/>
      <c r="H112" s="5"/>
    </row>
    <row r="113" customFormat="false" ht="12.75" hidden="false" customHeight="false" outlineLevel="0" collapsed="false">
      <c r="C113" s="5"/>
      <c r="D113" s="5"/>
      <c r="E113" s="5"/>
      <c r="F113" s="5"/>
      <c r="G113" s="5"/>
      <c r="H113" s="5"/>
    </row>
    <row r="114" customFormat="false" ht="12.75" hidden="false" customHeight="false" outlineLevel="0" collapsed="false">
      <c r="C114" s="5"/>
      <c r="D114" s="5"/>
      <c r="E114" s="5"/>
      <c r="F114" s="5"/>
      <c r="G114" s="5"/>
      <c r="H114" s="5"/>
    </row>
    <row r="115" customFormat="false" ht="12.75" hidden="false" customHeight="false" outlineLevel="0" collapsed="false">
      <c r="C115" s="5"/>
      <c r="D115" s="5"/>
      <c r="E115" s="5"/>
      <c r="F115" s="5"/>
      <c r="G115" s="5"/>
      <c r="H115" s="5"/>
    </row>
    <row r="116" customFormat="false" ht="12.75" hidden="false" customHeight="false" outlineLevel="0" collapsed="false"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C117" s="5"/>
      <c r="D117" s="5"/>
      <c r="E117" s="5"/>
      <c r="F117" s="5"/>
      <c r="G117" s="5"/>
      <c r="H117" s="5"/>
    </row>
    <row r="118" customFormat="false" ht="12.75" hidden="false" customHeight="false" outlineLevel="0" collapsed="false">
      <c r="C118" s="5"/>
      <c r="D118" s="5"/>
      <c r="E118" s="5"/>
      <c r="F118" s="5"/>
      <c r="G118" s="5"/>
      <c r="H118" s="5"/>
    </row>
    <row r="119" customFormat="false" ht="12.75" hidden="false" customHeight="false" outlineLevel="0" collapsed="false">
      <c r="C119" s="5"/>
      <c r="D119" s="5"/>
      <c r="E119" s="5"/>
      <c r="F119" s="5"/>
      <c r="G119" s="5"/>
      <c r="H119" s="5"/>
    </row>
    <row r="120" customFormat="false" ht="12.75" hidden="false" customHeight="false" outlineLevel="0" collapsed="false">
      <c r="C120" s="5"/>
      <c r="D120" s="5"/>
      <c r="E120" s="5"/>
      <c r="F120" s="5"/>
      <c r="G120" s="5"/>
      <c r="H120" s="5"/>
    </row>
    <row r="121" customFormat="false" ht="12.75" hidden="false" customHeight="false" outlineLevel="0" collapsed="false">
      <c r="C121" s="5"/>
      <c r="D121" s="5"/>
      <c r="E121" s="5"/>
      <c r="F121" s="5"/>
      <c r="G121" s="5"/>
      <c r="H121" s="5"/>
    </row>
    <row r="122" customFormat="false" ht="12.75" hidden="false" customHeight="false" outlineLevel="0" collapsed="false">
      <c r="C122" s="5"/>
      <c r="D122" s="5"/>
      <c r="E122" s="5"/>
      <c r="F122" s="5"/>
      <c r="G122" s="5"/>
      <c r="H122" s="5"/>
    </row>
    <row r="123" customFormat="false" ht="12.75" hidden="false" customHeight="false" outlineLevel="0" collapsed="false">
      <c r="C123" s="5"/>
      <c r="D123" s="5"/>
      <c r="E123" s="5"/>
      <c r="F123" s="5"/>
      <c r="G123" s="5"/>
      <c r="H123" s="5"/>
    </row>
    <row r="124" customFormat="false" ht="12.75" hidden="false" customHeight="false" outlineLevel="0" collapsed="false">
      <c r="C124" s="5"/>
      <c r="D124" s="5"/>
      <c r="E124" s="5"/>
      <c r="F124" s="5"/>
      <c r="G124" s="5"/>
      <c r="H124" s="5"/>
    </row>
    <row r="125" customFormat="false" ht="12.75" hidden="false" customHeight="false" outlineLevel="0" collapsed="false">
      <c r="C125" s="5"/>
      <c r="D125" s="5"/>
      <c r="E125" s="5"/>
      <c r="F125" s="5"/>
      <c r="G125" s="5"/>
      <c r="H125" s="5"/>
    </row>
    <row r="126" customFormat="false" ht="12.75" hidden="false" customHeight="false" outlineLevel="0" collapsed="false">
      <c r="C126" s="5"/>
      <c r="D126" s="5"/>
      <c r="E126" s="5"/>
      <c r="F126" s="5"/>
      <c r="G126" s="5"/>
      <c r="H126" s="5"/>
    </row>
    <row r="127" customFormat="false" ht="12.75" hidden="false" customHeight="false" outlineLevel="0" collapsed="false">
      <c r="C127" s="5"/>
      <c r="D127" s="5"/>
      <c r="E127" s="5"/>
      <c r="F127" s="5"/>
      <c r="G127" s="5"/>
      <c r="H127" s="5"/>
    </row>
    <row r="128" customFormat="false" ht="12.75" hidden="false" customHeight="false" outlineLevel="0" collapsed="false">
      <c r="C128" s="5"/>
      <c r="D128" s="5"/>
      <c r="E128" s="5"/>
      <c r="F128" s="5"/>
      <c r="G128" s="5"/>
      <c r="H128" s="5"/>
    </row>
    <row r="129" customFormat="false" ht="12.75" hidden="false" customHeight="false" outlineLevel="0" collapsed="false">
      <c r="C129" s="5"/>
      <c r="D129" s="5"/>
      <c r="E129" s="5"/>
      <c r="F129" s="5"/>
      <c r="G129" s="5"/>
      <c r="H129" s="5"/>
    </row>
    <row r="130" customFormat="false" ht="12.75" hidden="false" customHeight="false" outlineLevel="0" collapsed="false">
      <c r="C130" s="5"/>
      <c r="D130" s="5"/>
      <c r="E130" s="5"/>
      <c r="F130" s="5"/>
      <c r="G130" s="5"/>
      <c r="H130" s="5"/>
    </row>
    <row r="131" customFormat="false" ht="12.75" hidden="false" customHeight="false" outlineLevel="0" collapsed="false">
      <c r="C131" s="5"/>
      <c r="D131" s="5"/>
      <c r="E131" s="5"/>
      <c r="F131" s="5"/>
      <c r="G131" s="5"/>
      <c r="H131" s="5"/>
    </row>
    <row r="132" customFormat="false" ht="12.75" hidden="false" customHeight="false" outlineLevel="0" collapsed="false">
      <c r="C132" s="5"/>
      <c r="D132" s="5"/>
      <c r="E132" s="5"/>
      <c r="F132" s="5"/>
      <c r="G132" s="5"/>
      <c r="H132" s="5"/>
    </row>
    <row r="133" customFormat="false" ht="12.75" hidden="false" customHeight="false" outlineLevel="0" collapsed="false">
      <c r="C133" s="5"/>
      <c r="D133" s="5"/>
      <c r="E133" s="5"/>
      <c r="F133" s="5"/>
      <c r="G133" s="5"/>
      <c r="H133" s="5"/>
    </row>
    <row r="134" customFormat="false" ht="12.75" hidden="false" customHeight="false" outlineLevel="0" collapsed="false">
      <c r="C134" s="5"/>
      <c r="D134" s="5"/>
      <c r="E134" s="5"/>
      <c r="F134" s="5"/>
      <c r="G134" s="5"/>
      <c r="H134" s="5"/>
    </row>
    <row r="135" customFormat="false" ht="12.75" hidden="false" customHeight="false" outlineLevel="0" collapsed="false">
      <c r="C135" s="5"/>
      <c r="D135" s="5"/>
      <c r="E135" s="5"/>
      <c r="F135" s="5"/>
      <c r="G135" s="5"/>
      <c r="H135" s="5"/>
    </row>
    <row r="136" customFormat="false" ht="12.75" hidden="false" customHeight="false" outlineLevel="0" collapsed="false">
      <c r="C136" s="5"/>
      <c r="D136" s="5"/>
      <c r="E136" s="5"/>
      <c r="F136" s="5"/>
      <c r="G136" s="5"/>
      <c r="H136" s="5"/>
    </row>
    <row r="137" customFormat="false" ht="12.75" hidden="false" customHeight="false" outlineLevel="0" collapsed="false">
      <c r="C137" s="5"/>
      <c r="D137" s="5"/>
      <c r="E137" s="5"/>
      <c r="F137" s="5"/>
      <c r="G137" s="5"/>
      <c r="H137" s="5"/>
    </row>
    <row r="138" customFormat="false" ht="12.75" hidden="false" customHeight="false" outlineLevel="0" collapsed="false">
      <c r="C138" s="5"/>
      <c r="D138" s="5"/>
      <c r="E138" s="5"/>
      <c r="F138" s="5"/>
      <c r="G138" s="5"/>
      <c r="H138" s="5"/>
    </row>
    <row r="139" customFormat="false" ht="12.75" hidden="false" customHeight="false" outlineLevel="0" collapsed="false">
      <c r="C139" s="5"/>
      <c r="D139" s="5"/>
      <c r="E139" s="5"/>
      <c r="F139" s="5"/>
      <c r="G139" s="5"/>
      <c r="H139" s="5"/>
    </row>
    <row r="140" customFormat="false" ht="12.75" hidden="false" customHeight="false" outlineLevel="0" collapsed="false">
      <c r="C140" s="5"/>
      <c r="D140" s="5"/>
      <c r="E140" s="5"/>
      <c r="F140" s="5"/>
      <c r="G140" s="5"/>
      <c r="H140" s="5"/>
    </row>
    <row r="141" customFormat="false" ht="12.75" hidden="false" customHeight="false" outlineLevel="0" collapsed="false">
      <c r="C141" s="5"/>
      <c r="D141" s="5"/>
      <c r="E141" s="5"/>
      <c r="F141" s="5"/>
      <c r="G141" s="5"/>
      <c r="H141" s="5"/>
    </row>
    <row r="142" customFormat="false" ht="12.75" hidden="false" customHeight="false" outlineLevel="0" collapsed="false">
      <c r="C142" s="5"/>
      <c r="D142" s="5"/>
      <c r="E142" s="5"/>
      <c r="F142" s="5"/>
      <c r="G142" s="5"/>
      <c r="H142" s="5"/>
    </row>
    <row r="143" customFormat="false" ht="12.75" hidden="false" customHeight="false" outlineLevel="0" collapsed="false">
      <c r="C143" s="5"/>
      <c r="D143" s="5"/>
      <c r="E143" s="5"/>
      <c r="F143" s="5"/>
      <c r="G143" s="5"/>
      <c r="H143" s="5"/>
    </row>
    <row r="144" customFormat="false" ht="12.75" hidden="false" customHeight="false" outlineLevel="0" collapsed="false">
      <c r="C144" s="5"/>
      <c r="D144" s="5"/>
      <c r="E144" s="5"/>
      <c r="F144" s="5"/>
      <c r="G144" s="5"/>
      <c r="H144" s="5"/>
    </row>
    <row r="145" customFormat="false" ht="12.75" hidden="false" customHeight="false" outlineLevel="0" collapsed="false">
      <c r="C145" s="5"/>
      <c r="D145" s="5"/>
      <c r="E145" s="5"/>
      <c r="F145" s="5"/>
      <c r="G145" s="5"/>
      <c r="H145" s="5"/>
    </row>
    <row r="146" customFormat="false" ht="12.75" hidden="false" customHeight="false" outlineLevel="0" collapsed="false">
      <c r="C146" s="5"/>
      <c r="D146" s="5"/>
      <c r="E146" s="5"/>
      <c r="F146" s="5"/>
      <c r="G146" s="5"/>
      <c r="H146" s="5"/>
    </row>
    <row r="147" customFormat="false" ht="12.75" hidden="false" customHeight="false" outlineLevel="0" collapsed="false">
      <c r="C147" s="5"/>
      <c r="D147" s="5"/>
      <c r="E147" s="5"/>
      <c r="F147" s="5"/>
      <c r="G147" s="5"/>
      <c r="H147" s="5"/>
    </row>
    <row r="148" customFormat="false" ht="12.75" hidden="false" customHeight="false" outlineLevel="0" collapsed="false">
      <c r="C148" s="5"/>
      <c r="D148" s="5"/>
      <c r="E148" s="5"/>
      <c r="F148" s="5"/>
      <c r="G148" s="5"/>
      <c r="H148" s="5"/>
    </row>
    <row r="149" customFormat="false" ht="12.75" hidden="false" customHeight="false" outlineLevel="0" collapsed="false">
      <c r="C149" s="5"/>
      <c r="D149" s="5"/>
      <c r="E149" s="5"/>
      <c r="F149" s="5"/>
      <c r="G149" s="5"/>
      <c r="H149" s="5"/>
    </row>
    <row r="150" customFormat="false" ht="12.75" hidden="false" customHeight="false" outlineLevel="0" collapsed="false">
      <c r="C150" s="5"/>
      <c r="D150" s="5"/>
      <c r="E150" s="5"/>
      <c r="F150" s="5"/>
      <c r="G150" s="5"/>
      <c r="H150" s="5"/>
    </row>
    <row r="151" customFormat="false" ht="12.75" hidden="false" customHeight="false" outlineLevel="0" collapsed="false">
      <c r="C151" s="5"/>
      <c r="D151" s="5"/>
      <c r="E151" s="5"/>
      <c r="F151" s="5"/>
      <c r="G151" s="5"/>
      <c r="H151" s="5"/>
    </row>
    <row r="152" customFormat="false" ht="12.75" hidden="false" customHeight="false" outlineLevel="0" collapsed="false">
      <c r="C152" s="5"/>
      <c r="D152" s="5"/>
      <c r="E152" s="5"/>
      <c r="F152" s="5"/>
      <c r="G152" s="5"/>
      <c r="H152" s="5"/>
    </row>
    <row r="153" customFormat="false" ht="12.75" hidden="false" customHeight="false" outlineLevel="0" collapsed="false">
      <c r="C153" s="5"/>
      <c r="D153" s="5"/>
      <c r="E153" s="5"/>
      <c r="F153" s="5"/>
      <c r="G153" s="5"/>
      <c r="H153" s="5"/>
    </row>
    <row r="154" customFormat="false" ht="12.75" hidden="false" customHeight="false" outlineLevel="0" collapsed="false">
      <c r="C154" s="5"/>
      <c r="D154" s="5"/>
      <c r="E154" s="5"/>
      <c r="F154" s="5"/>
      <c r="G154" s="5"/>
      <c r="H154" s="5"/>
    </row>
    <row r="155" customFormat="false" ht="12.75" hidden="false" customHeight="false" outlineLevel="0" collapsed="false">
      <c r="C155" s="5"/>
      <c r="D155" s="5"/>
      <c r="E155" s="5"/>
      <c r="F155" s="5"/>
      <c r="G155" s="5"/>
      <c r="H155" s="5"/>
    </row>
    <row r="156" customFormat="false" ht="12.75" hidden="false" customHeight="false" outlineLevel="0" collapsed="false">
      <c r="C156" s="5"/>
      <c r="D156" s="5"/>
      <c r="E156" s="5"/>
      <c r="F156" s="5"/>
      <c r="G156" s="5"/>
      <c r="H156" s="5"/>
    </row>
    <row r="157" customFormat="false" ht="12.75" hidden="false" customHeight="false" outlineLevel="0" collapsed="false">
      <c r="C157" s="5"/>
      <c r="D157" s="5"/>
      <c r="E157" s="5"/>
      <c r="F157" s="5"/>
      <c r="G157" s="5"/>
      <c r="H157" s="5"/>
    </row>
    <row r="158" customFormat="false" ht="12.75" hidden="false" customHeight="false" outlineLevel="0" collapsed="false">
      <c r="C158" s="5"/>
      <c r="D158" s="5"/>
      <c r="E158" s="5"/>
      <c r="F158" s="5"/>
      <c r="G158" s="5"/>
      <c r="H158" s="5"/>
    </row>
    <row r="159" customFormat="false" ht="12.75" hidden="false" customHeight="false" outlineLevel="0" collapsed="false">
      <c r="C159" s="5"/>
      <c r="D159" s="5"/>
      <c r="E159" s="5"/>
      <c r="F159" s="5"/>
      <c r="G159" s="5"/>
      <c r="H159" s="5"/>
    </row>
    <row r="160" customFormat="false" ht="12.75" hidden="false" customHeight="false" outlineLevel="0" collapsed="false">
      <c r="C160" s="5"/>
      <c r="D160" s="5"/>
      <c r="E160" s="5"/>
      <c r="F160" s="5"/>
      <c r="G160" s="5"/>
      <c r="H160" s="5"/>
    </row>
    <row r="161" customFormat="false" ht="12.75" hidden="false" customHeight="false" outlineLevel="0" collapsed="false">
      <c r="C161" s="5"/>
      <c r="D161" s="5"/>
      <c r="E161" s="5"/>
      <c r="F161" s="5"/>
      <c r="G161" s="5"/>
      <c r="H161" s="5"/>
    </row>
    <row r="162" customFormat="false" ht="12.75" hidden="false" customHeight="false" outlineLevel="0" collapsed="false">
      <c r="C162" s="5"/>
      <c r="D162" s="5"/>
      <c r="E162" s="5"/>
      <c r="F162" s="5"/>
      <c r="G162" s="5"/>
      <c r="H162" s="5"/>
    </row>
    <row r="163" customFormat="false" ht="12.75" hidden="false" customHeight="false" outlineLevel="0" collapsed="false">
      <c r="C163" s="5"/>
      <c r="D163" s="5"/>
      <c r="E163" s="5"/>
      <c r="F163" s="5"/>
      <c r="G163" s="5"/>
      <c r="H163" s="5"/>
    </row>
    <row r="164" customFormat="false" ht="12.75" hidden="false" customHeight="false" outlineLevel="0" collapsed="false">
      <c r="C164" s="5"/>
      <c r="D164" s="5"/>
      <c r="E164" s="5"/>
      <c r="F164" s="5"/>
      <c r="G164" s="5"/>
      <c r="H164" s="5"/>
    </row>
    <row r="165" customFormat="false" ht="12.75" hidden="false" customHeight="false" outlineLevel="0" collapsed="false">
      <c r="C165" s="5"/>
      <c r="D165" s="5"/>
      <c r="E165" s="5"/>
      <c r="F165" s="5"/>
      <c r="G165" s="5"/>
      <c r="H165" s="5"/>
    </row>
    <row r="166" customFormat="false" ht="12.75" hidden="false" customHeight="false" outlineLevel="0" collapsed="false">
      <c r="C166" s="5"/>
      <c r="D166" s="5"/>
      <c r="E166" s="5"/>
      <c r="F166" s="5"/>
      <c r="G166" s="5"/>
      <c r="H166" s="5"/>
    </row>
    <row r="167" customFormat="false" ht="12.75" hidden="false" customHeight="false" outlineLevel="0" collapsed="false">
      <c r="C167" s="5"/>
      <c r="D167" s="5"/>
      <c r="E167" s="5"/>
      <c r="F167" s="5"/>
      <c r="G167" s="5"/>
      <c r="H167" s="5"/>
    </row>
    <row r="168" customFormat="false" ht="12.75" hidden="false" customHeight="false" outlineLevel="0" collapsed="false">
      <c r="C168" s="5"/>
      <c r="D168" s="5"/>
      <c r="E168" s="5"/>
      <c r="F168" s="5"/>
      <c r="G168" s="5"/>
      <c r="H168" s="5"/>
    </row>
    <row r="169" customFormat="false" ht="12.75" hidden="false" customHeight="false" outlineLevel="0" collapsed="false">
      <c r="C169" s="5"/>
      <c r="D169" s="5"/>
      <c r="E169" s="5"/>
      <c r="F169" s="5"/>
      <c r="G169" s="5"/>
      <c r="H169" s="5"/>
    </row>
    <row r="170" customFormat="false" ht="12.75" hidden="false" customHeight="false" outlineLevel="0" collapsed="false">
      <c r="C170" s="5"/>
      <c r="D170" s="5"/>
      <c r="E170" s="5"/>
      <c r="F170" s="5"/>
      <c r="G170" s="5"/>
      <c r="H170" s="5"/>
    </row>
    <row r="171" customFormat="false" ht="12.75" hidden="false" customHeight="false" outlineLevel="0" collapsed="false">
      <c r="C171" s="5"/>
      <c r="D171" s="5"/>
      <c r="E171" s="5"/>
      <c r="F171" s="5"/>
      <c r="G171" s="5"/>
      <c r="H171" s="5"/>
    </row>
    <row r="172" customFormat="false" ht="12.75" hidden="false" customHeight="false" outlineLevel="0" collapsed="false">
      <c r="C172" s="5"/>
      <c r="D172" s="5"/>
      <c r="E172" s="5"/>
      <c r="F172" s="5"/>
      <c r="G172" s="5"/>
      <c r="H172" s="5"/>
    </row>
    <row r="173" customFormat="false" ht="12.75" hidden="false" customHeight="false" outlineLevel="0" collapsed="false">
      <c r="C173" s="5"/>
      <c r="D173" s="5"/>
      <c r="E173" s="5"/>
      <c r="F173" s="5"/>
      <c r="G173" s="5"/>
      <c r="H173" s="5"/>
    </row>
    <row r="174" customFormat="false" ht="12.75" hidden="false" customHeight="false" outlineLevel="0" collapsed="false">
      <c r="C174" s="5"/>
      <c r="D174" s="5"/>
      <c r="E174" s="5"/>
      <c r="F174" s="5"/>
      <c r="G174" s="5"/>
      <c r="H174" s="5"/>
    </row>
    <row r="175" customFormat="false" ht="12.75" hidden="false" customHeight="false" outlineLevel="0" collapsed="false">
      <c r="C175" s="5"/>
      <c r="D175" s="5"/>
      <c r="E175" s="5"/>
      <c r="F175" s="5"/>
      <c r="G175" s="5"/>
      <c r="H175" s="5"/>
    </row>
    <row r="176" customFormat="false" ht="12.75" hidden="false" customHeight="false" outlineLevel="0" collapsed="false">
      <c r="C176" s="5"/>
      <c r="D176" s="5"/>
      <c r="E176" s="5"/>
      <c r="F176" s="5"/>
      <c r="G176" s="5"/>
      <c r="H176" s="5"/>
    </row>
    <row r="177" customFormat="false" ht="12.75" hidden="false" customHeight="false" outlineLevel="0" collapsed="false">
      <c r="C177" s="5"/>
      <c r="D177" s="5"/>
      <c r="E177" s="5"/>
      <c r="F177" s="5"/>
      <c r="G177" s="5"/>
      <c r="H177" s="5"/>
    </row>
    <row r="178" customFormat="false" ht="12.75" hidden="false" customHeight="false" outlineLevel="0" collapsed="false">
      <c r="C178" s="5"/>
      <c r="D178" s="5"/>
      <c r="E178" s="5"/>
      <c r="F178" s="5"/>
      <c r="G178" s="5"/>
      <c r="H178" s="5"/>
    </row>
    <row r="179" customFormat="false" ht="12.75" hidden="false" customHeight="false" outlineLevel="0" collapsed="false">
      <c r="C179" s="5"/>
      <c r="D179" s="5"/>
      <c r="E179" s="5"/>
      <c r="F179" s="5"/>
      <c r="G179" s="5"/>
      <c r="H179" s="5"/>
    </row>
    <row r="180" customFormat="false" ht="12.75" hidden="false" customHeight="false" outlineLevel="0" collapsed="false">
      <c r="C180" s="5"/>
      <c r="D180" s="5"/>
      <c r="E180" s="5"/>
      <c r="F180" s="5"/>
      <c r="G180" s="5"/>
      <c r="H180" s="5"/>
    </row>
    <row r="181" customFormat="false" ht="12.75" hidden="false" customHeight="false" outlineLevel="0" collapsed="false">
      <c r="C181" s="5"/>
      <c r="D181" s="5"/>
      <c r="E181" s="5"/>
      <c r="F181" s="5"/>
      <c r="G181" s="5"/>
      <c r="H181" s="5"/>
    </row>
    <row r="182" customFormat="false" ht="12.75" hidden="false" customHeight="false" outlineLevel="0" collapsed="false">
      <c r="C182" s="5"/>
      <c r="D182" s="5"/>
      <c r="E182" s="5"/>
      <c r="F182" s="5"/>
      <c r="G182" s="5"/>
      <c r="H182" s="5"/>
    </row>
    <row r="183" customFormat="false" ht="12.75" hidden="false" customHeight="false" outlineLevel="0" collapsed="false">
      <c r="C183" s="5"/>
      <c r="D183" s="5"/>
      <c r="E183" s="5"/>
      <c r="F183" s="5"/>
      <c r="G183" s="5"/>
      <c r="H183" s="5"/>
    </row>
    <row r="184" customFormat="false" ht="12.75" hidden="false" customHeight="false" outlineLevel="0" collapsed="false">
      <c r="C184" s="5"/>
      <c r="D184" s="5"/>
      <c r="E184" s="5"/>
      <c r="F184" s="5"/>
      <c r="G184" s="5"/>
      <c r="H184" s="5"/>
    </row>
    <row r="185" customFormat="false" ht="12.75" hidden="false" customHeight="false" outlineLevel="0" collapsed="false">
      <c r="C185" s="5"/>
      <c r="D185" s="5"/>
      <c r="E185" s="5"/>
      <c r="F185" s="5"/>
      <c r="G185" s="5"/>
      <c r="H185" s="5"/>
    </row>
    <row r="186" customFormat="false" ht="12.75" hidden="false" customHeight="false" outlineLevel="0" collapsed="false">
      <c r="C186" s="5"/>
      <c r="D186" s="5"/>
      <c r="E186" s="5"/>
      <c r="F186" s="5"/>
      <c r="G186" s="5"/>
      <c r="H186" s="5"/>
    </row>
    <row r="187" customFormat="false" ht="12.75" hidden="false" customHeight="false" outlineLevel="0" collapsed="false">
      <c r="C187" s="5"/>
      <c r="D187" s="5"/>
      <c r="E187" s="5"/>
      <c r="F187" s="5"/>
      <c r="G187" s="5"/>
      <c r="H187" s="5"/>
    </row>
    <row r="188" customFormat="false" ht="12.75" hidden="false" customHeight="false" outlineLevel="0" collapsed="false">
      <c r="C188" s="5"/>
      <c r="D188" s="5"/>
      <c r="E188" s="5"/>
      <c r="F188" s="5"/>
      <c r="G188" s="5"/>
      <c r="H188" s="5"/>
    </row>
    <row r="189" customFormat="false" ht="12.75" hidden="false" customHeight="false" outlineLevel="0" collapsed="false">
      <c r="C189" s="5"/>
      <c r="D189" s="5"/>
      <c r="E189" s="5"/>
      <c r="F189" s="5"/>
      <c r="G189" s="5"/>
      <c r="H189" s="5"/>
    </row>
    <row r="190" customFormat="false" ht="12.75" hidden="false" customHeight="false" outlineLevel="0" collapsed="false">
      <c r="C190" s="5"/>
      <c r="D190" s="5"/>
      <c r="E190" s="5"/>
      <c r="F190" s="5"/>
      <c r="G190" s="5"/>
      <c r="H190" s="5"/>
    </row>
    <row r="191" customFormat="false" ht="12.75" hidden="false" customHeight="false" outlineLevel="0" collapsed="false">
      <c r="C191" s="5"/>
      <c r="D191" s="5"/>
      <c r="E191" s="5"/>
      <c r="F191" s="5"/>
      <c r="G191" s="5"/>
      <c r="H191" s="5"/>
    </row>
    <row r="192" customFormat="false" ht="12.75" hidden="false" customHeight="false" outlineLevel="0" collapsed="false">
      <c r="C192" s="5"/>
      <c r="D192" s="5"/>
      <c r="E192" s="5"/>
      <c r="F192" s="5"/>
      <c r="G192" s="5"/>
      <c r="H192" s="5"/>
    </row>
    <row r="193" customFormat="false" ht="12.75" hidden="false" customHeight="false" outlineLevel="0" collapsed="false">
      <c r="C193" s="5"/>
      <c r="D193" s="5"/>
      <c r="E193" s="5"/>
      <c r="F193" s="5"/>
      <c r="G193" s="5"/>
      <c r="H193" s="5"/>
    </row>
    <row r="194" customFormat="false" ht="12.75" hidden="false" customHeight="false" outlineLevel="0" collapsed="false">
      <c r="C194" s="5"/>
      <c r="D194" s="5"/>
      <c r="E194" s="5"/>
      <c r="F194" s="5"/>
      <c r="G194" s="5"/>
      <c r="H194" s="5"/>
    </row>
    <row r="195" customFormat="false" ht="12.75" hidden="false" customHeight="false" outlineLevel="0" collapsed="false">
      <c r="C195" s="5"/>
      <c r="D195" s="5"/>
      <c r="E195" s="5"/>
      <c r="F195" s="5"/>
      <c r="G195" s="5"/>
      <c r="H195" s="5"/>
    </row>
    <row r="196" customFormat="false" ht="12.75" hidden="false" customHeight="false" outlineLevel="0" collapsed="false">
      <c r="C196" s="5"/>
      <c r="D196" s="5"/>
      <c r="E196" s="5"/>
      <c r="F196" s="5"/>
      <c r="G196" s="5"/>
      <c r="H196" s="5"/>
    </row>
    <row r="197" customFormat="false" ht="12.75" hidden="false" customHeight="false" outlineLevel="0" collapsed="false">
      <c r="C197" s="5"/>
      <c r="D197" s="5"/>
      <c r="E197" s="5"/>
      <c r="F197" s="5"/>
      <c r="G197" s="5"/>
      <c r="H197" s="5"/>
    </row>
    <row r="198" customFormat="false" ht="12.75" hidden="false" customHeight="false" outlineLevel="0" collapsed="false">
      <c r="C198" s="5"/>
      <c r="D198" s="5"/>
      <c r="E198" s="5"/>
      <c r="F198" s="5"/>
      <c r="G198" s="5"/>
      <c r="H198" s="5"/>
    </row>
    <row r="199" customFormat="false" ht="12.75" hidden="false" customHeight="false" outlineLevel="0" collapsed="false">
      <c r="C199" s="5"/>
      <c r="D199" s="5"/>
      <c r="E199" s="5"/>
      <c r="F199" s="5"/>
      <c r="G199" s="5"/>
      <c r="H199" s="5"/>
    </row>
    <row r="200" customFormat="false" ht="12.75" hidden="false" customHeight="false" outlineLevel="0" collapsed="false">
      <c r="C200" s="5"/>
      <c r="D200" s="5"/>
      <c r="E200" s="5"/>
      <c r="F200" s="5"/>
      <c r="G200" s="5"/>
      <c r="H200" s="5"/>
    </row>
    <row r="201" customFormat="false" ht="12.75" hidden="false" customHeight="false" outlineLevel="0" collapsed="false">
      <c r="C201" s="5"/>
      <c r="D201" s="5"/>
      <c r="E201" s="5"/>
      <c r="F201" s="5"/>
      <c r="G201" s="5"/>
      <c r="H201" s="5"/>
    </row>
    <row r="202" customFormat="false" ht="12.75" hidden="false" customHeight="false" outlineLevel="0" collapsed="false">
      <c r="C202" s="5"/>
      <c r="D202" s="5"/>
      <c r="E202" s="5"/>
      <c r="F202" s="5"/>
      <c r="G202" s="5"/>
      <c r="H202" s="5"/>
    </row>
    <row r="203" customFormat="false" ht="12.75" hidden="false" customHeight="false" outlineLevel="0" collapsed="false">
      <c r="C203" s="5"/>
      <c r="D203" s="5"/>
      <c r="E203" s="5"/>
      <c r="F203" s="5"/>
      <c r="G203" s="5"/>
      <c r="H203" s="5"/>
    </row>
    <row r="204" customFormat="false" ht="12.75" hidden="false" customHeight="false" outlineLevel="0" collapsed="false">
      <c r="C204" s="5"/>
      <c r="D204" s="5"/>
      <c r="E204" s="5"/>
      <c r="F204" s="5"/>
      <c r="G204" s="5"/>
      <c r="H204" s="5"/>
    </row>
    <row r="205" customFormat="false" ht="12.75" hidden="false" customHeight="false" outlineLevel="0" collapsed="false">
      <c r="C205" s="5"/>
      <c r="D205" s="5"/>
      <c r="E205" s="5"/>
      <c r="F205" s="5"/>
      <c r="G205" s="5"/>
      <c r="H205" s="5"/>
    </row>
    <row r="206" customFormat="false" ht="12.75" hidden="false" customHeight="false" outlineLevel="0" collapsed="false">
      <c r="C206" s="5"/>
      <c r="D206" s="5"/>
      <c r="E206" s="5"/>
      <c r="F206" s="5"/>
      <c r="G206" s="5"/>
      <c r="H206" s="5"/>
    </row>
    <row r="207" customFormat="false" ht="12.75" hidden="false" customHeight="false" outlineLevel="0" collapsed="false">
      <c r="C207" s="5"/>
      <c r="D207" s="5"/>
      <c r="E207" s="5"/>
      <c r="F207" s="5"/>
      <c r="G207" s="5"/>
      <c r="H207" s="5"/>
    </row>
    <row r="208" customFormat="false" ht="12.75" hidden="false" customHeight="false" outlineLevel="0" collapsed="false">
      <c r="C208" s="5"/>
      <c r="D208" s="5"/>
      <c r="E208" s="5"/>
      <c r="F208" s="5"/>
      <c r="G208" s="5"/>
      <c r="H208" s="5"/>
    </row>
    <row r="209" customFormat="false" ht="12.75" hidden="false" customHeight="false" outlineLevel="0" collapsed="false">
      <c r="C209" s="5"/>
      <c r="D209" s="5"/>
      <c r="E209" s="5"/>
      <c r="F209" s="5"/>
      <c r="G209" s="5"/>
      <c r="H209" s="5"/>
    </row>
    <row r="210" customFormat="false" ht="12.75" hidden="false" customHeight="false" outlineLevel="0" collapsed="false">
      <c r="C210" s="5"/>
      <c r="D210" s="5"/>
      <c r="E210" s="5"/>
      <c r="F210" s="5"/>
      <c r="G210" s="5"/>
      <c r="H210" s="5"/>
    </row>
    <row r="211" customFormat="false" ht="12.75" hidden="false" customHeight="false" outlineLevel="0" collapsed="false">
      <c r="C211" s="5"/>
      <c r="D211" s="5"/>
      <c r="E211" s="5"/>
      <c r="F211" s="5"/>
      <c r="G211" s="5"/>
      <c r="H211" s="5"/>
    </row>
    <row r="212" customFormat="false" ht="12.75" hidden="false" customHeight="false" outlineLevel="0" collapsed="false">
      <c r="C212" s="5"/>
      <c r="D212" s="5"/>
      <c r="E212" s="5"/>
      <c r="F212" s="5"/>
      <c r="G212" s="5"/>
      <c r="H212" s="5"/>
    </row>
    <row r="213" customFormat="false" ht="12.75" hidden="false" customHeight="false" outlineLevel="0" collapsed="false">
      <c r="C213" s="5"/>
      <c r="D213" s="5"/>
      <c r="E213" s="5"/>
      <c r="F213" s="5"/>
      <c r="G213" s="5"/>
      <c r="H213" s="5"/>
    </row>
    <row r="214" customFormat="false" ht="12.75" hidden="false" customHeight="false" outlineLevel="0" collapsed="false">
      <c r="C214" s="5"/>
      <c r="D214" s="5"/>
      <c r="E214" s="5"/>
      <c r="F214" s="5"/>
      <c r="G214" s="5"/>
      <c r="H214" s="5"/>
    </row>
    <row r="215" customFormat="false" ht="12.75" hidden="false" customHeight="false" outlineLevel="0" collapsed="false">
      <c r="C215" s="5"/>
      <c r="D215" s="5"/>
      <c r="E215" s="5"/>
      <c r="F215" s="5"/>
      <c r="G215" s="5"/>
      <c r="H215" s="5"/>
    </row>
    <row r="216" customFormat="false" ht="12.75" hidden="false" customHeight="false" outlineLevel="0" collapsed="false">
      <c r="C216" s="5"/>
      <c r="D216" s="5"/>
      <c r="E216" s="5"/>
      <c r="F216" s="5"/>
      <c r="G216" s="5"/>
      <c r="H216" s="5"/>
    </row>
    <row r="217" customFormat="false" ht="12.75" hidden="false" customHeight="false" outlineLevel="0" collapsed="false">
      <c r="C217" s="5"/>
      <c r="D217" s="5"/>
      <c r="E217" s="5"/>
      <c r="F217" s="5"/>
      <c r="G217" s="5"/>
      <c r="H217" s="5"/>
    </row>
    <row r="218" customFormat="false" ht="12.75" hidden="false" customHeight="false" outlineLevel="0" collapsed="false">
      <c r="C218" s="5"/>
      <c r="D218" s="5"/>
      <c r="E218" s="5"/>
      <c r="F218" s="5"/>
      <c r="G218" s="5"/>
      <c r="H218" s="5"/>
    </row>
    <row r="219" customFormat="false" ht="12.75" hidden="false" customHeight="false" outlineLevel="0" collapsed="false">
      <c r="C219" s="5"/>
      <c r="D219" s="5"/>
      <c r="E219" s="5"/>
      <c r="F219" s="5"/>
      <c r="G219" s="5"/>
      <c r="H219" s="5"/>
    </row>
    <row r="220" customFormat="false" ht="12.75" hidden="false" customHeight="false" outlineLevel="0" collapsed="false">
      <c r="C220" s="5"/>
      <c r="D220" s="5"/>
      <c r="E220" s="5"/>
      <c r="F220" s="5"/>
      <c r="G220" s="5"/>
      <c r="H220" s="5"/>
    </row>
    <row r="221" customFormat="false" ht="12.75" hidden="false" customHeight="false" outlineLevel="0" collapsed="false">
      <c r="C221" s="5"/>
      <c r="D221" s="5"/>
      <c r="E221" s="5"/>
      <c r="F221" s="5"/>
      <c r="G221" s="5"/>
      <c r="H221" s="5"/>
    </row>
    <row r="222" customFormat="false" ht="12.75" hidden="false" customHeight="false" outlineLevel="0" collapsed="false">
      <c r="C222" s="5"/>
      <c r="D222" s="5"/>
      <c r="E222" s="5"/>
      <c r="F222" s="5"/>
      <c r="G222" s="5"/>
      <c r="H222" s="5"/>
    </row>
    <row r="223" customFormat="false" ht="12.75" hidden="false" customHeight="false" outlineLevel="0" collapsed="false">
      <c r="C223" s="5"/>
      <c r="D223" s="5"/>
      <c r="E223" s="5"/>
      <c r="F223" s="5"/>
      <c r="G223" s="5"/>
      <c r="H223" s="5"/>
    </row>
    <row r="224" customFormat="false" ht="12.75" hidden="false" customHeight="false" outlineLevel="0" collapsed="false">
      <c r="C224" s="5"/>
      <c r="D224" s="5"/>
      <c r="E224" s="5"/>
      <c r="F224" s="5"/>
      <c r="G224" s="5"/>
      <c r="H224" s="5"/>
    </row>
    <row r="225" customFormat="false" ht="12.75" hidden="false" customHeight="false" outlineLevel="0" collapsed="false">
      <c r="C225" s="5"/>
      <c r="D225" s="5"/>
      <c r="E225" s="5"/>
      <c r="F225" s="5"/>
      <c r="G225" s="5"/>
      <c r="H225" s="5"/>
    </row>
    <row r="226" customFormat="false" ht="12.75" hidden="false" customHeight="false" outlineLevel="0" collapsed="false">
      <c r="C226" s="5"/>
      <c r="D226" s="5"/>
      <c r="E226" s="5"/>
      <c r="F226" s="5"/>
      <c r="G226" s="5"/>
      <c r="H226" s="5"/>
    </row>
    <row r="227" customFormat="false" ht="12.75" hidden="false" customHeight="false" outlineLevel="0" collapsed="false">
      <c r="C227" s="5"/>
      <c r="D227" s="5"/>
      <c r="E227" s="5"/>
      <c r="F227" s="5"/>
      <c r="G227" s="5"/>
      <c r="H227" s="5"/>
    </row>
    <row r="228" customFormat="false" ht="12.75" hidden="false" customHeight="false" outlineLevel="0" collapsed="false">
      <c r="C228" s="5"/>
      <c r="D228" s="5"/>
      <c r="E228" s="5"/>
      <c r="F228" s="5"/>
      <c r="G228" s="5"/>
      <c r="H228" s="5"/>
    </row>
    <row r="229" customFormat="false" ht="12.75" hidden="false" customHeight="false" outlineLevel="0" collapsed="false">
      <c r="C229" s="5"/>
      <c r="D229" s="5"/>
      <c r="E229" s="5"/>
      <c r="F229" s="5"/>
      <c r="G229" s="5"/>
      <c r="H229" s="5"/>
    </row>
    <row r="230" customFormat="false" ht="12.75" hidden="false" customHeight="false" outlineLevel="0" collapsed="false">
      <c r="C230" s="5"/>
      <c r="D230" s="5"/>
      <c r="E230" s="5"/>
      <c r="F230" s="5"/>
      <c r="G230" s="5"/>
      <c r="H230" s="5"/>
    </row>
    <row r="231" customFormat="false" ht="12.75" hidden="false" customHeight="false" outlineLevel="0" collapsed="false">
      <c r="C231" s="5"/>
      <c r="D231" s="5"/>
      <c r="E231" s="5"/>
      <c r="F231" s="5"/>
      <c r="G231" s="5"/>
      <c r="H231" s="5"/>
    </row>
    <row r="232" customFormat="false" ht="12.75" hidden="false" customHeight="false" outlineLevel="0" collapsed="false">
      <c r="C232" s="5"/>
      <c r="D232" s="5"/>
      <c r="E232" s="5"/>
      <c r="F232" s="5"/>
      <c r="G232" s="5"/>
      <c r="H232" s="5"/>
    </row>
    <row r="233" customFormat="false" ht="12.75" hidden="false" customHeight="false" outlineLevel="0" collapsed="false">
      <c r="C233" s="5"/>
      <c r="D233" s="5"/>
      <c r="E233" s="5"/>
      <c r="F233" s="5"/>
      <c r="G233" s="5"/>
      <c r="H233" s="5"/>
    </row>
    <row r="234" customFormat="false" ht="12.75" hidden="false" customHeight="false" outlineLevel="0" collapsed="false">
      <c r="C234" s="5"/>
      <c r="D234" s="5"/>
      <c r="E234" s="5"/>
      <c r="F234" s="5"/>
      <c r="G234" s="5"/>
      <c r="H234" s="5"/>
    </row>
    <row r="235" customFormat="false" ht="12.75" hidden="false" customHeight="false" outlineLevel="0" collapsed="false">
      <c r="C235" s="5"/>
      <c r="D235" s="5"/>
      <c r="E235" s="5"/>
      <c r="F235" s="5"/>
      <c r="G235" s="5"/>
      <c r="H235" s="5"/>
    </row>
    <row r="236" customFormat="false" ht="12.75" hidden="false" customHeight="false" outlineLevel="0" collapsed="false">
      <c r="C236" s="5"/>
      <c r="D236" s="5"/>
      <c r="E236" s="5"/>
      <c r="F236" s="5"/>
      <c r="G236" s="5"/>
      <c r="H236" s="5"/>
    </row>
    <row r="237" customFormat="false" ht="12.75" hidden="false" customHeight="false" outlineLevel="0" collapsed="false">
      <c r="C237" s="5"/>
      <c r="D237" s="5"/>
      <c r="E237" s="5"/>
      <c r="F237" s="5"/>
      <c r="G237" s="5"/>
      <c r="H237" s="5"/>
    </row>
    <row r="238" customFormat="false" ht="12.75" hidden="false" customHeight="false" outlineLevel="0" collapsed="false">
      <c r="C238" s="5"/>
      <c r="D238" s="5"/>
      <c r="E238" s="5"/>
      <c r="F238" s="5"/>
      <c r="G238" s="5"/>
      <c r="H238" s="5"/>
    </row>
    <row r="239" customFormat="false" ht="12.75" hidden="false" customHeight="false" outlineLevel="0" collapsed="false">
      <c r="C239" s="5"/>
      <c r="D239" s="5"/>
      <c r="E239" s="5"/>
      <c r="F239" s="5"/>
      <c r="G239" s="5"/>
      <c r="H239" s="5"/>
    </row>
    <row r="240" customFormat="false" ht="12.75" hidden="false" customHeight="false" outlineLevel="0" collapsed="false">
      <c r="C240" s="5"/>
      <c r="D240" s="5"/>
      <c r="E240" s="5"/>
      <c r="F240" s="5"/>
      <c r="G240" s="5"/>
      <c r="H240" s="5"/>
    </row>
    <row r="241" customFormat="false" ht="12.75" hidden="false" customHeight="false" outlineLevel="0" collapsed="false">
      <c r="C241" s="5"/>
      <c r="D241" s="5"/>
      <c r="E241" s="5"/>
      <c r="F241" s="5"/>
      <c r="G241" s="5"/>
      <c r="H241" s="5"/>
    </row>
    <row r="242" customFormat="false" ht="12.75" hidden="false" customHeight="false" outlineLevel="0" collapsed="false">
      <c r="C242" s="5"/>
      <c r="D242" s="5"/>
      <c r="E242" s="5"/>
      <c r="F242" s="5"/>
      <c r="G242" s="5"/>
      <c r="H242" s="5"/>
    </row>
    <row r="243" customFormat="false" ht="12.75" hidden="false" customHeight="false" outlineLevel="0" collapsed="false">
      <c r="C243" s="5"/>
      <c r="D243" s="5"/>
      <c r="E243" s="5"/>
      <c r="F243" s="5"/>
      <c r="G243" s="5"/>
      <c r="H243" s="5"/>
    </row>
    <row r="244" customFormat="false" ht="12.75" hidden="false" customHeight="false" outlineLevel="0" collapsed="false">
      <c r="C244" s="5"/>
      <c r="D244" s="5"/>
      <c r="E244" s="5"/>
      <c r="F244" s="5"/>
      <c r="G244" s="5"/>
      <c r="H244" s="5"/>
    </row>
    <row r="245" customFormat="false" ht="12.75" hidden="false" customHeight="false" outlineLevel="0" collapsed="false">
      <c r="C245" s="5"/>
      <c r="D245" s="5"/>
      <c r="E245" s="5"/>
      <c r="F245" s="5"/>
      <c r="G245" s="5"/>
      <c r="H245" s="5"/>
    </row>
    <row r="246" customFormat="false" ht="12.75" hidden="false" customHeight="false" outlineLevel="0" collapsed="false">
      <c r="C246" s="5"/>
      <c r="D246" s="5"/>
      <c r="E246" s="5"/>
      <c r="F246" s="5"/>
      <c r="G246" s="5"/>
      <c r="H246" s="5"/>
    </row>
    <row r="247" customFormat="false" ht="12.75" hidden="false" customHeight="false" outlineLevel="0" collapsed="false">
      <c r="C247" s="5"/>
      <c r="D247" s="5"/>
      <c r="E247" s="5"/>
      <c r="F247" s="5"/>
      <c r="G247" s="5"/>
      <c r="H247" s="5"/>
    </row>
    <row r="248" customFormat="false" ht="12.75" hidden="false" customHeight="false" outlineLevel="0" collapsed="false">
      <c r="C248" s="5"/>
      <c r="D248" s="5"/>
      <c r="E248" s="5"/>
      <c r="F248" s="5"/>
      <c r="G248" s="5"/>
      <c r="H248" s="5"/>
    </row>
    <row r="249" customFormat="false" ht="12.75" hidden="false" customHeight="false" outlineLevel="0" collapsed="false">
      <c r="C249" s="5"/>
      <c r="D249" s="5"/>
      <c r="E249" s="5"/>
      <c r="F249" s="5"/>
      <c r="G249" s="5"/>
      <c r="H249" s="5"/>
    </row>
    <row r="250" customFormat="false" ht="12.75" hidden="false" customHeight="false" outlineLevel="0" collapsed="false">
      <c r="C250" s="5"/>
      <c r="D250" s="5"/>
      <c r="E250" s="5"/>
      <c r="F250" s="5"/>
      <c r="G250" s="5"/>
      <c r="H250" s="5"/>
    </row>
    <row r="251" customFormat="false" ht="12.75" hidden="false" customHeight="false" outlineLevel="0" collapsed="false">
      <c r="C251" s="5"/>
      <c r="D251" s="5"/>
      <c r="E251" s="5"/>
      <c r="F251" s="5"/>
      <c r="G251" s="5"/>
      <c r="H251" s="5"/>
    </row>
    <row r="252" customFormat="false" ht="12.75" hidden="false" customHeight="false" outlineLevel="0" collapsed="false">
      <c r="C252" s="5"/>
      <c r="D252" s="5"/>
      <c r="E252" s="5"/>
      <c r="F252" s="5"/>
      <c r="G252" s="5"/>
      <c r="H252" s="5"/>
    </row>
    <row r="253" customFormat="false" ht="12.75" hidden="false" customHeight="false" outlineLevel="0" collapsed="false">
      <c r="C253" s="5"/>
      <c r="D253" s="5"/>
      <c r="E253" s="5"/>
      <c r="F253" s="5"/>
      <c r="G253" s="5"/>
      <c r="H253" s="5"/>
    </row>
    <row r="254" customFormat="false" ht="12.75" hidden="false" customHeight="false" outlineLevel="0" collapsed="false">
      <c r="C254" s="5"/>
      <c r="D254" s="5"/>
      <c r="E254" s="5"/>
      <c r="F254" s="5"/>
      <c r="G254" s="5"/>
      <c r="H254" s="5"/>
    </row>
    <row r="255" customFormat="false" ht="12.75" hidden="false" customHeight="false" outlineLevel="0" collapsed="false">
      <c r="C255" s="5"/>
      <c r="D255" s="5"/>
      <c r="E255" s="5"/>
      <c r="F255" s="5"/>
      <c r="G255" s="5"/>
      <c r="H255" s="5"/>
    </row>
    <row r="256" customFormat="false" ht="12.75" hidden="false" customHeight="false" outlineLevel="0" collapsed="false">
      <c r="C256" s="5"/>
      <c r="D256" s="5"/>
      <c r="E256" s="5"/>
      <c r="F256" s="5"/>
      <c r="G256" s="5"/>
      <c r="H256" s="5"/>
    </row>
    <row r="257" customFormat="false" ht="12.75" hidden="false" customHeight="false" outlineLevel="0" collapsed="false">
      <c r="C257" s="5"/>
      <c r="D257" s="5"/>
      <c r="E257" s="5"/>
      <c r="F257" s="5"/>
      <c r="G257" s="5"/>
      <c r="H257" s="5"/>
    </row>
    <row r="258" customFormat="false" ht="12.75" hidden="false" customHeight="false" outlineLevel="0" collapsed="false">
      <c r="C258" s="5"/>
      <c r="D258" s="5"/>
      <c r="E258" s="5"/>
      <c r="F258" s="5"/>
      <c r="G258" s="5"/>
      <c r="H258" s="5"/>
    </row>
    <row r="259" customFormat="false" ht="12.75" hidden="false" customHeight="false" outlineLevel="0" collapsed="false">
      <c r="C259" s="5"/>
      <c r="D259" s="5"/>
      <c r="E259" s="5"/>
      <c r="F259" s="5"/>
      <c r="G259" s="5"/>
      <c r="H259" s="5"/>
    </row>
    <row r="260" customFormat="false" ht="12.75" hidden="false" customHeight="false" outlineLevel="0" collapsed="false">
      <c r="C260" s="5"/>
      <c r="D260" s="5"/>
      <c r="E260" s="5"/>
      <c r="F260" s="5"/>
      <c r="G260" s="5"/>
      <c r="H260" s="5"/>
    </row>
    <row r="261" customFormat="false" ht="12.75" hidden="false" customHeight="false" outlineLevel="0" collapsed="false">
      <c r="C261" s="5"/>
      <c r="D261" s="5"/>
      <c r="E261" s="5"/>
      <c r="F261" s="5"/>
      <c r="G261" s="5"/>
      <c r="H261" s="5"/>
    </row>
    <row r="262" customFormat="false" ht="12.75" hidden="false" customHeight="false" outlineLevel="0" collapsed="false">
      <c r="C262" s="5"/>
      <c r="D262" s="5"/>
      <c r="E262" s="5"/>
      <c r="F262" s="5"/>
      <c r="G262" s="5"/>
      <c r="H262" s="5"/>
    </row>
    <row r="263" customFormat="false" ht="12.75" hidden="false" customHeight="false" outlineLevel="0" collapsed="false">
      <c r="C263" s="5"/>
      <c r="D263" s="5"/>
      <c r="E263" s="5"/>
      <c r="F263" s="5"/>
      <c r="G263" s="5"/>
      <c r="H263" s="5"/>
    </row>
    <row r="264" customFormat="false" ht="12.75" hidden="false" customHeight="false" outlineLevel="0" collapsed="false">
      <c r="C264" s="5"/>
      <c r="D264" s="5"/>
      <c r="E264" s="5"/>
      <c r="F264" s="5"/>
      <c r="G264" s="5"/>
      <c r="H264" s="5"/>
    </row>
    <row r="265" customFormat="false" ht="12.75" hidden="false" customHeight="false" outlineLevel="0" collapsed="false">
      <c r="C265" s="5"/>
      <c r="D265" s="5"/>
      <c r="E265" s="5"/>
      <c r="F265" s="5"/>
      <c r="G265" s="5"/>
      <c r="H265" s="5"/>
    </row>
    <row r="266" customFormat="false" ht="12.75" hidden="false" customHeight="false" outlineLevel="0" collapsed="false">
      <c r="C266" s="5"/>
      <c r="D266" s="5"/>
      <c r="E266" s="5"/>
      <c r="F266" s="5"/>
      <c r="G266" s="5"/>
      <c r="H266" s="5"/>
    </row>
    <row r="267" customFormat="false" ht="12.75" hidden="false" customHeight="false" outlineLevel="0" collapsed="false">
      <c r="C267" s="5"/>
      <c r="D267" s="5"/>
      <c r="E267" s="5"/>
      <c r="F267" s="5"/>
      <c r="G267" s="5"/>
      <c r="H267" s="5"/>
    </row>
    <row r="268" customFormat="false" ht="12.75" hidden="false" customHeight="false" outlineLevel="0" collapsed="false">
      <c r="C268" s="5"/>
      <c r="D268" s="5"/>
      <c r="E268" s="5"/>
      <c r="F268" s="5"/>
      <c r="G268" s="5"/>
      <c r="H268" s="5"/>
    </row>
    <row r="269" customFormat="false" ht="12.75" hidden="false" customHeight="false" outlineLevel="0" collapsed="false">
      <c r="C269" s="5"/>
      <c r="D269" s="5"/>
      <c r="E269" s="5"/>
      <c r="F269" s="5"/>
      <c r="G269" s="5"/>
      <c r="H269" s="5"/>
    </row>
    <row r="270" customFormat="false" ht="12.75" hidden="false" customHeight="false" outlineLevel="0" collapsed="false">
      <c r="C270" s="5"/>
      <c r="D270" s="5"/>
      <c r="E270" s="5"/>
      <c r="F270" s="5"/>
      <c r="G270" s="5"/>
      <c r="H270" s="5"/>
    </row>
    <row r="271" customFormat="false" ht="12.75" hidden="false" customHeight="false" outlineLevel="0" collapsed="false">
      <c r="C271" s="5"/>
      <c r="D271" s="5"/>
      <c r="E271" s="5"/>
      <c r="F271" s="5"/>
      <c r="G271" s="5"/>
      <c r="H271" s="5"/>
    </row>
    <row r="272" customFormat="false" ht="12.75" hidden="false" customHeight="false" outlineLevel="0" collapsed="false">
      <c r="C272" s="5"/>
      <c r="D272" s="5"/>
      <c r="E272" s="5"/>
      <c r="F272" s="5"/>
      <c r="G272" s="5"/>
      <c r="H272" s="5"/>
    </row>
    <row r="273" customFormat="false" ht="12.75" hidden="false" customHeight="false" outlineLevel="0" collapsed="false">
      <c r="C273" s="5"/>
      <c r="D273" s="5"/>
      <c r="E273" s="5"/>
      <c r="F273" s="5"/>
      <c r="G273" s="5"/>
      <c r="H273" s="5"/>
    </row>
    <row r="274" customFormat="false" ht="12.75" hidden="false" customHeight="false" outlineLevel="0" collapsed="false">
      <c r="C274" s="5"/>
      <c r="D274" s="5"/>
      <c r="E274" s="5"/>
      <c r="F274" s="5"/>
      <c r="G274" s="5"/>
      <c r="H274" s="5"/>
    </row>
    <row r="275" customFormat="false" ht="12.75" hidden="false" customHeight="false" outlineLevel="0" collapsed="false">
      <c r="C275" s="5"/>
      <c r="D275" s="5"/>
      <c r="E275" s="5"/>
      <c r="F275" s="5"/>
      <c r="G275" s="5"/>
      <c r="H275" s="5"/>
    </row>
    <row r="276" customFormat="false" ht="12.75" hidden="false" customHeight="false" outlineLevel="0" collapsed="false">
      <c r="C276" s="5"/>
      <c r="D276" s="5"/>
      <c r="E276" s="5"/>
      <c r="F276" s="5"/>
      <c r="G276" s="5"/>
      <c r="H276" s="5"/>
    </row>
    <row r="277" customFormat="false" ht="12.75" hidden="false" customHeight="false" outlineLevel="0" collapsed="false">
      <c r="C277" s="5"/>
      <c r="D277" s="5"/>
      <c r="E277" s="5"/>
      <c r="F277" s="5"/>
      <c r="G277" s="5"/>
      <c r="H277" s="5"/>
    </row>
    <row r="278" customFormat="false" ht="12.75" hidden="false" customHeight="false" outlineLevel="0" collapsed="false">
      <c r="C278" s="5"/>
      <c r="D278" s="5"/>
      <c r="E278" s="5"/>
      <c r="F278" s="5"/>
      <c r="G278" s="5"/>
      <c r="H278" s="5"/>
    </row>
    <row r="279" customFormat="false" ht="12.75" hidden="false" customHeight="false" outlineLevel="0" collapsed="false">
      <c r="C279" s="5"/>
      <c r="D279" s="5"/>
      <c r="E279" s="5"/>
      <c r="F279" s="5"/>
      <c r="G279" s="5"/>
      <c r="H279" s="5"/>
    </row>
    <row r="280" customFormat="false" ht="12.75" hidden="false" customHeight="false" outlineLevel="0" collapsed="false">
      <c r="C280" s="5"/>
      <c r="D280" s="5"/>
      <c r="E280" s="5"/>
      <c r="F280" s="5"/>
      <c r="G280" s="5"/>
      <c r="H280" s="5"/>
    </row>
    <row r="281" customFormat="false" ht="12.75" hidden="false" customHeight="false" outlineLevel="0" collapsed="false">
      <c r="C281" s="5"/>
      <c r="D281" s="5"/>
      <c r="E281" s="5"/>
      <c r="F281" s="5"/>
      <c r="G281" s="5"/>
      <c r="H281" s="5"/>
    </row>
    <row r="282" customFormat="false" ht="12.75" hidden="false" customHeight="false" outlineLevel="0" collapsed="false">
      <c r="C282" s="5"/>
      <c r="D282" s="5"/>
      <c r="E282" s="5"/>
      <c r="F282" s="5"/>
      <c r="G282" s="5"/>
      <c r="H282" s="5"/>
    </row>
    <row r="283" customFormat="false" ht="12.75" hidden="false" customHeight="false" outlineLevel="0" collapsed="false">
      <c r="C283" s="5"/>
      <c r="D283" s="5"/>
      <c r="E283" s="5"/>
      <c r="F283" s="5"/>
      <c r="G283" s="5"/>
      <c r="H283" s="5"/>
    </row>
    <row r="284" customFormat="false" ht="12.75" hidden="false" customHeight="false" outlineLevel="0" collapsed="false">
      <c r="C284" s="5"/>
      <c r="D284" s="5"/>
      <c r="E284" s="5"/>
      <c r="F284" s="5"/>
      <c r="G284" s="5"/>
      <c r="H284" s="5"/>
    </row>
    <row r="285" customFormat="false" ht="12.75" hidden="false" customHeight="false" outlineLevel="0" collapsed="false">
      <c r="C285" s="5"/>
      <c r="D285" s="5"/>
      <c r="E285" s="5"/>
      <c r="F285" s="5"/>
      <c r="G285" s="5"/>
      <c r="H285" s="5"/>
    </row>
    <row r="286" customFormat="false" ht="12.75" hidden="false" customHeight="false" outlineLevel="0" collapsed="false">
      <c r="C286" s="5"/>
      <c r="D286" s="5"/>
      <c r="E286" s="5"/>
      <c r="F286" s="5"/>
      <c r="G286" s="5"/>
      <c r="H286" s="5"/>
    </row>
    <row r="287" customFormat="false" ht="12.75" hidden="false" customHeight="false" outlineLevel="0" collapsed="false">
      <c r="C287" s="5"/>
      <c r="D287" s="5"/>
      <c r="E287" s="5"/>
      <c r="F287" s="5"/>
      <c r="G287" s="5"/>
      <c r="H287" s="5"/>
    </row>
    <row r="288" customFormat="false" ht="12.75" hidden="false" customHeight="false" outlineLevel="0" collapsed="false">
      <c r="C288" s="5"/>
      <c r="D288" s="5"/>
      <c r="E288" s="5"/>
      <c r="F288" s="5"/>
      <c r="G288" s="5"/>
      <c r="H288" s="5"/>
    </row>
    <row r="289" customFormat="false" ht="12.75" hidden="false" customHeight="false" outlineLevel="0" collapsed="false">
      <c r="C289" s="5"/>
      <c r="D289" s="5"/>
      <c r="E289" s="5"/>
      <c r="F289" s="5"/>
      <c r="G289" s="5"/>
      <c r="H289" s="5"/>
    </row>
    <row r="290" customFormat="false" ht="12.75" hidden="false" customHeight="false" outlineLevel="0" collapsed="false">
      <c r="C290" s="5"/>
      <c r="D290" s="5"/>
      <c r="E290" s="5"/>
      <c r="F290" s="5"/>
      <c r="G290" s="5"/>
      <c r="H290" s="5"/>
    </row>
    <row r="291" customFormat="false" ht="12.75" hidden="false" customHeight="false" outlineLevel="0" collapsed="false">
      <c r="C291" s="5"/>
      <c r="D291" s="5"/>
      <c r="E291" s="5"/>
      <c r="F291" s="5"/>
      <c r="G291" s="5"/>
      <c r="H291" s="5"/>
    </row>
    <row r="292" customFormat="false" ht="12.75" hidden="false" customHeight="false" outlineLevel="0" collapsed="false">
      <c r="C292" s="5"/>
      <c r="D292" s="5"/>
      <c r="E292" s="5"/>
      <c r="F292" s="5"/>
      <c r="G292" s="5"/>
      <c r="H292" s="5"/>
    </row>
    <row r="293" customFormat="false" ht="12.75" hidden="false" customHeight="false" outlineLevel="0" collapsed="false">
      <c r="C293" s="5"/>
      <c r="D293" s="5"/>
      <c r="E293" s="5"/>
      <c r="F293" s="5"/>
      <c r="G293" s="5"/>
      <c r="H293" s="5"/>
    </row>
    <row r="294" customFormat="false" ht="12.75" hidden="false" customHeight="false" outlineLevel="0" collapsed="false">
      <c r="C294" s="5"/>
      <c r="D294" s="5"/>
      <c r="E294" s="5"/>
      <c r="F294" s="5"/>
      <c r="G294" s="5"/>
      <c r="H294" s="5"/>
    </row>
    <row r="295" customFormat="false" ht="12.75" hidden="false" customHeight="false" outlineLevel="0" collapsed="false">
      <c r="C295" s="5"/>
      <c r="D295" s="5"/>
      <c r="E295" s="5"/>
      <c r="F295" s="5"/>
      <c r="G295" s="5"/>
      <c r="H295" s="5"/>
    </row>
    <row r="296" customFormat="false" ht="12.75" hidden="false" customHeight="false" outlineLevel="0" collapsed="false">
      <c r="C296" s="5"/>
      <c r="D296" s="5"/>
      <c r="E296" s="5"/>
      <c r="F296" s="5"/>
      <c r="G296" s="5"/>
      <c r="H296" s="5"/>
    </row>
    <row r="297" customFormat="false" ht="12.75" hidden="false" customHeight="false" outlineLevel="0" collapsed="false">
      <c r="C297" s="5"/>
      <c r="D297" s="5"/>
      <c r="E297" s="5"/>
      <c r="F297" s="5"/>
      <c r="G297" s="5"/>
      <c r="H297" s="5"/>
    </row>
    <row r="298" customFormat="false" ht="12.75" hidden="false" customHeight="false" outlineLevel="0" collapsed="false">
      <c r="C298" s="5"/>
      <c r="D298" s="5"/>
      <c r="E298" s="5"/>
      <c r="F298" s="5"/>
      <c r="G298" s="5"/>
      <c r="H298" s="5"/>
    </row>
    <row r="299" customFormat="false" ht="12.75" hidden="false" customHeight="false" outlineLevel="0" collapsed="false">
      <c r="C299" s="5"/>
      <c r="D299" s="5"/>
      <c r="E299" s="5"/>
      <c r="F299" s="5"/>
      <c r="G299" s="5"/>
      <c r="H299" s="5"/>
    </row>
    <row r="300" customFormat="false" ht="12.75" hidden="false" customHeight="false" outlineLevel="0" collapsed="false">
      <c r="C300" s="5"/>
      <c r="D300" s="5"/>
      <c r="E300" s="5"/>
      <c r="F300" s="5"/>
      <c r="G300" s="5"/>
      <c r="H300" s="5"/>
    </row>
    <row r="301" customFormat="false" ht="12.75" hidden="false" customHeight="false" outlineLevel="0" collapsed="false">
      <c r="C301" s="5"/>
      <c r="D301" s="5"/>
      <c r="E301" s="5"/>
      <c r="F301" s="5"/>
      <c r="G301" s="5"/>
      <c r="H301" s="5"/>
    </row>
    <row r="302" customFormat="false" ht="12.75" hidden="false" customHeight="false" outlineLevel="0" collapsed="false">
      <c r="C302" s="5"/>
      <c r="D302" s="5"/>
      <c r="E302" s="5"/>
      <c r="F302" s="5"/>
      <c r="G302" s="5"/>
      <c r="H302" s="5"/>
    </row>
    <row r="303" customFormat="false" ht="12.75" hidden="false" customHeight="false" outlineLevel="0" collapsed="false">
      <c r="C303" s="5"/>
      <c r="D303" s="5"/>
      <c r="E303" s="5"/>
      <c r="F303" s="5"/>
      <c r="G303" s="5"/>
      <c r="H303" s="5"/>
    </row>
    <row r="304" customFormat="false" ht="12.75" hidden="false" customHeight="false" outlineLevel="0" collapsed="false">
      <c r="C304" s="5"/>
      <c r="D304" s="5"/>
      <c r="E304" s="5"/>
      <c r="F304" s="5"/>
      <c r="G304" s="5"/>
      <c r="H304" s="5"/>
    </row>
    <row r="305" customFormat="false" ht="12.75" hidden="false" customHeight="false" outlineLevel="0" collapsed="false">
      <c r="C305" s="5"/>
      <c r="D305" s="5"/>
      <c r="E305" s="5"/>
      <c r="F305" s="5"/>
      <c r="G305" s="5"/>
      <c r="H305" s="5"/>
    </row>
    <row r="306" customFormat="false" ht="12.75" hidden="false" customHeight="false" outlineLevel="0" collapsed="false">
      <c r="C306" s="5"/>
      <c r="D306" s="5"/>
      <c r="E306" s="5"/>
      <c r="F306" s="5"/>
      <c r="G306" s="5"/>
      <c r="H306" s="5"/>
    </row>
    <row r="307" customFormat="false" ht="12.75" hidden="false" customHeight="false" outlineLevel="0" collapsed="false">
      <c r="C307" s="5"/>
      <c r="D307" s="5"/>
      <c r="E307" s="5"/>
      <c r="F307" s="5"/>
      <c r="G307" s="5"/>
      <c r="H307" s="5"/>
    </row>
    <row r="308" customFormat="false" ht="12.75" hidden="false" customHeight="false" outlineLevel="0" collapsed="false">
      <c r="C308" s="5"/>
      <c r="D308" s="5"/>
      <c r="E308" s="5"/>
      <c r="F308" s="5"/>
      <c r="G308" s="5"/>
      <c r="H308" s="5"/>
    </row>
    <row r="309" customFormat="false" ht="12.75" hidden="false" customHeight="false" outlineLevel="0" collapsed="false">
      <c r="C309" s="5"/>
      <c r="D309" s="5"/>
      <c r="E309" s="5"/>
      <c r="F309" s="5"/>
      <c r="G309" s="5"/>
      <c r="H309" s="5"/>
    </row>
    <row r="310" customFormat="false" ht="12.75" hidden="false" customHeight="false" outlineLevel="0" collapsed="false">
      <c r="C310" s="5"/>
      <c r="D310" s="5"/>
      <c r="E310" s="5"/>
      <c r="F310" s="5"/>
      <c r="G310" s="5"/>
      <c r="H310" s="5"/>
    </row>
    <row r="311" customFormat="false" ht="12.75" hidden="false" customHeight="false" outlineLevel="0" collapsed="false">
      <c r="C311" s="5"/>
      <c r="D311" s="5"/>
      <c r="E311" s="5"/>
      <c r="F311" s="5"/>
      <c r="G311" s="5"/>
      <c r="H311" s="5"/>
    </row>
    <row r="312" customFormat="false" ht="12.75" hidden="false" customHeight="false" outlineLevel="0" collapsed="false">
      <c r="C312" s="5"/>
      <c r="D312" s="5"/>
      <c r="E312" s="5"/>
      <c r="F312" s="5"/>
      <c r="G312" s="5"/>
      <c r="H312" s="5"/>
    </row>
    <row r="313" customFormat="false" ht="12.75" hidden="false" customHeight="false" outlineLevel="0" collapsed="false">
      <c r="C313" s="5"/>
      <c r="D313" s="5"/>
      <c r="E313" s="5"/>
      <c r="F313" s="5"/>
      <c r="G313" s="5"/>
      <c r="H313" s="5"/>
    </row>
    <row r="314" customFormat="false" ht="12.75" hidden="false" customHeight="false" outlineLevel="0" collapsed="false">
      <c r="C314" s="5"/>
      <c r="D314" s="5"/>
      <c r="E314" s="5"/>
      <c r="F314" s="5"/>
      <c r="G314" s="5"/>
      <c r="H314" s="5"/>
    </row>
    <row r="315" customFormat="false" ht="12.75" hidden="false" customHeight="false" outlineLevel="0" collapsed="false">
      <c r="C315" s="5"/>
      <c r="D315" s="5"/>
      <c r="E315" s="5"/>
      <c r="F315" s="5"/>
      <c r="G315" s="5"/>
      <c r="H315" s="5"/>
    </row>
    <row r="316" customFormat="false" ht="12.75" hidden="false" customHeight="false" outlineLevel="0" collapsed="false">
      <c r="C316" s="5"/>
      <c r="D316" s="5"/>
      <c r="E316" s="5"/>
      <c r="F316" s="5"/>
      <c r="G316" s="5"/>
      <c r="H316" s="5"/>
    </row>
    <row r="317" customFormat="false" ht="12.75" hidden="false" customHeight="false" outlineLevel="0" collapsed="false">
      <c r="C317" s="5"/>
      <c r="D317" s="5"/>
      <c r="E317" s="5"/>
      <c r="F317" s="5"/>
      <c r="G317" s="5"/>
      <c r="H317" s="5"/>
    </row>
    <row r="318" customFormat="false" ht="12.75" hidden="false" customHeight="false" outlineLevel="0" collapsed="false">
      <c r="C318" s="5"/>
      <c r="D318" s="5"/>
      <c r="E318" s="5"/>
      <c r="F318" s="5"/>
      <c r="G318" s="5"/>
      <c r="H318" s="5"/>
    </row>
    <row r="319" customFormat="false" ht="12.75" hidden="false" customHeight="false" outlineLevel="0" collapsed="false">
      <c r="C319" s="5"/>
      <c r="D319" s="5"/>
      <c r="E319" s="5"/>
      <c r="F319" s="5"/>
      <c r="G319" s="5"/>
      <c r="H319" s="5"/>
    </row>
    <row r="320" customFormat="false" ht="12.75" hidden="false" customHeight="false" outlineLevel="0" collapsed="false">
      <c r="C320" s="5"/>
      <c r="D320" s="5"/>
      <c r="E320" s="5"/>
      <c r="F320" s="5"/>
      <c r="G320" s="5"/>
      <c r="H320" s="5"/>
    </row>
    <row r="321" customFormat="false" ht="12.75" hidden="false" customHeight="false" outlineLevel="0" collapsed="false">
      <c r="C321" s="5"/>
      <c r="D321" s="5"/>
      <c r="E321" s="5"/>
      <c r="F321" s="5"/>
      <c r="G321" s="5"/>
      <c r="H321" s="5"/>
    </row>
    <row r="322" customFormat="false" ht="12.75" hidden="false" customHeight="false" outlineLevel="0" collapsed="false">
      <c r="C322" s="5"/>
      <c r="D322" s="5"/>
      <c r="E322" s="5"/>
      <c r="F322" s="5"/>
      <c r="G322" s="5"/>
      <c r="H322" s="5"/>
    </row>
    <row r="323" customFormat="false" ht="12.75" hidden="false" customHeight="false" outlineLevel="0" collapsed="false">
      <c r="C323" s="5"/>
      <c r="D323" s="5"/>
      <c r="E323" s="5"/>
      <c r="F323" s="5"/>
      <c r="G323" s="5"/>
      <c r="H323" s="5"/>
    </row>
    <row r="324" customFormat="false" ht="12.75" hidden="false" customHeight="false" outlineLevel="0" collapsed="false">
      <c r="C324" s="5"/>
      <c r="D324" s="5"/>
      <c r="E324" s="5"/>
      <c r="F324" s="5"/>
      <c r="G324" s="5"/>
      <c r="H324" s="5"/>
    </row>
    <row r="325" customFormat="false" ht="12.75" hidden="false" customHeight="false" outlineLevel="0" collapsed="false">
      <c r="C325" s="5"/>
      <c r="D325" s="5"/>
      <c r="E325" s="5"/>
      <c r="F325" s="5"/>
      <c r="G325" s="5"/>
      <c r="H325" s="5"/>
    </row>
    <row r="326" customFormat="false" ht="12.75" hidden="false" customHeight="false" outlineLevel="0" collapsed="false">
      <c r="C326" s="5"/>
      <c r="D326" s="5"/>
      <c r="E326" s="5"/>
      <c r="F326" s="5"/>
      <c r="G326" s="5"/>
      <c r="H326" s="5"/>
    </row>
    <row r="327" customFormat="false" ht="12.75" hidden="false" customHeight="false" outlineLevel="0" collapsed="false">
      <c r="C327" s="5"/>
      <c r="D327" s="5"/>
      <c r="E327" s="5"/>
      <c r="F327" s="5"/>
      <c r="G327" s="5"/>
      <c r="H327" s="5"/>
    </row>
    <row r="328" customFormat="false" ht="12.75" hidden="false" customHeight="false" outlineLevel="0" collapsed="false">
      <c r="C328" s="5"/>
      <c r="D328" s="5"/>
      <c r="E328" s="5"/>
      <c r="F328" s="5"/>
      <c r="G328" s="5"/>
      <c r="H328" s="5"/>
    </row>
    <row r="329" customFormat="false" ht="12.75" hidden="false" customHeight="false" outlineLevel="0" collapsed="false">
      <c r="C329" s="5"/>
      <c r="D329" s="5"/>
      <c r="E329" s="5"/>
      <c r="F329" s="5"/>
      <c r="G329" s="5"/>
      <c r="H329" s="5"/>
    </row>
    <row r="330" customFormat="false" ht="12.75" hidden="false" customHeight="false" outlineLevel="0" collapsed="false">
      <c r="C330" s="5"/>
      <c r="D330" s="5"/>
      <c r="E330" s="5"/>
      <c r="F330" s="5"/>
      <c r="G330" s="5"/>
      <c r="H330" s="5"/>
    </row>
    <row r="331" customFormat="false" ht="12.75" hidden="false" customHeight="false" outlineLevel="0" collapsed="false">
      <c r="C331" s="5"/>
      <c r="D331" s="5"/>
      <c r="E331" s="5"/>
      <c r="F331" s="5"/>
      <c r="G331" s="5"/>
      <c r="H331" s="5"/>
    </row>
    <row r="332" customFormat="false" ht="12.75" hidden="false" customHeight="false" outlineLevel="0" collapsed="false">
      <c r="C332" s="5"/>
      <c r="D332" s="5"/>
      <c r="E332" s="5"/>
      <c r="F332" s="5"/>
      <c r="G332" s="5"/>
      <c r="H332" s="5"/>
    </row>
    <row r="333" customFormat="false" ht="12.75" hidden="false" customHeight="false" outlineLevel="0" collapsed="false">
      <c r="C333" s="5"/>
      <c r="D333" s="5"/>
      <c r="E333" s="5"/>
      <c r="F333" s="5"/>
      <c r="G333" s="5"/>
      <c r="H333" s="5"/>
    </row>
    <row r="334" customFormat="false" ht="12.75" hidden="false" customHeight="false" outlineLevel="0" collapsed="false">
      <c r="C334" s="5"/>
      <c r="D334" s="5"/>
      <c r="E334" s="5"/>
      <c r="F334" s="5"/>
      <c r="G334" s="5"/>
      <c r="H334" s="5"/>
    </row>
    <row r="335" customFormat="false" ht="12.75" hidden="false" customHeight="false" outlineLevel="0" collapsed="false">
      <c r="C335" s="5"/>
      <c r="D335" s="5"/>
      <c r="E335" s="5"/>
      <c r="F335" s="5"/>
      <c r="G335" s="5"/>
      <c r="H335" s="5"/>
    </row>
    <row r="336" customFormat="false" ht="12.75" hidden="false" customHeight="false" outlineLevel="0" collapsed="false">
      <c r="C336" s="5"/>
      <c r="D336" s="5"/>
      <c r="E336" s="5"/>
      <c r="F336" s="5"/>
      <c r="G336" s="5"/>
      <c r="H336" s="5"/>
    </row>
    <row r="337" customFormat="false" ht="12.75" hidden="false" customHeight="false" outlineLevel="0" collapsed="false">
      <c r="C337" s="5"/>
      <c r="D337" s="5"/>
      <c r="E337" s="5"/>
      <c r="F337" s="5"/>
      <c r="G337" s="5"/>
      <c r="H337" s="5"/>
    </row>
    <row r="338" customFormat="false" ht="12.75" hidden="false" customHeight="false" outlineLevel="0" collapsed="false">
      <c r="C338" s="5"/>
      <c r="D338" s="5"/>
      <c r="E338" s="5"/>
      <c r="F338" s="5"/>
      <c r="G338" s="5"/>
      <c r="H338" s="5"/>
    </row>
    <row r="339" customFormat="false" ht="12.75" hidden="false" customHeight="false" outlineLevel="0" collapsed="false">
      <c r="C339" s="5"/>
      <c r="D339" s="5"/>
      <c r="E339" s="5"/>
      <c r="F339" s="5"/>
      <c r="G339" s="5"/>
      <c r="H339" s="5"/>
    </row>
    <row r="340" customFormat="false" ht="12.75" hidden="false" customHeight="false" outlineLevel="0" collapsed="false">
      <c r="C340" s="5"/>
      <c r="D340" s="5"/>
      <c r="E340" s="5"/>
      <c r="F340" s="5"/>
      <c r="G340" s="5"/>
      <c r="H340" s="5"/>
    </row>
    <row r="341" customFormat="false" ht="12.75" hidden="false" customHeight="false" outlineLevel="0" collapsed="false">
      <c r="C341" s="5"/>
      <c r="D341" s="5"/>
      <c r="E341" s="5"/>
      <c r="F341" s="5"/>
      <c r="G341" s="5"/>
      <c r="H341" s="5"/>
    </row>
    <row r="342" customFormat="false" ht="12.75" hidden="false" customHeight="false" outlineLevel="0" collapsed="false">
      <c r="C342" s="5"/>
      <c r="D342" s="5"/>
      <c r="E342" s="5"/>
      <c r="F342" s="5"/>
      <c r="G342" s="5"/>
      <c r="H342" s="5"/>
    </row>
    <row r="343" customFormat="false" ht="12.75" hidden="false" customHeight="false" outlineLevel="0" collapsed="false">
      <c r="C343" s="5"/>
      <c r="D343" s="5"/>
      <c r="E343" s="5"/>
      <c r="F343" s="5"/>
      <c r="G343" s="5"/>
      <c r="H343" s="5"/>
    </row>
    <row r="344" customFormat="false" ht="12.75" hidden="false" customHeight="false" outlineLevel="0" collapsed="false">
      <c r="C344" s="5"/>
      <c r="D344" s="5"/>
      <c r="E344" s="5"/>
      <c r="F344" s="5"/>
      <c r="G344" s="5"/>
      <c r="H344" s="5"/>
    </row>
    <row r="345" customFormat="false" ht="12.75" hidden="false" customHeight="false" outlineLevel="0" collapsed="false">
      <c r="C345" s="5"/>
      <c r="D345" s="5"/>
      <c r="E345" s="5"/>
      <c r="F345" s="5"/>
      <c r="G345" s="5"/>
      <c r="H345" s="5"/>
    </row>
    <row r="346" customFormat="false" ht="12.75" hidden="false" customHeight="false" outlineLevel="0" collapsed="false">
      <c r="C346" s="5"/>
      <c r="D346" s="5"/>
      <c r="E346" s="5"/>
      <c r="F346" s="5"/>
      <c r="G346" s="5"/>
      <c r="H346" s="5"/>
    </row>
    <row r="347" customFormat="false" ht="12.75" hidden="false" customHeight="false" outlineLevel="0" collapsed="false">
      <c r="C347" s="5"/>
      <c r="D347" s="5"/>
      <c r="E347" s="5"/>
      <c r="F347" s="5"/>
      <c r="G347" s="5"/>
      <c r="H347" s="5"/>
    </row>
    <row r="348" customFormat="false" ht="12.75" hidden="false" customHeight="false" outlineLevel="0" collapsed="false">
      <c r="C348" s="5"/>
      <c r="D348" s="5"/>
      <c r="E348" s="5"/>
      <c r="F348" s="5"/>
      <c r="G348" s="5"/>
      <c r="H348" s="5"/>
    </row>
    <row r="349" customFormat="false" ht="12.75" hidden="false" customHeight="false" outlineLevel="0" collapsed="false">
      <c r="C349" s="5"/>
      <c r="D349" s="5"/>
      <c r="E349" s="5"/>
      <c r="F349" s="5"/>
      <c r="G349" s="5"/>
      <c r="H349" s="5"/>
    </row>
    <row r="350" customFormat="false" ht="12.75" hidden="false" customHeight="false" outlineLevel="0" collapsed="false">
      <c r="C350" s="5"/>
      <c r="D350" s="5"/>
      <c r="E350" s="5"/>
      <c r="F350" s="5"/>
      <c r="G350" s="5"/>
      <c r="H350" s="5"/>
    </row>
    <row r="351" customFormat="false" ht="12.75" hidden="false" customHeight="false" outlineLevel="0" collapsed="false">
      <c r="C351" s="5"/>
      <c r="D351" s="5"/>
      <c r="E351" s="5"/>
      <c r="F351" s="5"/>
      <c r="G351" s="5"/>
      <c r="H351" s="5"/>
    </row>
    <row r="352" customFormat="false" ht="12.75" hidden="false" customHeight="false" outlineLevel="0" collapsed="false">
      <c r="C352" s="5"/>
      <c r="D352" s="5"/>
      <c r="E352" s="5"/>
      <c r="F352" s="5"/>
      <c r="G352" s="5"/>
      <c r="H352" s="5"/>
    </row>
    <row r="353" customFormat="false" ht="12.75" hidden="false" customHeight="false" outlineLevel="0" collapsed="false">
      <c r="C353" s="5"/>
      <c r="D353" s="5"/>
      <c r="E353" s="5"/>
      <c r="F353" s="5"/>
      <c r="G353" s="5"/>
      <c r="H353" s="5"/>
    </row>
    <row r="354" customFormat="false" ht="12.75" hidden="false" customHeight="false" outlineLevel="0" collapsed="false">
      <c r="C354" s="5"/>
      <c r="D354" s="5"/>
      <c r="E354" s="5"/>
      <c r="F354" s="5"/>
      <c r="G354" s="5"/>
      <c r="H354" s="5"/>
    </row>
    <row r="355" customFormat="false" ht="12.75" hidden="false" customHeight="false" outlineLevel="0" collapsed="false">
      <c r="C355" s="5"/>
      <c r="D355" s="5"/>
      <c r="E355" s="5"/>
      <c r="F355" s="5"/>
      <c r="G355" s="5"/>
      <c r="H355" s="5"/>
    </row>
    <row r="356" customFormat="false" ht="12.75" hidden="false" customHeight="false" outlineLevel="0" collapsed="false">
      <c r="C356" s="5"/>
      <c r="D356" s="5"/>
      <c r="E356" s="5"/>
      <c r="F356" s="5"/>
      <c r="G356" s="5"/>
      <c r="H356" s="5"/>
    </row>
    <row r="357" customFormat="false" ht="12.75" hidden="false" customHeight="false" outlineLevel="0" collapsed="false">
      <c r="C357" s="5"/>
      <c r="D357" s="5"/>
      <c r="E357" s="5"/>
      <c r="F357" s="5"/>
      <c r="G357" s="5"/>
      <c r="H357" s="5"/>
    </row>
    <row r="358" customFormat="false" ht="12.75" hidden="false" customHeight="false" outlineLevel="0" collapsed="false">
      <c r="C358" s="5"/>
      <c r="D358" s="5"/>
      <c r="E358" s="5"/>
      <c r="F358" s="5"/>
      <c r="G358" s="5"/>
      <c r="H358" s="5"/>
    </row>
    <row r="359" customFormat="false" ht="12.75" hidden="false" customHeight="false" outlineLevel="0" collapsed="false">
      <c r="C359" s="5"/>
      <c r="D359" s="5"/>
      <c r="E359" s="5"/>
      <c r="F359" s="5"/>
      <c r="G359" s="5"/>
      <c r="H359" s="5"/>
    </row>
    <row r="360" customFormat="false" ht="12.75" hidden="false" customHeight="false" outlineLevel="0" collapsed="false">
      <c r="C360" s="5"/>
      <c r="D360" s="5"/>
      <c r="E360" s="5"/>
      <c r="F360" s="5"/>
      <c r="G360" s="5"/>
      <c r="H360" s="5"/>
    </row>
    <row r="361" customFormat="false" ht="12.75" hidden="false" customHeight="false" outlineLevel="0" collapsed="false">
      <c r="C361" s="5"/>
      <c r="D361" s="5"/>
      <c r="E361" s="5"/>
      <c r="F361" s="5"/>
      <c r="G361" s="5"/>
      <c r="H361" s="5"/>
    </row>
    <row r="362" customFormat="false" ht="12.75" hidden="false" customHeight="false" outlineLevel="0" collapsed="false">
      <c r="C362" s="5"/>
      <c r="D362" s="5"/>
      <c r="E362" s="5"/>
      <c r="F362" s="5"/>
      <c r="G362" s="5"/>
      <c r="H362" s="5"/>
    </row>
    <row r="363" customFormat="false" ht="12.75" hidden="false" customHeight="false" outlineLevel="0" collapsed="false">
      <c r="C363" s="5"/>
      <c r="D363" s="5"/>
      <c r="E363" s="5"/>
      <c r="F363" s="5"/>
      <c r="G363" s="5"/>
      <c r="H363" s="5"/>
    </row>
    <row r="364" customFormat="false" ht="12.75" hidden="false" customHeight="false" outlineLevel="0" collapsed="false">
      <c r="C364" s="5"/>
      <c r="D364" s="5"/>
      <c r="E364" s="5"/>
      <c r="F364" s="5"/>
      <c r="G364" s="5"/>
      <c r="H364" s="5"/>
    </row>
    <row r="365" customFormat="false" ht="12.75" hidden="false" customHeight="false" outlineLevel="0" collapsed="false">
      <c r="C365" s="5"/>
      <c r="D365" s="5"/>
      <c r="E365" s="5"/>
      <c r="F365" s="5"/>
      <c r="G365" s="5"/>
      <c r="H365" s="5"/>
    </row>
    <row r="366" customFormat="false" ht="12.75" hidden="false" customHeight="false" outlineLevel="0" collapsed="false">
      <c r="C366" s="5"/>
      <c r="D366" s="5"/>
      <c r="E366" s="5"/>
      <c r="F366" s="5"/>
      <c r="G366" s="5"/>
      <c r="H366" s="5"/>
    </row>
    <row r="367" customFormat="false" ht="12.75" hidden="false" customHeight="false" outlineLevel="0" collapsed="false">
      <c r="C367" s="5"/>
      <c r="D367" s="5"/>
      <c r="E367" s="5"/>
      <c r="F367" s="5"/>
      <c r="G367" s="5"/>
      <c r="H367" s="5"/>
    </row>
    <row r="368" customFormat="false" ht="12.75" hidden="false" customHeight="false" outlineLevel="0" collapsed="false">
      <c r="C368" s="5"/>
      <c r="D368" s="5"/>
      <c r="E368" s="5"/>
      <c r="F368" s="5"/>
      <c r="G368" s="5"/>
      <c r="H368" s="5"/>
    </row>
    <row r="369" customFormat="false" ht="12.75" hidden="false" customHeight="false" outlineLevel="0" collapsed="false">
      <c r="C369" s="5"/>
      <c r="D369" s="5"/>
      <c r="E369" s="5"/>
      <c r="F369" s="5"/>
      <c r="G369" s="5"/>
      <c r="H369" s="5"/>
    </row>
    <row r="370" customFormat="false" ht="12.75" hidden="false" customHeight="false" outlineLevel="0" collapsed="false">
      <c r="C370" s="5"/>
      <c r="D370" s="5"/>
      <c r="E370" s="5"/>
      <c r="F370" s="5"/>
      <c r="G370" s="5"/>
      <c r="H370" s="5"/>
    </row>
    <row r="371" customFormat="false" ht="12.75" hidden="false" customHeight="false" outlineLevel="0" collapsed="false">
      <c r="C371" s="5"/>
      <c r="D371" s="5"/>
      <c r="E371" s="5"/>
      <c r="F371" s="5"/>
      <c r="G371" s="5"/>
      <c r="H371" s="5"/>
    </row>
    <row r="372" customFormat="false" ht="12.75" hidden="false" customHeight="false" outlineLevel="0" collapsed="false">
      <c r="C372" s="5"/>
      <c r="D372" s="5"/>
      <c r="E372" s="5"/>
      <c r="F372" s="5"/>
      <c r="G372" s="5"/>
      <c r="H372" s="5"/>
    </row>
    <row r="373" customFormat="false" ht="12.75" hidden="false" customHeight="false" outlineLevel="0" collapsed="false">
      <c r="C373" s="5"/>
      <c r="D373" s="5"/>
      <c r="E373" s="5"/>
      <c r="F373" s="5"/>
      <c r="G373" s="5"/>
      <c r="H373" s="5"/>
    </row>
    <row r="374" customFormat="false" ht="12.75" hidden="false" customHeight="false" outlineLevel="0" collapsed="false">
      <c r="C374" s="5"/>
      <c r="D374" s="5"/>
      <c r="E374" s="5"/>
      <c r="F374" s="5"/>
      <c r="G374" s="5"/>
      <c r="H374" s="5"/>
    </row>
    <row r="375" customFormat="false" ht="12.75" hidden="false" customHeight="false" outlineLevel="0" collapsed="false">
      <c r="C375" s="5"/>
      <c r="D375" s="5"/>
      <c r="E375" s="5"/>
      <c r="F375" s="5"/>
      <c r="G375" s="5"/>
      <c r="H375" s="5"/>
    </row>
    <row r="376" customFormat="false" ht="12.75" hidden="false" customHeight="false" outlineLevel="0" collapsed="false">
      <c r="C376" s="5"/>
      <c r="D376" s="5"/>
      <c r="E376" s="5"/>
      <c r="F376" s="5"/>
      <c r="G376" s="5"/>
      <c r="H376" s="5"/>
    </row>
    <row r="377" customFormat="false" ht="12.75" hidden="false" customHeight="false" outlineLevel="0" collapsed="false">
      <c r="C377" s="5"/>
      <c r="D377" s="5"/>
      <c r="E377" s="5"/>
      <c r="F377" s="5"/>
      <c r="G377" s="5"/>
      <c r="H377" s="5"/>
    </row>
    <row r="378" customFormat="false" ht="12.75" hidden="false" customHeight="false" outlineLevel="0" collapsed="false">
      <c r="C378" s="5"/>
      <c r="D378" s="5"/>
      <c r="E378" s="5"/>
      <c r="F378" s="5"/>
      <c r="G378" s="5"/>
      <c r="H378" s="5"/>
    </row>
    <row r="379" customFormat="false" ht="12.75" hidden="false" customHeight="false" outlineLevel="0" collapsed="false">
      <c r="C379" s="5"/>
      <c r="D379" s="5"/>
      <c r="E379" s="5"/>
      <c r="F379" s="5"/>
      <c r="G379" s="5"/>
      <c r="H379" s="5"/>
    </row>
    <row r="380" customFormat="false" ht="12.75" hidden="false" customHeight="false" outlineLevel="0" collapsed="false">
      <c r="C380" s="5"/>
      <c r="D380" s="5"/>
      <c r="E380" s="5"/>
      <c r="F380" s="5"/>
      <c r="G380" s="5"/>
      <c r="H380" s="5"/>
    </row>
    <row r="381" customFormat="false" ht="12.75" hidden="false" customHeight="false" outlineLevel="0" collapsed="false">
      <c r="C381" s="5"/>
      <c r="D381" s="5"/>
      <c r="E381" s="5"/>
      <c r="F381" s="5"/>
      <c r="G381" s="5"/>
      <c r="H381" s="5"/>
    </row>
    <row r="382" customFormat="false" ht="12.75" hidden="false" customHeight="false" outlineLevel="0" collapsed="false">
      <c r="C382" s="5"/>
      <c r="D382" s="5"/>
      <c r="E382" s="5"/>
      <c r="F382" s="5"/>
      <c r="G382" s="5"/>
      <c r="H382" s="5"/>
    </row>
    <row r="383" customFormat="false" ht="12.75" hidden="false" customHeight="false" outlineLevel="0" collapsed="false">
      <c r="C383" s="5"/>
      <c r="D383" s="5"/>
      <c r="E383" s="5"/>
      <c r="F383" s="5"/>
      <c r="G383" s="5"/>
      <c r="H383" s="5"/>
    </row>
    <row r="384" customFormat="false" ht="12.75" hidden="false" customHeight="false" outlineLevel="0" collapsed="false">
      <c r="C384" s="5"/>
      <c r="D384" s="5"/>
      <c r="E384" s="5"/>
      <c r="F384" s="5"/>
      <c r="G384" s="5"/>
      <c r="H384" s="5"/>
    </row>
    <row r="385" customFormat="false" ht="12.75" hidden="false" customHeight="false" outlineLevel="0" collapsed="false">
      <c r="C385" s="5"/>
      <c r="D385" s="5"/>
      <c r="E385" s="5"/>
      <c r="F385" s="5"/>
      <c r="G385" s="5"/>
      <c r="H385" s="5"/>
    </row>
    <row r="386" customFormat="false" ht="12.75" hidden="false" customHeight="false" outlineLevel="0" collapsed="false">
      <c r="C386" s="5"/>
      <c r="D386" s="5"/>
      <c r="E386" s="5"/>
      <c r="F386" s="5"/>
      <c r="G386" s="5"/>
      <c r="H386" s="5"/>
    </row>
    <row r="387" customFormat="false" ht="12.75" hidden="false" customHeight="false" outlineLevel="0" collapsed="false">
      <c r="C387" s="5"/>
      <c r="D387" s="5"/>
      <c r="E387" s="5"/>
      <c r="F387" s="5"/>
      <c r="G387" s="5"/>
      <c r="H387" s="5"/>
    </row>
    <row r="388" customFormat="false" ht="12.75" hidden="false" customHeight="false" outlineLevel="0" collapsed="false">
      <c r="C388" s="5"/>
      <c r="D388" s="5"/>
      <c r="E388" s="5"/>
      <c r="F388" s="5"/>
      <c r="G388" s="5"/>
      <c r="H388" s="5"/>
    </row>
    <row r="389" customFormat="false" ht="12.75" hidden="false" customHeight="false" outlineLevel="0" collapsed="false">
      <c r="C389" s="5"/>
      <c r="D389" s="5"/>
      <c r="E389" s="5"/>
      <c r="F389" s="5"/>
      <c r="G389" s="5"/>
      <c r="H389" s="5"/>
    </row>
    <row r="390" customFormat="false" ht="12.75" hidden="false" customHeight="false" outlineLevel="0" collapsed="false">
      <c r="C390" s="5"/>
      <c r="D390" s="5"/>
      <c r="E390" s="5"/>
      <c r="F390" s="5"/>
      <c r="G390" s="5"/>
      <c r="H390" s="5"/>
    </row>
    <row r="391" customFormat="false" ht="12.75" hidden="false" customHeight="false" outlineLevel="0" collapsed="false">
      <c r="C391" s="5"/>
      <c r="D391" s="5"/>
      <c r="E391" s="5"/>
      <c r="F391" s="5"/>
      <c r="G391" s="5"/>
      <c r="H391" s="5"/>
    </row>
    <row r="392" customFormat="false" ht="12.75" hidden="false" customHeight="false" outlineLevel="0" collapsed="false">
      <c r="C392" s="5"/>
      <c r="D392" s="5"/>
      <c r="E392" s="5"/>
      <c r="F392" s="5"/>
      <c r="G392" s="5"/>
      <c r="H392" s="5"/>
    </row>
    <row r="393" customFormat="false" ht="12.75" hidden="false" customHeight="false" outlineLevel="0" collapsed="false">
      <c r="C393" s="5"/>
      <c r="D393" s="5"/>
      <c r="E393" s="5"/>
      <c r="F393" s="5"/>
      <c r="G393" s="5"/>
      <c r="H393" s="5"/>
    </row>
    <row r="394" customFormat="false" ht="12.75" hidden="false" customHeight="false" outlineLevel="0" collapsed="false">
      <c r="C394" s="5"/>
      <c r="D394" s="5"/>
      <c r="E394" s="5"/>
      <c r="F394" s="5"/>
      <c r="G394" s="5"/>
      <c r="H394" s="5"/>
    </row>
    <row r="395" customFormat="false" ht="12.75" hidden="false" customHeight="false" outlineLevel="0" collapsed="false">
      <c r="C395" s="5"/>
      <c r="D395" s="5"/>
      <c r="E395" s="5"/>
      <c r="F395" s="5"/>
      <c r="G395" s="5"/>
      <c r="H395" s="5"/>
    </row>
    <row r="396" customFormat="false" ht="12.75" hidden="false" customHeight="false" outlineLevel="0" collapsed="false">
      <c r="C396" s="5"/>
      <c r="D396" s="5"/>
      <c r="E396" s="5"/>
      <c r="F396" s="5"/>
      <c r="G396" s="5"/>
      <c r="H396" s="5"/>
    </row>
    <row r="397" customFormat="false" ht="12.75" hidden="false" customHeight="false" outlineLevel="0" collapsed="false">
      <c r="C397" s="5"/>
      <c r="D397" s="5"/>
      <c r="E397" s="5"/>
      <c r="F397" s="5"/>
      <c r="G397" s="5"/>
      <c r="H397" s="5"/>
    </row>
    <row r="398" customFormat="false" ht="12.75" hidden="false" customHeight="false" outlineLevel="0" collapsed="false">
      <c r="C398" s="5"/>
      <c r="D398" s="5"/>
      <c r="E398" s="5"/>
      <c r="F398" s="5"/>
      <c r="G398" s="5"/>
      <c r="H398" s="5"/>
    </row>
    <row r="399" customFormat="false" ht="12.75" hidden="false" customHeight="false" outlineLevel="0" collapsed="false">
      <c r="C399" s="5"/>
      <c r="D399" s="5"/>
      <c r="E399" s="5"/>
      <c r="F399" s="5"/>
      <c r="G399" s="5"/>
      <c r="H399" s="5"/>
    </row>
    <row r="400" customFormat="false" ht="12.75" hidden="false" customHeight="false" outlineLevel="0" collapsed="false">
      <c r="C400" s="5"/>
      <c r="D400" s="5"/>
      <c r="E400" s="5"/>
      <c r="F400" s="5"/>
      <c r="G400" s="5"/>
      <c r="H400" s="5"/>
    </row>
    <row r="401" customFormat="false" ht="12.75" hidden="false" customHeight="false" outlineLevel="0" collapsed="false">
      <c r="C401" s="5"/>
      <c r="D401" s="5"/>
      <c r="E401" s="5"/>
      <c r="F401" s="5"/>
      <c r="G401" s="5"/>
      <c r="H401" s="5"/>
    </row>
    <row r="402" customFormat="false" ht="12.75" hidden="false" customHeight="false" outlineLevel="0" collapsed="false">
      <c r="C402" s="5"/>
      <c r="D402" s="5"/>
      <c r="E402" s="5"/>
      <c r="F402" s="5"/>
      <c r="G402" s="5"/>
      <c r="H402" s="5"/>
    </row>
    <row r="403" customFormat="false" ht="12.75" hidden="false" customHeight="false" outlineLevel="0" collapsed="false">
      <c r="C403" s="5"/>
      <c r="D403" s="5"/>
      <c r="E403" s="5"/>
      <c r="F403" s="5"/>
      <c r="G403" s="5"/>
      <c r="H403" s="5"/>
    </row>
    <row r="404" customFormat="false" ht="12.75" hidden="false" customHeight="false" outlineLevel="0" collapsed="false">
      <c r="C404" s="5"/>
      <c r="D404" s="5"/>
      <c r="E404" s="5"/>
      <c r="F404" s="5"/>
      <c r="G404" s="5"/>
      <c r="H404" s="5"/>
    </row>
    <row r="405" customFormat="false" ht="12.75" hidden="false" customHeight="false" outlineLevel="0" collapsed="false">
      <c r="C405" s="5"/>
      <c r="D405" s="5"/>
      <c r="E405" s="5"/>
      <c r="F405" s="5"/>
      <c r="G405" s="5"/>
      <c r="H405" s="5"/>
    </row>
    <row r="406" customFormat="false" ht="12.75" hidden="false" customHeight="false" outlineLevel="0" collapsed="false">
      <c r="C406" s="5"/>
      <c r="D406" s="5"/>
      <c r="E406" s="5"/>
      <c r="F406" s="5"/>
      <c r="G406" s="5"/>
      <c r="H406" s="5"/>
    </row>
    <row r="407" customFormat="false" ht="12.75" hidden="false" customHeight="false" outlineLevel="0" collapsed="false">
      <c r="C407" s="5"/>
      <c r="D407" s="5"/>
      <c r="E407" s="5"/>
      <c r="F407" s="5"/>
      <c r="G407" s="5"/>
      <c r="H407" s="5"/>
    </row>
    <row r="408" customFormat="false" ht="12.75" hidden="false" customHeight="false" outlineLevel="0" collapsed="false">
      <c r="C408" s="5"/>
      <c r="D408" s="5"/>
      <c r="E408" s="5"/>
      <c r="F408" s="5"/>
      <c r="G408" s="5"/>
      <c r="H408" s="5"/>
    </row>
    <row r="409" customFormat="false" ht="12.75" hidden="false" customHeight="false" outlineLevel="0" collapsed="false">
      <c r="C409" s="5"/>
      <c r="D409" s="5"/>
      <c r="E409" s="5"/>
      <c r="F409" s="5"/>
      <c r="G409" s="5"/>
      <c r="H409" s="5"/>
    </row>
    <row r="410" customFormat="false" ht="12.75" hidden="false" customHeight="false" outlineLevel="0" collapsed="false">
      <c r="C410" s="5"/>
      <c r="D410" s="5"/>
      <c r="E410" s="5"/>
      <c r="F410" s="5"/>
      <c r="G410" s="5"/>
      <c r="H410" s="5"/>
    </row>
    <row r="411" customFormat="false" ht="12.75" hidden="false" customHeight="false" outlineLevel="0" collapsed="false">
      <c r="C411" s="5"/>
      <c r="D411" s="5"/>
      <c r="E411" s="5"/>
      <c r="F411" s="5"/>
      <c r="G411" s="5"/>
      <c r="H411" s="5"/>
    </row>
    <row r="412" customFormat="false" ht="12.75" hidden="false" customHeight="false" outlineLevel="0" collapsed="false">
      <c r="C412" s="5"/>
      <c r="D412" s="5"/>
      <c r="E412" s="5"/>
      <c r="F412" s="5"/>
      <c r="G412" s="5"/>
      <c r="H412" s="5"/>
    </row>
    <row r="413" customFormat="false" ht="12.75" hidden="false" customHeight="false" outlineLevel="0" collapsed="false">
      <c r="C413" s="5"/>
      <c r="D413" s="5"/>
      <c r="E413" s="5"/>
      <c r="F413" s="5"/>
      <c r="G413" s="5"/>
      <c r="H413" s="5"/>
    </row>
    <row r="414" customFormat="false" ht="12.75" hidden="false" customHeight="false" outlineLevel="0" collapsed="false">
      <c r="C414" s="5"/>
      <c r="D414" s="5"/>
      <c r="E414" s="5"/>
      <c r="F414" s="5"/>
      <c r="G414" s="5"/>
      <c r="H414" s="5"/>
    </row>
    <row r="415" customFormat="false" ht="12.75" hidden="false" customHeight="false" outlineLevel="0" collapsed="false">
      <c r="C415" s="5"/>
      <c r="D415" s="5"/>
      <c r="E415" s="5"/>
      <c r="F415" s="5"/>
      <c r="G415" s="5"/>
      <c r="H415" s="5"/>
    </row>
    <row r="416" customFormat="false" ht="12.75" hidden="false" customHeight="false" outlineLevel="0" collapsed="false">
      <c r="C416" s="5"/>
      <c r="D416" s="5"/>
      <c r="E416" s="5"/>
      <c r="F416" s="5"/>
      <c r="G416" s="5"/>
      <c r="H416" s="5"/>
    </row>
    <row r="417" customFormat="false" ht="12.75" hidden="false" customHeight="false" outlineLevel="0" collapsed="false">
      <c r="C417" s="5"/>
      <c r="D417" s="5"/>
      <c r="E417" s="5"/>
      <c r="F417" s="5"/>
      <c r="G417" s="5"/>
      <c r="H417" s="5"/>
    </row>
    <row r="418" customFormat="false" ht="12.75" hidden="false" customHeight="false" outlineLevel="0" collapsed="false">
      <c r="C418" s="5"/>
      <c r="D418" s="5"/>
      <c r="E418" s="5"/>
      <c r="F418" s="5"/>
      <c r="G418" s="5"/>
      <c r="H418" s="5"/>
    </row>
    <row r="419" customFormat="false" ht="12.75" hidden="false" customHeight="false" outlineLevel="0" collapsed="false">
      <c r="C419" s="5"/>
      <c r="D419" s="5"/>
      <c r="E419" s="5"/>
      <c r="F419" s="5"/>
      <c r="G419" s="5"/>
      <c r="H419" s="5"/>
    </row>
    <row r="420" customFormat="false" ht="12.75" hidden="false" customHeight="false" outlineLevel="0" collapsed="false">
      <c r="C420" s="5"/>
      <c r="D420" s="5"/>
      <c r="E420" s="5"/>
      <c r="F420" s="5"/>
      <c r="G420" s="5"/>
      <c r="H420" s="5"/>
    </row>
    <row r="421" customFormat="false" ht="12.75" hidden="false" customHeight="false" outlineLevel="0" collapsed="false">
      <c r="C421" s="5"/>
      <c r="D421" s="5"/>
      <c r="E421" s="5"/>
      <c r="F421" s="5"/>
      <c r="G421" s="5"/>
      <c r="H421" s="5"/>
    </row>
    <row r="422" customFormat="false" ht="12.75" hidden="false" customHeight="false" outlineLevel="0" collapsed="false">
      <c r="C422" s="5"/>
      <c r="D422" s="5"/>
      <c r="E422" s="5"/>
      <c r="F422" s="5"/>
      <c r="G422" s="5"/>
      <c r="H422" s="5"/>
    </row>
    <row r="423" customFormat="false" ht="12.75" hidden="false" customHeight="false" outlineLevel="0" collapsed="false">
      <c r="C423" s="5"/>
      <c r="D423" s="5"/>
      <c r="E423" s="5"/>
      <c r="F423" s="5"/>
      <c r="G423" s="5"/>
      <c r="H423" s="5"/>
    </row>
    <row r="424" customFormat="false" ht="12.75" hidden="false" customHeight="false" outlineLevel="0" collapsed="false">
      <c r="C424" s="5"/>
      <c r="D424" s="5"/>
      <c r="E424" s="5"/>
      <c r="F424" s="5"/>
      <c r="G424" s="5"/>
      <c r="H424" s="5"/>
    </row>
    <row r="425" customFormat="false" ht="12.75" hidden="false" customHeight="false" outlineLevel="0" collapsed="false">
      <c r="C425" s="5"/>
      <c r="D425" s="5"/>
      <c r="E425" s="5"/>
      <c r="F425" s="5"/>
      <c r="G425" s="5"/>
      <c r="H425" s="5"/>
    </row>
    <row r="426" customFormat="false" ht="12.75" hidden="false" customHeight="false" outlineLevel="0" collapsed="false">
      <c r="C426" s="5"/>
      <c r="D426" s="5"/>
      <c r="E426" s="5"/>
      <c r="F426" s="5"/>
      <c r="G426" s="5"/>
      <c r="H426" s="5"/>
    </row>
    <row r="427" customFormat="false" ht="12.75" hidden="false" customHeight="false" outlineLevel="0" collapsed="false">
      <c r="C427" s="5"/>
      <c r="D427" s="5"/>
      <c r="E427" s="5"/>
      <c r="F427" s="5"/>
      <c r="G427" s="5"/>
      <c r="H427" s="5"/>
    </row>
    <row r="428" customFormat="false" ht="12.75" hidden="false" customHeight="false" outlineLevel="0" collapsed="false">
      <c r="C428" s="5"/>
      <c r="D428" s="5"/>
      <c r="E428" s="5"/>
      <c r="F428" s="5"/>
      <c r="G428" s="5"/>
      <c r="H428" s="5"/>
    </row>
    <row r="429" customFormat="false" ht="12.75" hidden="false" customHeight="false" outlineLevel="0" collapsed="false">
      <c r="C429" s="5"/>
      <c r="D429" s="5"/>
      <c r="E429" s="5"/>
      <c r="F429" s="5"/>
      <c r="G429" s="5"/>
      <c r="H429" s="5"/>
    </row>
    <row r="430" customFormat="false" ht="12.75" hidden="false" customHeight="false" outlineLevel="0" collapsed="false">
      <c r="C430" s="5"/>
      <c r="D430" s="5"/>
      <c r="E430" s="5"/>
      <c r="F430" s="5"/>
      <c r="G430" s="5"/>
      <c r="H430" s="5"/>
    </row>
    <row r="431" customFormat="false" ht="12.75" hidden="false" customHeight="false" outlineLevel="0" collapsed="false">
      <c r="C431" s="5"/>
      <c r="D431" s="5"/>
      <c r="E431" s="5"/>
      <c r="F431" s="5"/>
      <c r="G431" s="5"/>
      <c r="H431" s="5"/>
    </row>
    <row r="432" customFormat="false" ht="12.75" hidden="false" customHeight="false" outlineLevel="0" collapsed="false">
      <c r="C432" s="5"/>
      <c r="D432" s="5"/>
      <c r="E432" s="5"/>
      <c r="F432" s="5"/>
      <c r="G432" s="5"/>
      <c r="H432" s="5"/>
    </row>
    <row r="433" customFormat="false" ht="12.75" hidden="false" customHeight="false" outlineLevel="0" collapsed="false">
      <c r="C433" s="5"/>
      <c r="D433" s="5"/>
      <c r="E433" s="5"/>
      <c r="F433" s="5"/>
      <c r="G433" s="5"/>
      <c r="H433" s="5"/>
    </row>
    <row r="434" customFormat="false" ht="12.75" hidden="false" customHeight="false" outlineLevel="0" collapsed="false">
      <c r="C434" s="5"/>
      <c r="D434" s="5"/>
      <c r="E434" s="5"/>
      <c r="F434" s="5"/>
      <c r="G434" s="5"/>
      <c r="H434" s="5"/>
    </row>
    <row r="435" customFormat="false" ht="12.75" hidden="false" customHeight="false" outlineLevel="0" collapsed="false">
      <c r="C435" s="5"/>
      <c r="D435" s="5"/>
      <c r="E435" s="5"/>
      <c r="F435" s="5"/>
      <c r="G435" s="5"/>
      <c r="H435" s="5"/>
    </row>
    <row r="436" customFormat="false" ht="12.75" hidden="false" customHeight="false" outlineLevel="0" collapsed="false">
      <c r="C436" s="5"/>
      <c r="D436" s="5"/>
      <c r="E436" s="5"/>
      <c r="F436" s="5"/>
      <c r="G436" s="5"/>
      <c r="H436" s="5"/>
    </row>
    <row r="437" customFormat="false" ht="12.75" hidden="false" customHeight="false" outlineLevel="0" collapsed="false">
      <c r="C437" s="5"/>
      <c r="D437" s="5"/>
      <c r="E437" s="5"/>
      <c r="F437" s="5"/>
      <c r="G437" s="5"/>
      <c r="H437" s="5"/>
    </row>
    <row r="438" customFormat="false" ht="12.75" hidden="false" customHeight="false" outlineLevel="0" collapsed="false">
      <c r="C438" s="5"/>
      <c r="D438" s="5"/>
      <c r="E438" s="5"/>
      <c r="F438" s="5"/>
      <c r="G438" s="5"/>
      <c r="H438" s="5"/>
    </row>
    <row r="439" customFormat="false" ht="12.75" hidden="false" customHeight="false" outlineLevel="0" collapsed="false">
      <c r="C439" s="5"/>
      <c r="D439" s="5"/>
      <c r="E439" s="5"/>
      <c r="F439" s="5"/>
      <c r="G439" s="5"/>
      <c r="H439" s="5"/>
    </row>
    <row r="440" customFormat="false" ht="12.75" hidden="false" customHeight="false" outlineLevel="0" collapsed="false">
      <c r="C440" s="5"/>
      <c r="D440" s="5"/>
      <c r="E440" s="5"/>
      <c r="F440" s="5"/>
      <c r="G440" s="5"/>
      <c r="H440" s="5"/>
    </row>
    <row r="441" customFormat="false" ht="12.75" hidden="false" customHeight="false" outlineLevel="0" collapsed="false">
      <c r="C441" s="5"/>
      <c r="D441" s="5"/>
      <c r="E441" s="5"/>
      <c r="F441" s="5"/>
      <c r="G441" s="5"/>
      <c r="H441" s="5"/>
    </row>
    <row r="442" customFormat="false" ht="12.75" hidden="false" customHeight="false" outlineLevel="0" collapsed="false">
      <c r="C442" s="5"/>
      <c r="D442" s="5"/>
      <c r="E442" s="5"/>
      <c r="F442" s="5"/>
      <c r="G442" s="5"/>
      <c r="H442" s="5"/>
    </row>
    <row r="443" customFormat="false" ht="12.75" hidden="false" customHeight="false" outlineLevel="0" collapsed="false">
      <c r="C443" s="5"/>
      <c r="D443" s="5"/>
      <c r="E443" s="5"/>
      <c r="F443" s="5"/>
      <c r="G443" s="5"/>
      <c r="H443" s="5"/>
    </row>
    <row r="444" customFormat="false" ht="12.75" hidden="false" customHeight="false" outlineLevel="0" collapsed="false">
      <c r="C444" s="5"/>
      <c r="D444" s="5"/>
      <c r="E444" s="5"/>
      <c r="F444" s="5"/>
      <c r="G444" s="5"/>
      <c r="H444" s="5"/>
    </row>
    <row r="445" customFormat="false" ht="12.75" hidden="false" customHeight="false" outlineLevel="0" collapsed="false">
      <c r="C445" s="5"/>
      <c r="D445" s="5"/>
      <c r="E445" s="5"/>
      <c r="F445" s="5"/>
      <c r="G445" s="5"/>
      <c r="H445" s="5"/>
    </row>
    <row r="446" customFormat="false" ht="12.75" hidden="false" customHeight="false" outlineLevel="0" collapsed="false">
      <c r="C446" s="5"/>
      <c r="D446" s="5"/>
      <c r="E446" s="5"/>
      <c r="F446" s="5"/>
      <c r="G446" s="5"/>
      <c r="H446" s="5"/>
    </row>
    <row r="447" customFormat="false" ht="12.75" hidden="false" customHeight="false" outlineLevel="0" collapsed="false">
      <c r="C447" s="5"/>
      <c r="D447" s="5"/>
      <c r="E447" s="5"/>
      <c r="F447" s="5"/>
      <c r="G447" s="5"/>
      <c r="H447" s="5"/>
    </row>
    <row r="448" customFormat="false" ht="12.75" hidden="false" customHeight="false" outlineLevel="0" collapsed="false">
      <c r="C448" s="5"/>
      <c r="D448" s="5"/>
      <c r="E448" s="5"/>
      <c r="F448" s="5"/>
      <c r="G448" s="5"/>
      <c r="H448" s="5"/>
    </row>
    <row r="449" customFormat="false" ht="12.75" hidden="false" customHeight="false" outlineLevel="0" collapsed="false">
      <c r="C449" s="5"/>
      <c r="D449" s="5"/>
      <c r="E449" s="5"/>
      <c r="F449" s="5"/>
      <c r="G449" s="5"/>
      <c r="H449" s="5"/>
    </row>
    <row r="450" customFormat="false" ht="12.75" hidden="false" customHeight="false" outlineLevel="0" collapsed="false">
      <c r="C450" s="5"/>
      <c r="D450" s="5"/>
      <c r="E450" s="5"/>
      <c r="F450" s="5"/>
      <c r="G450" s="5"/>
      <c r="H450" s="5"/>
    </row>
    <row r="451" customFormat="false" ht="12.75" hidden="false" customHeight="false" outlineLevel="0" collapsed="false">
      <c r="C451" s="5"/>
      <c r="D451" s="5"/>
      <c r="E451" s="5"/>
      <c r="F451" s="5"/>
      <c r="G451" s="5"/>
      <c r="H451" s="5"/>
    </row>
    <row r="452" customFormat="false" ht="12.75" hidden="false" customHeight="false" outlineLevel="0" collapsed="false">
      <c r="C452" s="5"/>
      <c r="D452" s="5"/>
      <c r="E452" s="5"/>
      <c r="F452" s="5"/>
      <c r="G452" s="5"/>
      <c r="H452" s="5"/>
    </row>
    <row r="453" customFormat="false" ht="12.75" hidden="false" customHeight="false" outlineLevel="0" collapsed="false">
      <c r="C453" s="5"/>
      <c r="D453" s="5"/>
      <c r="E453" s="5"/>
      <c r="F453" s="5"/>
      <c r="G453" s="5"/>
      <c r="H453" s="5"/>
    </row>
    <row r="454" customFormat="false" ht="12.75" hidden="false" customHeight="false" outlineLevel="0" collapsed="false">
      <c r="C454" s="5"/>
      <c r="D454" s="5"/>
      <c r="E454" s="5"/>
      <c r="F454" s="5"/>
      <c r="G454" s="5"/>
      <c r="H454" s="5"/>
    </row>
    <row r="455" customFormat="false" ht="12.75" hidden="false" customHeight="false" outlineLevel="0" collapsed="false">
      <c r="C455" s="5"/>
      <c r="D455" s="5"/>
      <c r="E455" s="5"/>
      <c r="F455" s="5"/>
      <c r="G455" s="5"/>
      <c r="H455" s="5"/>
    </row>
    <row r="456" customFormat="false" ht="12.75" hidden="false" customHeight="false" outlineLevel="0" collapsed="false">
      <c r="C456" s="5"/>
      <c r="D456" s="5"/>
      <c r="E456" s="5"/>
      <c r="F456" s="5"/>
      <c r="G456" s="5"/>
      <c r="H456" s="5"/>
    </row>
    <row r="457" customFormat="false" ht="12.75" hidden="false" customHeight="false" outlineLevel="0" collapsed="false">
      <c r="C457" s="5"/>
      <c r="D457" s="5"/>
      <c r="E457" s="5"/>
      <c r="F457" s="5"/>
      <c r="G457" s="5"/>
      <c r="H457" s="5"/>
    </row>
    <row r="458" customFormat="false" ht="12.75" hidden="false" customHeight="false" outlineLevel="0" collapsed="false">
      <c r="C458" s="5"/>
      <c r="D458" s="5"/>
      <c r="E458" s="5"/>
      <c r="F458" s="5"/>
      <c r="G458" s="5"/>
      <c r="H458" s="5"/>
    </row>
    <row r="459" customFormat="false" ht="12.75" hidden="false" customHeight="false" outlineLevel="0" collapsed="false">
      <c r="C459" s="5"/>
      <c r="D459" s="5"/>
      <c r="E459" s="5"/>
      <c r="F459" s="5"/>
      <c r="G459" s="5"/>
      <c r="H459" s="5"/>
    </row>
    <row r="460" customFormat="false" ht="12.75" hidden="false" customHeight="false" outlineLevel="0" collapsed="false">
      <c r="C460" s="5"/>
      <c r="D460" s="5"/>
      <c r="E460" s="5"/>
      <c r="F460" s="5"/>
      <c r="G460" s="5"/>
      <c r="H460" s="5"/>
    </row>
    <row r="461" customFormat="false" ht="12.75" hidden="false" customHeight="false" outlineLevel="0" collapsed="false">
      <c r="C461" s="5"/>
      <c r="D461" s="5"/>
      <c r="E461" s="5"/>
      <c r="F461" s="5"/>
      <c r="G461" s="5"/>
      <c r="H461" s="5"/>
    </row>
    <row r="462" customFormat="false" ht="12.75" hidden="false" customHeight="false" outlineLevel="0" collapsed="false">
      <c r="C462" s="5"/>
      <c r="D462" s="5"/>
      <c r="E462" s="5"/>
      <c r="F462" s="5"/>
      <c r="G462" s="5"/>
      <c r="H462" s="5"/>
    </row>
    <row r="463" customFormat="false" ht="12.75" hidden="false" customHeight="false" outlineLevel="0" collapsed="false">
      <c r="C463" s="5"/>
      <c r="D463" s="5"/>
      <c r="E463" s="5"/>
      <c r="F463" s="5"/>
      <c r="G463" s="5"/>
      <c r="H463" s="5"/>
    </row>
    <row r="464" customFormat="false" ht="12.75" hidden="false" customHeight="false" outlineLevel="0" collapsed="false">
      <c r="C464" s="5"/>
      <c r="D464" s="5"/>
      <c r="E464" s="5"/>
      <c r="F464" s="5"/>
      <c r="G464" s="5"/>
      <c r="H464" s="5"/>
    </row>
    <row r="465" customFormat="false" ht="12.75" hidden="false" customHeight="false" outlineLevel="0" collapsed="false">
      <c r="C465" s="5"/>
      <c r="D465" s="5"/>
      <c r="E465" s="5"/>
      <c r="F465" s="5"/>
      <c r="G465" s="5"/>
      <c r="H465" s="5"/>
    </row>
    <row r="466" customFormat="false" ht="12.75" hidden="false" customHeight="false" outlineLevel="0" collapsed="false">
      <c r="C466" s="5"/>
      <c r="D466" s="5"/>
      <c r="E466" s="5"/>
      <c r="F466" s="5"/>
      <c r="G466" s="5"/>
      <c r="H466" s="5"/>
    </row>
    <row r="467" customFormat="false" ht="12.75" hidden="false" customHeight="false" outlineLevel="0" collapsed="false">
      <c r="C467" s="5"/>
      <c r="D467" s="5"/>
      <c r="E467" s="5"/>
      <c r="F467" s="5"/>
      <c r="G467" s="5"/>
      <c r="H467" s="5"/>
    </row>
    <row r="468" customFormat="false" ht="12.75" hidden="false" customHeight="false" outlineLevel="0" collapsed="false">
      <c r="C468" s="5"/>
      <c r="D468" s="5"/>
      <c r="E468" s="5"/>
      <c r="F468" s="5"/>
      <c r="G468" s="5"/>
      <c r="H468" s="5"/>
    </row>
    <row r="469" customFormat="false" ht="12.75" hidden="false" customHeight="false" outlineLevel="0" collapsed="false">
      <c r="C469" s="5"/>
      <c r="D469" s="5"/>
      <c r="E469" s="5"/>
      <c r="F469" s="5"/>
      <c r="G469" s="5"/>
      <c r="H469" s="5"/>
    </row>
    <row r="470" customFormat="false" ht="12.75" hidden="false" customHeight="false" outlineLevel="0" collapsed="false">
      <c r="C470" s="5"/>
      <c r="D470" s="5"/>
      <c r="E470" s="5"/>
      <c r="F470" s="5"/>
      <c r="G470" s="5"/>
      <c r="H470" s="5"/>
    </row>
    <row r="471" customFormat="false" ht="12.75" hidden="false" customHeight="false" outlineLevel="0" collapsed="false">
      <c r="C471" s="5"/>
      <c r="D471" s="5"/>
      <c r="E471" s="5"/>
      <c r="F471" s="5"/>
      <c r="G471" s="5"/>
      <c r="H471" s="5"/>
    </row>
    <row r="472" customFormat="false" ht="12.75" hidden="false" customHeight="false" outlineLevel="0" collapsed="false">
      <c r="C472" s="5"/>
      <c r="D472" s="5"/>
      <c r="E472" s="5"/>
      <c r="F472" s="5"/>
      <c r="G472" s="5"/>
      <c r="H472" s="5"/>
    </row>
    <row r="473" customFormat="false" ht="12.75" hidden="false" customHeight="false" outlineLevel="0" collapsed="false">
      <c r="C473" s="5"/>
      <c r="D473" s="5"/>
      <c r="E473" s="5"/>
      <c r="F473" s="5"/>
      <c r="G473" s="5"/>
      <c r="H473" s="5"/>
    </row>
    <row r="474" customFormat="false" ht="12.75" hidden="false" customHeight="false" outlineLevel="0" collapsed="false">
      <c r="C474" s="5"/>
      <c r="D474" s="5"/>
      <c r="E474" s="5"/>
      <c r="F474" s="5"/>
      <c r="G474" s="5"/>
      <c r="H474" s="5"/>
    </row>
    <row r="475" customFormat="false" ht="12.75" hidden="false" customHeight="false" outlineLevel="0" collapsed="false">
      <c r="C475" s="5"/>
      <c r="D475" s="5"/>
      <c r="E475" s="5"/>
      <c r="F475" s="5"/>
      <c r="G475" s="5"/>
      <c r="H475" s="5"/>
    </row>
    <row r="476" customFormat="false" ht="12.75" hidden="false" customHeight="false" outlineLevel="0" collapsed="false">
      <c r="C476" s="5"/>
      <c r="D476" s="5"/>
      <c r="E476" s="5"/>
      <c r="F476" s="5"/>
      <c r="G476" s="5"/>
      <c r="H476" s="5"/>
    </row>
    <row r="477" customFormat="false" ht="12.75" hidden="false" customHeight="false" outlineLevel="0" collapsed="false">
      <c r="C477" s="5"/>
      <c r="D477" s="5"/>
      <c r="E477" s="5"/>
      <c r="F477" s="5"/>
      <c r="G477" s="5"/>
      <c r="H477" s="5"/>
    </row>
    <row r="478" customFormat="false" ht="12.75" hidden="false" customHeight="false" outlineLevel="0" collapsed="false">
      <c r="C478" s="5"/>
      <c r="D478" s="5"/>
      <c r="E478" s="5"/>
      <c r="F478" s="5"/>
      <c r="G478" s="5"/>
      <c r="H478" s="5"/>
    </row>
    <row r="479" customFormat="false" ht="12.75" hidden="false" customHeight="false" outlineLevel="0" collapsed="false">
      <c r="C479" s="5"/>
      <c r="D479" s="5"/>
      <c r="E479" s="5"/>
      <c r="F479" s="5"/>
      <c r="G479" s="5"/>
      <c r="H479" s="5"/>
    </row>
    <row r="480" customFormat="false" ht="12.75" hidden="false" customHeight="false" outlineLevel="0" collapsed="false">
      <c r="C480" s="5"/>
      <c r="D480" s="5"/>
      <c r="E480" s="5"/>
      <c r="F480" s="5"/>
      <c r="G480" s="5"/>
      <c r="H480" s="5"/>
    </row>
    <row r="481" customFormat="false" ht="12.75" hidden="false" customHeight="false" outlineLevel="0" collapsed="false">
      <c r="C481" s="5"/>
      <c r="D481" s="5"/>
      <c r="E481" s="5"/>
      <c r="F481" s="5"/>
      <c r="G481" s="5"/>
      <c r="H481" s="5"/>
    </row>
    <row r="482" customFormat="false" ht="12.75" hidden="false" customHeight="false" outlineLevel="0" collapsed="false">
      <c r="C482" s="5"/>
      <c r="D482" s="5"/>
      <c r="E482" s="5"/>
      <c r="F482" s="5"/>
      <c r="G482" s="5"/>
      <c r="H482" s="5"/>
    </row>
    <row r="483" customFormat="false" ht="12.75" hidden="false" customHeight="false" outlineLevel="0" collapsed="false">
      <c r="C483" s="5"/>
      <c r="D483" s="5"/>
      <c r="E483" s="5"/>
      <c r="F483" s="5"/>
      <c r="G483" s="5"/>
      <c r="H483" s="5"/>
    </row>
    <row r="484" customFormat="false" ht="12.75" hidden="false" customHeight="false" outlineLevel="0" collapsed="false">
      <c r="C484" s="5"/>
      <c r="D484" s="5"/>
      <c r="E484" s="5"/>
      <c r="F484" s="5"/>
      <c r="G484" s="5"/>
      <c r="H484" s="5"/>
    </row>
    <row r="485" customFormat="false" ht="12.75" hidden="false" customHeight="false" outlineLevel="0" collapsed="false">
      <c r="C485" s="5"/>
      <c r="D485" s="5"/>
      <c r="E485" s="5"/>
      <c r="F485" s="5"/>
      <c r="G485" s="5"/>
      <c r="H485" s="5"/>
    </row>
    <row r="486" customFormat="false" ht="12.75" hidden="false" customHeight="false" outlineLevel="0" collapsed="false">
      <c r="C486" s="5"/>
      <c r="D486" s="5"/>
      <c r="E486" s="5"/>
      <c r="F486" s="5"/>
      <c r="G486" s="5"/>
      <c r="H486" s="5"/>
    </row>
    <row r="487" customFormat="false" ht="12.75" hidden="false" customHeight="false" outlineLevel="0" collapsed="false">
      <c r="C487" s="5"/>
      <c r="D487" s="5"/>
      <c r="E487" s="5"/>
      <c r="F487" s="5"/>
      <c r="G487" s="5"/>
      <c r="H487" s="5"/>
    </row>
    <row r="488" customFormat="false" ht="12.75" hidden="false" customHeight="false" outlineLevel="0" collapsed="false">
      <c r="C488" s="5"/>
      <c r="D488" s="5"/>
      <c r="E488" s="5"/>
      <c r="F488" s="5"/>
      <c r="G488" s="5"/>
      <c r="H488" s="5"/>
    </row>
    <row r="489" customFormat="false" ht="12.75" hidden="false" customHeight="false" outlineLevel="0" collapsed="false">
      <c r="C489" s="5"/>
      <c r="D489" s="5"/>
      <c r="E489" s="5"/>
      <c r="F489" s="5"/>
      <c r="G489" s="5"/>
      <c r="H489" s="5"/>
    </row>
    <row r="490" customFormat="false" ht="12.75" hidden="false" customHeight="false" outlineLevel="0" collapsed="false">
      <c r="C490" s="5"/>
      <c r="D490" s="5"/>
      <c r="E490" s="5"/>
      <c r="F490" s="5"/>
      <c r="G490" s="5"/>
      <c r="H490" s="5"/>
    </row>
    <row r="491" customFormat="false" ht="12.75" hidden="false" customHeight="false" outlineLevel="0" collapsed="false">
      <c r="C491" s="5"/>
      <c r="D491" s="5"/>
      <c r="E491" s="5"/>
      <c r="F491" s="5"/>
      <c r="G491" s="5"/>
      <c r="H491" s="5"/>
    </row>
    <row r="492" customFormat="false" ht="12.75" hidden="false" customHeight="false" outlineLevel="0" collapsed="false">
      <c r="C492" s="5"/>
      <c r="D492" s="5"/>
      <c r="E492" s="5"/>
      <c r="F492" s="5"/>
      <c r="G492" s="5"/>
      <c r="H492" s="5"/>
    </row>
    <row r="493" customFormat="false" ht="12.75" hidden="false" customHeight="false" outlineLevel="0" collapsed="false">
      <c r="C493" s="5"/>
      <c r="D493" s="5"/>
      <c r="E493" s="5"/>
      <c r="F493" s="5"/>
      <c r="G493" s="5"/>
      <c r="H493" s="5"/>
    </row>
    <row r="494" customFormat="false" ht="12.75" hidden="false" customHeight="false" outlineLevel="0" collapsed="false">
      <c r="C494" s="5"/>
      <c r="D494" s="5"/>
      <c r="E494" s="5"/>
      <c r="F494" s="5"/>
      <c r="G494" s="5"/>
      <c r="H494" s="5"/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14"/>
  </cols>
  <sheetData>
    <row r="1" customFormat="false" ht="12.75" hidden="false" customHeight="false" outlineLevel="0" collapsed="false">
      <c r="A1" s="1" t="s">
        <v>162</v>
      </c>
    </row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  <c r="C4" s="5"/>
      <c r="D4" s="5"/>
      <c r="E4" s="5"/>
      <c r="F4" s="5"/>
      <c r="G4" s="5"/>
      <c r="H4" s="5"/>
    </row>
    <row r="5" customFormat="false" ht="12.75" hidden="false" customHeight="false" outlineLevel="0" collapsed="false">
      <c r="A5" s="14" t="s">
        <v>6</v>
      </c>
      <c r="B5" s="15"/>
      <c r="D5" s="5"/>
      <c r="E5" s="5"/>
      <c r="F5" s="5"/>
      <c r="G5" s="5"/>
      <c r="H5" s="5"/>
    </row>
    <row r="6" customFormat="false" ht="12.75" hidden="false" customHeight="false" outlineLevel="0" collapsed="false">
      <c r="A6" s="15"/>
      <c r="B6" s="15" t="s">
        <v>106</v>
      </c>
      <c r="C6" s="5"/>
      <c r="D6" s="5"/>
      <c r="E6" s="5"/>
      <c r="F6" s="5"/>
      <c r="G6" s="5"/>
      <c r="H6" s="5"/>
    </row>
    <row r="7" customFormat="false" ht="12.75" hidden="false" customHeight="false" outlineLevel="0" collapsed="false">
      <c r="A7" s="15"/>
      <c r="B7" s="15" t="s">
        <v>8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</row>
    <row r="8" customFormat="false" ht="12.75" hidden="false" customHeight="false" outlineLevel="0" collapsed="false">
      <c r="A8" s="15"/>
      <c r="B8" s="15" t="s">
        <v>9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</row>
    <row r="9" customFormat="false" ht="12.75" hidden="false" customHeight="false" outlineLevel="0" collapsed="false">
      <c r="A9" s="15"/>
      <c r="B9" s="15" t="s">
        <v>107</v>
      </c>
      <c r="C9" s="5"/>
      <c r="D9" s="5"/>
      <c r="E9" s="5"/>
      <c r="F9" s="5"/>
      <c r="G9" s="5"/>
      <c r="H9" s="5"/>
    </row>
    <row r="10" customFormat="false" ht="12.75" hidden="false" customHeight="false" outlineLevel="0" collapsed="false">
      <c r="A10" s="15"/>
      <c r="B10" s="15" t="s">
        <v>8</v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0</v>
      </c>
      <c r="H10" s="5" t="n">
        <v>0</v>
      </c>
    </row>
    <row r="11" customFormat="false" ht="12.75" hidden="false" customHeight="false" outlineLevel="0" collapsed="false">
      <c r="A11" s="15"/>
      <c r="B11" s="15" t="s">
        <v>9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</row>
    <row r="12" customFormat="false" ht="12.75" hidden="false" customHeight="false" outlineLevel="0" collapsed="false">
      <c r="A12" s="15"/>
      <c r="B12" s="15" t="s">
        <v>108</v>
      </c>
      <c r="C12" s="5"/>
      <c r="D12" s="5"/>
      <c r="E12" s="5"/>
      <c r="F12" s="5"/>
      <c r="G12" s="5"/>
      <c r="H12" s="5"/>
    </row>
    <row r="13" customFormat="false" ht="12.75" hidden="false" customHeight="false" outlineLevel="0" collapsed="false">
      <c r="A13" s="15"/>
      <c r="B13" s="15" t="s">
        <v>8</v>
      </c>
      <c r="C13" s="5" t="n">
        <v>0</v>
      </c>
      <c r="D13" s="5" t="n">
        <v>0</v>
      </c>
      <c r="E13" s="5" t="n">
        <v>0</v>
      </c>
      <c r="F13" s="5" t="n">
        <v>0</v>
      </c>
      <c r="G13" s="5" t="n">
        <v>0</v>
      </c>
      <c r="H13" s="5" t="n">
        <v>0</v>
      </c>
    </row>
    <row r="14" customFormat="false" ht="12.75" hidden="false" customHeight="false" outlineLevel="0" collapsed="false">
      <c r="A14" s="15"/>
      <c r="B14" s="15" t="s">
        <v>9</v>
      </c>
      <c r="C14" s="5" t="n">
        <v>0</v>
      </c>
      <c r="D14" s="5" t="n">
        <v>0</v>
      </c>
      <c r="E14" s="5" t="n">
        <v>0</v>
      </c>
      <c r="F14" s="5" t="n">
        <v>0</v>
      </c>
      <c r="G14" s="5" t="n">
        <v>0</v>
      </c>
      <c r="H14" s="5" t="n">
        <v>0</v>
      </c>
    </row>
    <row r="15" customFormat="false" ht="12.75" hidden="false" customHeight="false" outlineLevel="0" collapsed="false">
      <c r="A15" s="15"/>
      <c r="B15" s="15" t="s">
        <v>109</v>
      </c>
      <c r="C15" s="5" t="n">
        <v>0</v>
      </c>
      <c r="D15" s="5" t="n">
        <v>0</v>
      </c>
      <c r="E15" s="5" t="n">
        <v>0</v>
      </c>
      <c r="F15" s="5" t="n">
        <v>0</v>
      </c>
      <c r="G15" s="5" t="n">
        <v>0</v>
      </c>
      <c r="H15" s="5" t="n">
        <v>0</v>
      </c>
    </row>
    <row r="16" customFormat="false" ht="12.75" hidden="false" customHeight="false" outlineLevel="0" collapsed="false">
      <c r="A16" s="15"/>
      <c r="B16" s="15" t="s">
        <v>110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</row>
    <row r="17" customFormat="false" ht="12.75" hidden="false" customHeight="false" outlineLevel="0" collapsed="false">
      <c r="A17" s="15"/>
      <c r="B17" s="15" t="s">
        <v>111</v>
      </c>
      <c r="C17" s="5" t="n">
        <v>0</v>
      </c>
      <c r="D17" s="20" t="n">
        <v>0</v>
      </c>
      <c r="E17" s="20" t="n">
        <v>0</v>
      </c>
      <c r="F17" s="20" t="n">
        <v>0</v>
      </c>
      <c r="G17" s="20" t="n">
        <v>0</v>
      </c>
      <c r="H17" s="20" t="n">
        <v>0</v>
      </c>
    </row>
    <row r="18" customFormat="false" ht="12.75" hidden="false" customHeight="false" outlineLevel="0" collapsed="false">
      <c r="A18" s="1"/>
      <c r="B18" s="14" t="s">
        <v>16</v>
      </c>
      <c r="C18" s="5"/>
      <c r="D18" s="5" t="n">
        <f aca="false">SUM(D5:D17)</f>
        <v>0</v>
      </c>
      <c r="E18" s="5" t="n">
        <f aca="false">SUM(E5:E17)</f>
        <v>0</v>
      </c>
      <c r="F18" s="5" t="n">
        <f aca="false">SUM(F5:F17)</f>
        <v>0</v>
      </c>
      <c r="G18" s="5" t="n">
        <f aca="false">SUM(G5:G17)</f>
        <v>0</v>
      </c>
      <c r="H18" s="5" t="n">
        <f aca="false">SUM(H5:H17)</f>
        <v>0</v>
      </c>
    </row>
    <row r="19" customFormat="false" ht="12.75" hidden="false" customHeight="false" outlineLevel="0" collapsed="false">
      <c r="A19" s="1" t="s">
        <v>17</v>
      </c>
      <c r="C19" s="5"/>
      <c r="D19" s="5"/>
      <c r="E19" s="5"/>
      <c r="F19" s="5"/>
      <c r="G19" s="5"/>
      <c r="H19" s="5"/>
    </row>
    <row r="20" customFormat="false" ht="12.75" hidden="false" customHeight="false" outlineLevel="0" collapsed="false">
      <c r="B20" s="0" t="s">
        <v>112</v>
      </c>
      <c r="C20" s="5" t="n">
        <v>0</v>
      </c>
      <c r="D20" s="5" t="n">
        <v>0</v>
      </c>
      <c r="E20" s="5" t="n">
        <v>0</v>
      </c>
      <c r="F20" s="5" t="n">
        <v>0</v>
      </c>
      <c r="G20" s="5" t="n">
        <v>0</v>
      </c>
      <c r="H20" s="5" t="n">
        <v>0</v>
      </c>
    </row>
    <row r="21" customFormat="false" ht="12.75" hidden="false" customHeight="false" outlineLevel="0" collapsed="false">
      <c r="B21" s="0" t="s">
        <v>19</v>
      </c>
      <c r="C21" s="5" t="n">
        <v>0</v>
      </c>
      <c r="D21" s="5" t="n">
        <v>0</v>
      </c>
      <c r="E21" s="5" t="n">
        <v>0</v>
      </c>
      <c r="F21" s="5" t="n">
        <v>0</v>
      </c>
      <c r="G21" s="5" t="n">
        <v>0</v>
      </c>
      <c r="H21" s="5" t="n">
        <v>0</v>
      </c>
    </row>
    <row r="22" customFormat="false" ht="12.75" hidden="false" customHeight="false" outlineLevel="0" collapsed="false">
      <c r="B22" s="0" t="s">
        <v>20</v>
      </c>
      <c r="C22" s="5" t="n">
        <v>0</v>
      </c>
      <c r="D22" s="5" t="n">
        <v>0</v>
      </c>
      <c r="E22" s="5" t="n">
        <v>0</v>
      </c>
      <c r="F22" s="5" t="n">
        <v>0</v>
      </c>
      <c r="G22" s="5" t="n">
        <v>0</v>
      </c>
      <c r="H22" s="5" t="n">
        <v>0</v>
      </c>
    </row>
    <row r="23" customFormat="false" ht="12.75" hidden="false" customHeight="false" outlineLevel="0" collapsed="false">
      <c r="B23" s="0" t="s">
        <v>114</v>
      </c>
      <c r="C23" s="5" t="n">
        <v>0</v>
      </c>
      <c r="D23" s="5" t="n">
        <v>0</v>
      </c>
      <c r="E23" s="5" t="n">
        <v>0</v>
      </c>
      <c r="F23" s="5" t="n">
        <v>0</v>
      </c>
      <c r="G23" s="5" t="n">
        <v>0</v>
      </c>
      <c r="H23" s="5" t="n">
        <v>0</v>
      </c>
    </row>
    <row r="24" customFormat="false" ht="15" hidden="false" customHeight="false" outlineLevel="0" collapsed="false">
      <c r="B24" s="0" t="s">
        <v>15</v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</row>
    <row r="25" customFormat="false" ht="15" hidden="false" customHeight="false" outlineLevel="0" collapsed="false">
      <c r="B25" s="1" t="s">
        <v>28</v>
      </c>
      <c r="C25" s="6" t="n">
        <f aca="false">SUM(C20:C24)</f>
        <v>0</v>
      </c>
      <c r="D25" s="6" t="n">
        <f aca="false">SUM(D20:D24)</f>
        <v>0</v>
      </c>
      <c r="E25" s="6" t="n">
        <f aca="false">SUM(E20:E24)</f>
        <v>0</v>
      </c>
      <c r="F25" s="6" t="n">
        <f aca="false">SUM(F20:F24)</f>
        <v>0</v>
      </c>
      <c r="G25" s="6" t="n">
        <f aca="false">SUM(G20:G24)</f>
        <v>0</v>
      </c>
      <c r="H25" s="6" t="n">
        <f aca="false">SUM(H20:H24)</f>
        <v>0</v>
      </c>
    </row>
    <row r="26" customFormat="false" ht="12.75" hidden="false" customHeight="false" outlineLevel="0" collapsed="false">
      <c r="A26" s="1" t="s">
        <v>29</v>
      </c>
      <c r="C26" s="5" t="n">
        <f aca="false">+C18+C25</f>
        <v>0</v>
      </c>
      <c r="D26" s="5" t="n">
        <f aca="false">+D18+D25</f>
        <v>0</v>
      </c>
      <c r="E26" s="5" t="n">
        <f aca="false">+E18+E25</f>
        <v>0</v>
      </c>
      <c r="F26" s="5" t="n">
        <f aca="false">+F18+F25</f>
        <v>0</v>
      </c>
      <c r="G26" s="5" t="n">
        <f aca="false">+G18+G25</f>
        <v>0</v>
      </c>
      <c r="H26" s="5" t="n">
        <f aca="false">+H18+H25</f>
        <v>0</v>
      </c>
    </row>
    <row r="27" customFormat="false" ht="12.75" hidden="false" customHeight="false" outlineLevel="0" collapsed="false">
      <c r="A27" s="1" t="s">
        <v>30</v>
      </c>
      <c r="C27" s="5"/>
      <c r="D27" s="5"/>
      <c r="E27" s="5"/>
      <c r="F27" s="5"/>
      <c r="G27" s="5"/>
      <c r="H27" s="5"/>
    </row>
    <row r="28" customFormat="false" ht="12.75" hidden="false" customHeight="false" outlineLevel="0" collapsed="false">
      <c r="B28" s="0" t="s">
        <v>115</v>
      </c>
      <c r="C28" s="5" t="n">
        <v>0</v>
      </c>
      <c r="D28" s="5" t="n">
        <v>0</v>
      </c>
      <c r="E28" s="5" t="n">
        <v>0</v>
      </c>
      <c r="F28" s="5" t="n">
        <v>0</v>
      </c>
      <c r="G28" s="5" t="n">
        <v>0</v>
      </c>
      <c r="H28" s="5" t="n">
        <v>0</v>
      </c>
    </row>
    <row r="29" customFormat="false" ht="12.75" hidden="false" customHeight="false" outlineLevel="0" collapsed="false">
      <c r="B29" s="0" t="s">
        <v>32</v>
      </c>
      <c r="C29" s="5" t="n">
        <v>0</v>
      </c>
      <c r="D29" s="5" t="n">
        <v>0</v>
      </c>
      <c r="E29" s="5" t="n">
        <v>0</v>
      </c>
      <c r="F29" s="5" t="n">
        <v>0</v>
      </c>
      <c r="G29" s="5" t="n">
        <v>0</v>
      </c>
      <c r="H29" s="5" t="n">
        <v>0</v>
      </c>
    </row>
    <row r="30" customFormat="false" ht="15" hidden="false" customHeight="false" outlineLevel="0" collapsed="false">
      <c r="B30" s="0" t="s">
        <v>15</v>
      </c>
      <c r="C30" s="6" t="n">
        <v>0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0</v>
      </c>
    </row>
    <row r="31" customFormat="false" ht="15" hidden="false" customHeight="false" outlineLevel="0" collapsed="false">
      <c r="B31" s="1" t="s">
        <v>34</v>
      </c>
      <c r="C31" s="6" t="n">
        <f aca="false">SUM(C28:C30)</f>
        <v>0</v>
      </c>
      <c r="D31" s="6" t="n">
        <f aca="false">SUM(D28:D30)</f>
        <v>0</v>
      </c>
      <c r="E31" s="6" t="n">
        <f aca="false">SUM(E28:E30)</f>
        <v>0</v>
      </c>
      <c r="F31" s="6" t="n">
        <f aca="false">SUM(F28:F30)</f>
        <v>0</v>
      </c>
      <c r="G31" s="6" t="n">
        <f aca="false">SUM(G28:G30)</f>
        <v>0</v>
      </c>
      <c r="H31" s="6" t="n">
        <f aca="false">SUM(H28:H30)</f>
        <v>0</v>
      </c>
    </row>
    <row r="32" customFormat="false" ht="15" hidden="false" customHeight="false" outlineLevel="0" collapsed="false">
      <c r="A32" s="1" t="s">
        <v>35</v>
      </c>
      <c r="C32" s="6" t="n">
        <f aca="false">+C26+C31</f>
        <v>0</v>
      </c>
      <c r="D32" s="6" t="n">
        <f aca="false">+D26+D31</f>
        <v>0</v>
      </c>
      <c r="E32" s="6" t="n">
        <f aca="false">+E26+E31</f>
        <v>0</v>
      </c>
      <c r="F32" s="6" t="n">
        <f aca="false">+F26+F31</f>
        <v>0</v>
      </c>
      <c r="G32" s="6" t="n">
        <f aca="false">+G26+G31</f>
        <v>0</v>
      </c>
      <c r="H32" s="6" t="n">
        <f aca="false">+H26+H31</f>
        <v>0</v>
      </c>
    </row>
    <row r="33" customFormat="false" ht="12.75" hidden="false" customHeight="false" outlineLevel="0" collapsed="false">
      <c r="C33" s="5"/>
    </row>
    <row r="34" customFormat="false" ht="12.75" hidden="false" customHeight="false" outlineLevel="0" collapsed="false">
      <c r="A34" s="4" t="s">
        <v>36</v>
      </c>
      <c r="C34" s="5"/>
      <c r="D34" s="5"/>
      <c r="E34" s="5"/>
      <c r="F34" s="5"/>
      <c r="G34" s="5"/>
      <c r="H34" s="5"/>
    </row>
    <row r="35" customFormat="false" ht="12.75" hidden="false" customHeight="false" outlineLevel="0" collapsed="false">
      <c r="A35" s="1" t="s">
        <v>37</v>
      </c>
      <c r="C35" s="5" t="n">
        <v>0</v>
      </c>
      <c r="D35" s="5" t="n">
        <v>0</v>
      </c>
      <c r="E35" s="5" t="n">
        <v>0</v>
      </c>
      <c r="F35" s="5" t="n">
        <v>0</v>
      </c>
      <c r="G35" s="5" t="n">
        <v>0</v>
      </c>
      <c r="H35" s="5" t="n">
        <v>0</v>
      </c>
    </row>
    <row r="36" customFormat="false" ht="12.75" hidden="false" customHeight="false" outlineLevel="0" collapsed="false">
      <c r="A36" s="1" t="s">
        <v>17</v>
      </c>
      <c r="C36" s="5"/>
      <c r="D36" s="5"/>
      <c r="E36" s="5"/>
      <c r="F36" s="5"/>
      <c r="G36" s="5"/>
      <c r="H36" s="5"/>
    </row>
    <row r="37" customFormat="false" ht="12.75" hidden="false" customHeight="false" outlineLevel="0" collapsed="false">
      <c r="B37" s="0" t="s">
        <v>38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</row>
    <row r="38" customFormat="false" ht="12.75" hidden="false" customHeight="false" outlineLevel="0" collapsed="false">
      <c r="B38" s="0" t="s">
        <v>39</v>
      </c>
      <c r="C38" s="5" t="n">
        <v>0</v>
      </c>
      <c r="D38" s="5" t="n">
        <v>0</v>
      </c>
      <c r="E38" s="5" t="n">
        <v>0</v>
      </c>
      <c r="F38" s="5" t="n">
        <v>0</v>
      </c>
      <c r="G38" s="5" t="n">
        <v>0</v>
      </c>
      <c r="H38" s="5" t="n">
        <v>0</v>
      </c>
    </row>
    <row r="39" customFormat="false" ht="15" hidden="false" customHeight="false" outlineLevel="0" collapsed="false">
      <c r="B39" s="0" t="s">
        <v>40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</row>
    <row r="40" customFormat="false" ht="15" hidden="false" customHeight="false" outlineLevel="0" collapsed="false">
      <c r="B40" s="1" t="s">
        <v>28</v>
      </c>
      <c r="C40" s="6" t="n">
        <f aca="false">SUM(C37:C39)</f>
        <v>0</v>
      </c>
      <c r="D40" s="6" t="n">
        <f aca="false">SUM(D37:D39)</f>
        <v>0</v>
      </c>
      <c r="E40" s="6" t="n">
        <f aca="false">SUM(E37:E39)</f>
        <v>0</v>
      </c>
      <c r="F40" s="6" t="n">
        <f aca="false">SUM(F37:F39)</f>
        <v>0</v>
      </c>
      <c r="G40" s="6" t="n">
        <f aca="false">SUM(G37:G39)</f>
        <v>0</v>
      </c>
      <c r="H40" s="6" t="n">
        <f aca="false">SUM(H37:H39)</f>
        <v>0</v>
      </c>
    </row>
    <row r="41" customFormat="false" ht="15" hidden="false" customHeight="false" outlineLevel="0" collapsed="false">
      <c r="A41" s="1" t="s">
        <v>41</v>
      </c>
      <c r="C41" s="6" t="n">
        <f aca="false">+C35+C40</f>
        <v>0</v>
      </c>
      <c r="D41" s="6" t="n">
        <f aca="false">+D35+D40</f>
        <v>0</v>
      </c>
      <c r="E41" s="6" t="n">
        <f aca="false">+E35+E40</f>
        <v>0</v>
      </c>
      <c r="F41" s="6" t="n">
        <f aca="false">+F35+F40</f>
        <v>0</v>
      </c>
      <c r="G41" s="6" t="n">
        <f aca="false">+G35+G40</f>
        <v>0</v>
      </c>
      <c r="H41" s="6" t="n">
        <f aca="false">+H35+H40</f>
        <v>0</v>
      </c>
    </row>
    <row r="42" customFormat="false" ht="15" hidden="false" customHeight="false" outlineLevel="0" collapsed="false">
      <c r="A42" s="1"/>
      <c r="C42" s="6"/>
      <c r="D42" s="6"/>
      <c r="E42" s="6"/>
      <c r="F42" s="6"/>
      <c r="G42" s="6"/>
      <c r="H42" s="6"/>
    </row>
    <row r="43" customFormat="false" ht="15" hidden="false" customHeight="false" outlineLevel="0" collapsed="false">
      <c r="A43" s="1" t="s">
        <v>42</v>
      </c>
      <c r="C43" s="6" t="n">
        <f aca="false">+C32+C41</f>
        <v>0</v>
      </c>
      <c r="D43" s="6" t="n">
        <f aca="false">+D32+D41</f>
        <v>0</v>
      </c>
      <c r="E43" s="6" t="n">
        <f aca="false">+E32+E41</f>
        <v>0</v>
      </c>
      <c r="F43" s="6" t="n">
        <f aca="false">+F32+F41</f>
        <v>0</v>
      </c>
      <c r="G43" s="6" t="n">
        <f aca="false">+G32+G41</f>
        <v>0</v>
      </c>
      <c r="H43" s="6" t="n">
        <f aca="false">+H32+H41</f>
        <v>0</v>
      </c>
    </row>
    <row r="44" customFormat="false" ht="15" hidden="false" customHeight="false" outlineLevel="0" collapsed="false">
      <c r="A44" s="1"/>
      <c r="C44" s="6"/>
      <c r="D44" s="6"/>
      <c r="E44" s="6"/>
      <c r="F44" s="6"/>
      <c r="G44" s="6"/>
      <c r="H44" s="6"/>
    </row>
    <row r="45" customFormat="false" ht="12.75" hidden="false" customHeight="false" outlineLevel="0" collapsed="false">
      <c r="A45" s="4" t="s">
        <v>43</v>
      </c>
      <c r="C45" s="5"/>
      <c r="D45" s="5"/>
      <c r="E45" s="5"/>
      <c r="F45" s="5"/>
      <c r="G45" s="5"/>
      <c r="H45" s="5"/>
    </row>
    <row r="46" customFormat="false" ht="12.75" hidden="false" customHeight="false" outlineLevel="0" collapsed="false">
      <c r="A46" s="1" t="s">
        <v>117</v>
      </c>
      <c r="C46" s="8" t="n">
        <v>0</v>
      </c>
      <c r="D46" s="8" t="n">
        <v>0</v>
      </c>
      <c r="E46" s="8" t="n">
        <v>0</v>
      </c>
      <c r="F46" s="8" t="n">
        <v>0</v>
      </c>
      <c r="G46" s="8" t="n">
        <v>0</v>
      </c>
      <c r="H46" s="8" t="n">
        <v>0</v>
      </c>
    </row>
    <row r="47" customFormat="false" ht="12.75" hidden="false" customHeight="false" outlineLevel="0" collapsed="false">
      <c r="A47" s="1" t="s">
        <v>37</v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</row>
    <row r="48" customFormat="false" ht="12.75" hidden="false" customHeight="false" outlineLevel="0" collapsed="false">
      <c r="A48" s="1" t="s">
        <v>17</v>
      </c>
      <c r="C48" s="5"/>
      <c r="D48" s="5"/>
      <c r="E48" s="5"/>
      <c r="F48" s="5"/>
      <c r="G48" s="5"/>
      <c r="H48" s="5"/>
    </row>
    <row r="49" customFormat="false" ht="12.75" hidden="false" customHeight="false" outlineLevel="0" collapsed="false">
      <c r="B49" s="0" t="s">
        <v>44</v>
      </c>
      <c r="C49" s="5" t="n">
        <v>0</v>
      </c>
      <c r="D49" s="5" t="n">
        <v>0</v>
      </c>
      <c r="E49" s="5" t="n">
        <v>0</v>
      </c>
      <c r="F49" s="5" t="n">
        <v>0</v>
      </c>
      <c r="G49" s="5" t="n">
        <v>0</v>
      </c>
      <c r="H49" s="5" t="n">
        <v>0</v>
      </c>
    </row>
    <row r="50" customFormat="false" ht="12.75" hidden="false" customHeight="false" outlineLevel="0" collapsed="false">
      <c r="B50" s="0" t="s">
        <v>118</v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</row>
    <row r="51" customFormat="false" ht="12.75" hidden="false" customHeight="false" outlineLevel="0" collapsed="false">
      <c r="B51" s="0" t="s">
        <v>119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</row>
    <row r="52" customFormat="false" ht="12.75" hidden="false" customHeight="false" outlineLevel="0" collapsed="false">
      <c r="B52" s="0" t="s">
        <v>97</v>
      </c>
      <c r="C52" s="5" t="n">
        <v>0</v>
      </c>
      <c r="D52" s="5" t="n">
        <v>0</v>
      </c>
      <c r="E52" s="5" t="n">
        <v>0</v>
      </c>
      <c r="F52" s="5" t="n">
        <v>0</v>
      </c>
      <c r="G52" s="5" t="n">
        <v>0</v>
      </c>
      <c r="H52" s="5" t="n">
        <v>0</v>
      </c>
    </row>
    <row r="53" customFormat="false" ht="12.75" hidden="false" customHeight="false" outlineLevel="0" collapsed="false">
      <c r="B53" s="0" t="s">
        <v>39</v>
      </c>
      <c r="C53" s="5" t="n">
        <v>0</v>
      </c>
      <c r="D53" s="5" t="n">
        <v>0</v>
      </c>
      <c r="E53" s="5" t="n">
        <v>0</v>
      </c>
      <c r="F53" s="5" t="n">
        <v>0</v>
      </c>
      <c r="G53" s="5" t="n">
        <v>0</v>
      </c>
      <c r="H53" s="5" t="n">
        <v>0</v>
      </c>
    </row>
    <row r="54" customFormat="false" ht="15" hidden="false" customHeight="false" outlineLevel="0" collapsed="false">
      <c r="B54" s="0" t="s">
        <v>40</v>
      </c>
      <c r="C54" s="6" t="n">
        <v>0</v>
      </c>
      <c r="D54" s="6" t="n">
        <v>0</v>
      </c>
      <c r="E54" s="6" t="n">
        <v>0</v>
      </c>
      <c r="F54" s="6" t="n">
        <v>0</v>
      </c>
      <c r="G54" s="6" t="n">
        <v>0</v>
      </c>
      <c r="H54" s="6" t="n">
        <v>0</v>
      </c>
    </row>
    <row r="55" customFormat="false" ht="15" hidden="false" customHeight="false" outlineLevel="0" collapsed="false">
      <c r="B55" s="1" t="s">
        <v>28</v>
      </c>
      <c r="C55" s="6" t="n">
        <f aca="false">SUM(C49:C54)</f>
        <v>0</v>
      </c>
      <c r="D55" s="6" t="n">
        <f aca="false">SUM(D49:D54)</f>
        <v>0</v>
      </c>
      <c r="E55" s="6" t="n">
        <f aca="false">SUM(E49:E54)</f>
        <v>0</v>
      </c>
      <c r="F55" s="6" t="n">
        <f aca="false">SUM(F49:F54)</f>
        <v>0</v>
      </c>
      <c r="G55" s="6" t="n">
        <f aca="false">SUM(G49:G54)</f>
        <v>0</v>
      </c>
      <c r="H55" s="6" t="n">
        <f aca="false">SUM(H49:H54)</f>
        <v>0</v>
      </c>
    </row>
    <row r="56" customFormat="false" ht="15" hidden="false" customHeight="false" outlineLevel="0" collapsed="false">
      <c r="A56" s="1" t="s">
        <v>49</v>
      </c>
      <c r="C56" s="6" t="n">
        <f aca="false">+C47+C55+C46</f>
        <v>0</v>
      </c>
      <c r="D56" s="6" t="n">
        <f aca="false">+D47+D55+D46</f>
        <v>0</v>
      </c>
      <c r="E56" s="6" t="n">
        <f aca="false">+E47+E55+E46</f>
        <v>0</v>
      </c>
      <c r="F56" s="6" t="n">
        <f aca="false">+F47+F55+F46</f>
        <v>0</v>
      </c>
      <c r="G56" s="6" t="n">
        <f aca="false">+G47+G55+G46</f>
        <v>0</v>
      </c>
      <c r="H56" s="6" t="n">
        <f aca="false">+H47+H55+H46</f>
        <v>0</v>
      </c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</row>
    <row r="58" customFormat="false" ht="12.75" hidden="false" customHeight="false" outlineLevel="0" collapsed="false">
      <c r="A58" s="4" t="s">
        <v>50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A59" s="1" t="s">
        <v>124</v>
      </c>
      <c r="C59" s="5" t="n">
        <v>0</v>
      </c>
      <c r="D59" s="5" t="n">
        <v>0</v>
      </c>
      <c r="E59" s="5" t="n">
        <v>0</v>
      </c>
      <c r="F59" s="5" t="n">
        <v>0</v>
      </c>
      <c r="G59" s="5" t="n">
        <v>0</v>
      </c>
      <c r="H59" s="5" t="n">
        <v>0</v>
      </c>
    </row>
    <row r="60" customFormat="false" ht="12.75" hidden="false" customHeight="false" outlineLevel="0" collapsed="false">
      <c r="A60" s="1" t="s">
        <v>37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</row>
    <row r="61" customFormat="false" ht="12.75" hidden="false" customHeight="false" outlineLevel="0" collapsed="false">
      <c r="A61" s="1"/>
      <c r="B61" s="0" t="s">
        <v>125</v>
      </c>
      <c r="C61" s="5" t="n">
        <v>0</v>
      </c>
      <c r="D61" s="5" t="n">
        <v>0</v>
      </c>
      <c r="E61" s="5" t="n">
        <v>0</v>
      </c>
      <c r="F61" s="5" t="n">
        <v>0</v>
      </c>
      <c r="G61" s="5" t="n">
        <v>0</v>
      </c>
      <c r="H61" s="5" t="n">
        <v>0</v>
      </c>
    </row>
    <row r="62" customFormat="false" ht="12.75" hidden="false" customHeight="false" outlineLevel="0" collapsed="false">
      <c r="A62" s="1"/>
      <c r="B62" s="0" t="s">
        <v>126</v>
      </c>
      <c r="C62" s="5" t="n">
        <v>0</v>
      </c>
      <c r="D62" s="5" t="n">
        <v>0</v>
      </c>
      <c r="E62" s="5" t="n">
        <v>0</v>
      </c>
      <c r="F62" s="5" t="n">
        <v>0</v>
      </c>
      <c r="G62" s="5" t="n">
        <v>0</v>
      </c>
      <c r="H62" s="5" t="n">
        <v>0</v>
      </c>
    </row>
    <row r="63" customFormat="false" ht="12.75" hidden="false" customHeight="false" outlineLevel="0" collapsed="false">
      <c r="A63" s="1"/>
      <c r="B63" s="0" t="s">
        <v>127</v>
      </c>
      <c r="C63" s="5" t="n">
        <v>0</v>
      </c>
      <c r="D63" s="5" t="n">
        <v>0</v>
      </c>
      <c r="E63" s="5" t="n">
        <v>0</v>
      </c>
      <c r="F63" s="5" t="n">
        <v>0</v>
      </c>
      <c r="G63" s="5" t="n">
        <v>0</v>
      </c>
      <c r="H63" s="5" t="n">
        <v>0</v>
      </c>
    </row>
    <row r="64" customFormat="false" ht="12.75" hidden="false" customHeight="false" outlineLevel="0" collapsed="false">
      <c r="A64" s="1"/>
      <c r="B64" s="0" t="s">
        <v>128</v>
      </c>
      <c r="C64" s="5" t="n">
        <v>0</v>
      </c>
      <c r="D64" s="5" t="n">
        <v>0</v>
      </c>
      <c r="E64" s="5" t="n">
        <v>0</v>
      </c>
      <c r="F64" s="5" t="n">
        <v>0</v>
      </c>
      <c r="G64" s="5" t="n">
        <v>0</v>
      </c>
      <c r="H64" s="5" t="n">
        <v>0</v>
      </c>
    </row>
    <row r="65" customFormat="false" ht="15" hidden="false" customHeight="false" outlineLevel="0" collapsed="false">
      <c r="A65" s="1"/>
      <c r="B65" s="0" t="s">
        <v>15</v>
      </c>
      <c r="C65" s="6" t="n">
        <v>0</v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</row>
    <row r="66" customFormat="false" ht="12.75" hidden="false" customHeight="false" outlineLevel="0" collapsed="false">
      <c r="A66" s="1"/>
      <c r="B66" s="0" t="s">
        <v>129</v>
      </c>
      <c r="C66" s="5" t="n">
        <f aca="false">SUM(C61:C65)</f>
        <v>0</v>
      </c>
      <c r="D66" s="5" t="n">
        <f aca="false">SUM(D61:D65)</f>
        <v>0</v>
      </c>
      <c r="E66" s="5" t="n">
        <f aca="false">SUM(E61:E65)</f>
        <v>0</v>
      </c>
      <c r="F66" s="5" t="n">
        <f aca="false">SUM(F61:F65)</f>
        <v>0</v>
      </c>
      <c r="G66" s="5" t="n">
        <f aca="false">SUM(G61:G65)</f>
        <v>0</v>
      </c>
      <c r="H66" s="5" t="n">
        <f aca="false">SUM(H61:H65)</f>
        <v>0</v>
      </c>
    </row>
    <row r="67" customFormat="false" ht="12.75" hidden="false" customHeight="false" outlineLevel="0" collapsed="false">
      <c r="A67" s="1" t="s">
        <v>17</v>
      </c>
      <c r="C67" s="5"/>
      <c r="D67" s="5"/>
      <c r="E67" s="5"/>
      <c r="F67" s="5"/>
      <c r="G67" s="5"/>
      <c r="H67" s="5"/>
    </row>
    <row r="68" customFormat="false" ht="12.75" hidden="false" customHeight="false" outlineLevel="0" collapsed="false">
      <c r="B68" s="0" t="s">
        <v>51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</row>
    <row r="69" customFormat="false" ht="12.75" hidden="false" customHeight="false" outlineLevel="0" collapsed="false">
      <c r="B69" s="0" t="s">
        <v>52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</row>
    <row r="70" customFormat="false" ht="12.75" hidden="false" customHeight="false" outlineLevel="0" collapsed="false">
      <c r="B70" s="0" t="s">
        <v>39</v>
      </c>
      <c r="C70" s="5" t="n">
        <v>0</v>
      </c>
      <c r="D70" s="5" t="n">
        <v>0</v>
      </c>
      <c r="E70" s="5" t="n">
        <v>0</v>
      </c>
      <c r="F70" s="5" t="n">
        <v>0</v>
      </c>
      <c r="G70" s="5" t="n">
        <v>0</v>
      </c>
      <c r="H70" s="5" t="n">
        <v>0</v>
      </c>
    </row>
    <row r="71" customFormat="false" ht="15" hidden="false" customHeight="false" outlineLevel="0" collapsed="false">
      <c r="B71" s="0" t="s">
        <v>40</v>
      </c>
      <c r="C71" s="6" t="n">
        <v>0</v>
      </c>
      <c r="D71" s="6" t="n">
        <v>0</v>
      </c>
      <c r="E71" s="6" t="n">
        <v>0</v>
      </c>
      <c r="F71" s="6" t="n">
        <v>0</v>
      </c>
      <c r="G71" s="6" t="n">
        <v>0</v>
      </c>
      <c r="H71" s="6" t="n">
        <v>0</v>
      </c>
    </row>
    <row r="72" customFormat="false" ht="15" hidden="false" customHeight="false" outlineLevel="0" collapsed="false">
      <c r="B72" s="1" t="s">
        <v>28</v>
      </c>
      <c r="C72" s="6" t="n">
        <f aca="false">SUM(C68:C71)</f>
        <v>0</v>
      </c>
      <c r="D72" s="6" t="n">
        <f aca="false">SUM(D68:D71)</f>
        <v>0</v>
      </c>
      <c r="E72" s="6" t="n">
        <f aca="false">SUM(E68:E71)</f>
        <v>0</v>
      </c>
      <c r="F72" s="6" t="n">
        <f aca="false">SUM(F68:F71)</f>
        <v>0</v>
      </c>
      <c r="G72" s="6" t="n">
        <f aca="false">SUM(G68:G71)</f>
        <v>0</v>
      </c>
      <c r="H72" s="6" t="n">
        <f aca="false">SUM(H68:H71)</f>
        <v>0</v>
      </c>
    </row>
    <row r="73" customFormat="false" ht="15" hidden="false" customHeight="false" outlineLevel="0" collapsed="false">
      <c r="A73" s="1" t="s">
        <v>55</v>
      </c>
      <c r="C73" s="6" t="n">
        <f aca="false">+C60+C72+C59</f>
        <v>0</v>
      </c>
      <c r="D73" s="6" t="n">
        <f aca="false">+D66+D72+D59</f>
        <v>0</v>
      </c>
      <c r="E73" s="6" t="n">
        <f aca="false">+E66+E72+E59</f>
        <v>0</v>
      </c>
      <c r="F73" s="6" t="n">
        <f aca="false">+F66+F72+F59</f>
        <v>0</v>
      </c>
      <c r="G73" s="6" t="n">
        <f aca="false">+G66+G72+G59</f>
        <v>0</v>
      </c>
      <c r="H73" s="6" t="n">
        <f aca="false">+H66+H72+H59</f>
        <v>0</v>
      </c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</row>
    <row r="75" customFormat="false" ht="12.75" hidden="false" customHeight="false" outlineLevel="0" collapsed="false">
      <c r="A75" s="4" t="s">
        <v>56</v>
      </c>
      <c r="C75" s="5"/>
      <c r="D75" s="5"/>
      <c r="E75" s="5"/>
      <c r="F75" s="5"/>
      <c r="G75" s="5"/>
      <c r="H75" s="5"/>
    </row>
    <row r="76" customFormat="false" ht="12.75" hidden="false" customHeight="false" outlineLevel="0" collapsed="false">
      <c r="A76" s="1" t="s">
        <v>37</v>
      </c>
      <c r="C76" s="5" t="n">
        <v>0</v>
      </c>
      <c r="D76" s="5" t="n">
        <v>0</v>
      </c>
      <c r="E76" s="5" t="n">
        <v>0</v>
      </c>
      <c r="F76" s="5" t="n">
        <v>0</v>
      </c>
      <c r="G76" s="5" t="n">
        <v>0</v>
      </c>
      <c r="H76" s="5" t="n">
        <v>0</v>
      </c>
    </row>
    <row r="77" customFormat="false" ht="12.75" hidden="false" customHeight="false" outlineLevel="0" collapsed="false">
      <c r="A77" s="1" t="s">
        <v>17</v>
      </c>
      <c r="C77" s="5"/>
      <c r="D77" s="5"/>
      <c r="E77" s="5"/>
      <c r="F77" s="5"/>
      <c r="G77" s="5"/>
      <c r="H77" s="5"/>
    </row>
    <row r="78" customFormat="false" ht="12.75" hidden="false" customHeight="false" outlineLevel="0" collapsed="false">
      <c r="B78" s="0" t="s">
        <v>51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</row>
    <row r="79" customFormat="false" ht="12.75" hidden="false" customHeight="false" outlineLevel="0" collapsed="false">
      <c r="B79" s="0" t="s">
        <v>52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</row>
    <row r="80" customFormat="false" ht="12.75" hidden="false" customHeight="false" outlineLevel="0" collapsed="false">
      <c r="B80" s="0" t="s">
        <v>39</v>
      </c>
      <c r="C80" s="5" t="n">
        <v>0</v>
      </c>
      <c r="D80" s="5" t="n">
        <v>0</v>
      </c>
      <c r="E80" s="5" t="n">
        <v>0</v>
      </c>
      <c r="F80" s="5" t="n">
        <v>0</v>
      </c>
      <c r="G80" s="5" t="n">
        <v>0</v>
      </c>
      <c r="H80" s="5" t="n">
        <v>0</v>
      </c>
    </row>
    <row r="81" customFormat="false" ht="15" hidden="false" customHeight="false" outlineLevel="0" collapsed="false">
      <c r="B81" s="0" t="s">
        <v>40</v>
      </c>
      <c r="C81" s="6" t="n">
        <v>0</v>
      </c>
      <c r="D81" s="6" t="n">
        <v>0</v>
      </c>
      <c r="E81" s="6" t="n">
        <v>0</v>
      </c>
      <c r="F81" s="6" t="n">
        <v>0</v>
      </c>
      <c r="G81" s="6" t="n">
        <v>0</v>
      </c>
      <c r="H81" s="6" t="n">
        <v>0</v>
      </c>
    </row>
    <row r="82" customFormat="false" ht="15" hidden="false" customHeight="false" outlineLevel="0" collapsed="false">
      <c r="B82" s="1" t="s">
        <v>28</v>
      </c>
      <c r="C82" s="6" t="n">
        <f aca="false">SUM(C78:C81)</f>
        <v>0</v>
      </c>
      <c r="D82" s="6" t="n">
        <f aca="false">SUM(D78:D81)</f>
        <v>0</v>
      </c>
      <c r="E82" s="6" t="n">
        <f aca="false">SUM(E78:E81)</f>
        <v>0</v>
      </c>
      <c r="F82" s="6" t="n">
        <f aca="false">SUM(F78:F81)</f>
        <v>0</v>
      </c>
      <c r="G82" s="6" t="n">
        <f aca="false">SUM(G78:G81)</f>
        <v>0</v>
      </c>
      <c r="H82" s="6" t="n">
        <f aca="false">SUM(H78:H81)</f>
        <v>0</v>
      </c>
    </row>
    <row r="83" customFormat="false" ht="15" hidden="false" customHeight="false" outlineLevel="0" collapsed="false">
      <c r="A83" s="1" t="s">
        <v>57</v>
      </c>
      <c r="C83" s="6" t="n">
        <f aca="false">+C76+C82</f>
        <v>0</v>
      </c>
      <c r="D83" s="6" t="n">
        <f aca="false">+D76+D82</f>
        <v>0</v>
      </c>
      <c r="E83" s="6" t="n">
        <f aca="false">+E76+E82</f>
        <v>0</v>
      </c>
      <c r="F83" s="6" t="n">
        <f aca="false">+F76+F82</f>
        <v>0</v>
      </c>
      <c r="G83" s="6" t="n">
        <f aca="false">+G76+G82</f>
        <v>0</v>
      </c>
      <c r="H83" s="6" t="n">
        <f aca="false">+H76+H82</f>
        <v>0</v>
      </c>
    </row>
    <row r="84" customFormat="false" ht="12.75" hidden="false" customHeight="false" outlineLevel="0" collapsed="false">
      <c r="C84" s="5"/>
      <c r="D84" s="5"/>
      <c r="E84" s="5"/>
      <c r="F84" s="5"/>
      <c r="G84" s="5"/>
      <c r="H84" s="5"/>
    </row>
    <row r="85" customFormat="false" ht="12.75" hidden="false" customHeight="false" outlineLevel="0" collapsed="false">
      <c r="A85" s="4" t="s">
        <v>58</v>
      </c>
      <c r="C85" s="5"/>
      <c r="D85" s="5"/>
      <c r="E85" s="5"/>
      <c r="F85" s="5"/>
      <c r="G85" s="5"/>
      <c r="H85" s="5"/>
    </row>
    <row r="86" customFormat="false" ht="12.75" hidden="false" customHeight="false" outlineLevel="0" collapsed="false">
      <c r="A86" s="1" t="s">
        <v>37</v>
      </c>
      <c r="C86" s="5" t="n">
        <v>0</v>
      </c>
      <c r="D86" s="5" t="n">
        <v>0</v>
      </c>
      <c r="E86" s="5" t="n">
        <v>0</v>
      </c>
      <c r="F86" s="5" t="n">
        <v>0</v>
      </c>
      <c r="G86" s="5" t="n">
        <v>0</v>
      </c>
      <c r="H86" s="5" t="n">
        <v>0</v>
      </c>
    </row>
    <row r="87" customFormat="false" ht="12.75" hidden="false" customHeight="false" outlineLevel="0" collapsed="false">
      <c r="A87" s="1" t="s">
        <v>17</v>
      </c>
      <c r="C87" s="5"/>
      <c r="D87" s="5"/>
      <c r="E87" s="5"/>
      <c r="F87" s="5"/>
      <c r="G87" s="5"/>
      <c r="H87" s="5"/>
    </row>
    <row r="88" customFormat="false" ht="12.75" hidden="false" customHeight="false" outlineLevel="0" collapsed="false">
      <c r="B88" s="0" t="s">
        <v>51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</row>
    <row r="89" customFormat="false" ht="12.75" hidden="false" customHeight="false" outlineLevel="0" collapsed="false">
      <c r="B89" s="0" t="s">
        <v>52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</row>
    <row r="90" customFormat="false" ht="12.75" hidden="false" customHeight="false" outlineLevel="0" collapsed="false">
      <c r="B90" s="0" t="s">
        <v>39</v>
      </c>
      <c r="C90" s="5" t="n">
        <v>0</v>
      </c>
      <c r="D90" s="5" t="n">
        <v>0</v>
      </c>
      <c r="E90" s="5" t="n">
        <v>0</v>
      </c>
      <c r="F90" s="5" t="n">
        <v>0</v>
      </c>
      <c r="G90" s="5" t="n">
        <v>0</v>
      </c>
      <c r="H90" s="5" t="n">
        <v>0</v>
      </c>
    </row>
    <row r="91" customFormat="false" ht="15" hidden="false" customHeight="false" outlineLevel="0" collapsed="false">
      <c r="B91" s="0" t="s">
        <v>40</v>
      </c>
      <c r="C91" s="6" t="n">
        <v>0</v>
      </c>
      <c r="D91" s="6" t="n">
        <v>0</v>
      </c>
      <c r="E91" s="6" t="n">
        <v>0</v>
      </c>
      <c r="F91" s="6" t="n">
        <v>0</v>
      </c>
      <c r="G91" s="6" t="n">
        <v>0</v>
      </c>
      <c r="H91" s="6" t="n">
        <v>0</v>
      </c>
    </row>
    <row r="92" customFormat="false" ht="15" hidden="false" customHeight="false" outlineLevel="0" collapsed="false">
      <c r="B92" s="1" t="s">
        <v>28</v>
      </c>
      <c r="C92" s="6" t="n">
        <f aca="false">SUM(C88:C91)</f>
        <v>0</v>
      </c>
      <c r="D92" s="6" t="n">
        <f aca="false">SUM(D88:D91)</f>
        <v>0</v>
      </c>
      <c r="E92" s="6" t="n">
        <f aca="false">SUM(E88:E91)</f>
        <v>0</v>
      </c>
      <c r="F92" s="6" t="n">
        <f aca="false">SUM(F88:F91)</f>
        <v>0</v>
      </c>
      <c r="G92" s="6" t="n">
        <f aca="false">SUM(G88:G91)</f>
        <v>0</v>
      </c>
      <c r="H92" s="6" t="n">
        <f aca="false">SUM(H88:H91)</f>
        <v>0</v>
      </c>
    </row>
    <row r="93" customFormat="false" ht="15" hidden="false" customHeight="false" outlineLevel="0" collapsed="false">
      <c r="A93" s="1" t="s">
        <v>60</v>
      </c>
      <c r="C93" s="6" t="n">
        <f aca="false">+C86+C92</f>
        <v>0</v>
      </c>
      <c r="D93" s="6" t="n">
        <f aca="false">+D86+D92</f>
        <v>0</v>
      </c>
      <c r="E93" s="6" t="n">
        <f aca="false">+E86+E92</f>
        <v>0</v>
      </c>
      <c r="F93" s="6" t="n">
        <f aca="false">+F86+F92</f>
        <v>0</v>
      </c>
      <c r="G93" s="6" t="n">
        <f aca="false">+G86+G92</f>
        <v>0</v>
      </c>
      <c r="H93" s="6" t="n">
        <f aca="false">+H86+H92</f>
        <v>0</v>
      </c>
    </row>
    <row r="94" customFormat="false" ht="12.75" hidden="false" customHeight="false" outlineLevel="0" collapsed="false">
      <c r="C94" s="5"/>
      <c r="D94" s="5"/>
      <c r="E94" s="5"/>
      <c r="F94" s="5"/>
      <c r="G94" s="5"/>
      <c r="H94" s="5"/>
    </row>
    <row r="95" customFormat="false" ht="12.75" hidden="false" customHeight="false" outlineLevel="0" collapsed="false">
      <c r="A95" s="4" t="s">
        <v>61</v>
      </c>
      <c r="C95" s="5"/>
      <c r="D95" s="5"/>
      <c r="E95" s="5"/>
      <c r="F95" s="5"/>
      <c r="G95" s="5"/>
      <c r="H95" s="5"/>
    </row>
    <row r="96" customFormat="false" ht="12.75" hidden="false" customHeight="false" outlineLevel="0" collapsed="false">
      <c r="A96" s="1" t="s">
        <v>37</v>
      </c>
      <c r="C96" s="5" t="n">
        <v>0</v>
      </c>
      <c r="D96" s="5" t="n">
        <v>0</v>
      </c>
      <c r="E96" s="5" t="n">
        <v>0</v>
      </c>
      <c r="F96" s="5" t="n">
        <v>0</v>
      </c>
      <c r="G96" s="5" t="n">
        <v>0</v>
      </c>
      <c r="H96" s="5" t="n">
        <v>0</v>
      </c>
    </row>
    <row r="97" customFormat="false" ht="12.75" hidden="false" customHeight="false" outlineLevel="0" collapsed="false">
      <c r="A97" s="1" t="s">
        <v>17</v>
      </c>
      <c r="C97" s="5"/>
      <c r="D97" s="5"/>
      <c r="E97" s="5"/>
      <c r="F97" s="5"/>
      <c r="G97" s="5"/>
      <c r="H97" s="5"/>
    </row>
    <row r="98" customFormat="false" ht="12.75" hidden="false" customHeight="false" outlineLevel="0" collapsed="false">
      <c r="B98" s="0" t="s">
        <v>51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</row>
    <row r="99" customFormat="false" ht="12.75" hidden="false" customHeight="false" outlineLevel="0" collapsed="false">
      <c r="B99" s="0" t="s">
        <v>52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</row>
    <row r="100" customFormat="false" ht="12.75" hidden="false" customHeight="false" outlineLevel="0" collapsed="false">
      <c r="B100" s="0" t="s">
        <v>39</v>
      </c>
      <c r="C100" s="5" t="n">
        <v>0</v>
      </c>
      <c r="D100" s="5" t="n">
        <v>0</v>
      </c>
      <c r="E100" s="5" t="n">
        <v>0</v>
      </c>
      <c r="F100" s="5" t="n">
        <v>0</v>
      </c>
      <c r="G100" s="5" t="n">
        <v>0</v>
      </c>
      <c r="H100" s="5" t="n">
        <v>0</v>
      </c>
    </row>
    <row r="101" customFormat="false" ht="15" hidden="false" customHeight="false" outlineLevel="0" collapsed="false">
      <c r="B101" s="0" t="s">
        <v>40</v>
      </c>
      <c r="C101" s="6" t="n">
        <v>0</v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</row>
    <row r="102" customFormat="false" ht="15" hidden="false" customHeight="false" outlineLevel="0" collapsed="false">
      <c r="B102" s="1" t="s">
        <v>28</v>
      </c>
      <c r="C102" s="6" t="n">
        <f aca="false">SUM(C98:C101)</f>
        <v>0</v>
      </c>
      <c r="D102" s="6" t="n">
        <f aca="false">SUM(D98:D101)</f>
        <v>0</v>
      </c>
      <c r="E102" s="6" t="n">
        <f aca="false">SUM(E98:E101)</f>
        <v>0</v>
      </c>
      <c r="F102" s="6" t="n">
        <f aca="false">SUM(F98:F101)</f>
        <v>0</v>
      </c>
      <c r="G102" s="6" t="n">
        <f aca="false">SUM(G98:G101)</f>
        <v>0</v>
      </c>
      <c r="H102" s="6" t="n">
        <f aca="false">SUM(H98:H101)</f>
        <v>0</v>
      </c>
    </row>
    <row r="103" customFormat="false" ht="15" hidden="false" customHeight="false" outlineLevel="0" collapsed="false">
      <c r="A103" s="1" t="s">
        <v>63</v>
      </c>
      <c r="C103" s="6" t="n">
        <f aca="false">+C96+C102</f>
        <v>0</v>
      </c>
      <c r="D103" s="6" t="n">
        <f aca="false">+D96+D102</f>
        <v>0</v>
      </c>
      <c r="E103" s="6" t="n">
        <f aca="false">+E96+E102</f>
        <v>0</v>
      </c>
      <c r="F103" s="6" t="n">
        <f aca="false">+F96+F102</f>
        <v>0</v>
      </c>
      <c r="G103" s="6" t="n">
        <f aca="false">+G96+G102</f>
        <v>0</v>
      </c>
      <c r="H103" s="6" t="n">
        <f aca="false">+H96+H102</f>
        <v>0</v>
      </c>
    </row>
    <row r="104" customFormat="false" ht="12.75" hidden="false" customHeight="false" outlineLevel="0" collapsed="false">
      <c r="C104" s="5"/>
      <c r="D104" s="5"/>
      <c r="E104" s="5"/>
      <c r="F104" s="5"/>
      <c r="G104" s="5"/>
      <c r="H104" s="5"/>
    </row>
    <row r="105" customFormat="false" ht="12.75" hidden="false" customHeight="false" outlineLevel="0" collapsed="false">
      <c r="A105" s="4" t="s">
        <v>64</v>
      </c>
      <c r="C105" s="5"/>
      <c r="D105" s="5"/>
      <c r="E105" s="5"/>
      <c r="F105" s="5"/>
      <c r="G105" s="5"/>
      <c r="H105" s="5"/>
    </row>
    <row r="106" customFormat="false" ht="12.75" hidden="false" customHeight="false" outlineLevel="0" collapsed="false">
      <c r="A106" s="1" t="s">
        <v>37</v>
      </c>
      <c r="C106" s="5" t="n">
        <v>0</v>
      </c>
      <c r="D106" s="5" t="n">
        <v>0</v>
      </c>
      <c r="E106" s="5" t="n">
        <v>0</v>
      </c>
      <c r="F106" s="5" t="n">
        <v>0</v>
      </c>
      <c r="G106" s="5" t="n">
        <v>0</v>
      </c>
      <c r="H106" s="5" t="n">
        <v>0</v>
      </c>
    </row>
    <row r="107" customFormat="false" ht="12.75" hidden="false" customHeight="false" outlineLevel="0" collapsed="false">
      <c r="A107" s="1" t="s">
        <v>17</v>
      </c>
      <c r="C107" s="5"/>
      <c r="D107" s="5"/>
      <c r="E107" s="5"/>
      <c r="F107" s="5"/>
      <c r="G107" s="5"/>
      <c r="H107" s="5"/>
    </row>
    <row r="108" customFormat="false" ht="12.75" hidden="false" customHeight="false" outlineLevel="0" collapsed="false">
      <c r="B108" s="0" t="s">
        <v>51</v>
      </c>
      <c r="C108" s="5" t="n">
        <v>0</v>
      </c>
      <c r="D108" s="5" t="n">
        <v>0</v>
      </c>
      <c r="E108" s="5" t="n">
        <v>0</v>
      </c>
      <c r="F108" s="5" t="n">
        <v>0</v>
      </c>
      <c r="G108" s="5" t="n">
        <v>0</v>
      </c>
      <c r="H108" s="5" t="n">
        <v>0</v>
      </c>
    </row>
    <row r="109" customFormat="false" ht="12.75" hidden="false" customHeight="false" outlineLevel="0" collapsed="false">
      <c r="B109" s="0" t="s">
        <v>52</v>
      </c>
      <c r="C109" s="5" t="n">
        <v>0</v>
      </c>
      <c r="D109" s="5" t="n">
        <v>0</v>
      </c>
      <c r="E109" s="5" t="n">
        <v>0</v>
      </c>
      <c r="F109" s="5" t="n">
        <v>0</v>
      </c>
      <c r="G109" s="5" t="n">
        <v>0</v>
      </c>
      <c r="H109" s="5" t="n">
        <v>0</v>
      </c>
    </row>
    <row r="110" customFormat="false" ht="12.75" hidden="false" customHeight="false" outlineLevel="0" collapsed="false">
      <c r="B110" s="0" t="s">
        <v>39</v>
      </c>
      <c r="C110" s="5" t="n">
        <v>0</v>
      </c>
      <c r="D110" s="5" t="n">
        <v>0</v>
      </c>
      <c r="E110" s="5" t="n">
        <v>0</v>
      </c>
      <c r="F110" s="5" t="n">
        <v>0</v>
      </c>
      <c r="G110" s="5" t="n">
        <v>0</v>
      </c>
      <c r="H110" s="5" t="n">
        <v>0</v>
      </c>
    </row>
    <row r="111" customFormat="false" ht="15" hidden="false" customHeight="false" outlineLevel="0" collapsed="false">
      <c r="B111" s="0" t="s">
        <v>40</v>
      </c>
      <c r="C111" s="6" t="n">
        <v>0</v>
      </c>
      <c r="D111" s="6" t="n">
        <v>0</v>
      </c>
      <c r="E111" s="6" t="n">
        <v>0</v>
      </c>
      <c r="F111" s="6" t="n">
        <v>0</v>
      </c>
      <c r="G111" s="6" t="n">
        <v>0</v>
      </c>
      <c r="H111" s="6" t="n">
        <v>0</v>
      </c>
    </row>
    <row r="112" customFormat="false" ht="15" hidden="false" customHeight="false" outlineLevel="0" collapsed="false">
      <c r="B112" s="1" t="s">
        <v>28</v>
      </c>
      <c r="C112" s="6" t="n">
        <f aca="false">SUM(C108:C111)</f>
        <v>0</v>
      </c>
      <c r="D112" s="6" t="n">
        <f aca="false">SUM(D108:D111)</f>
        <v>0</v>
      </c>
      <c r="E112" s="6" t="n">
        <f aca="false">SUM(E108:E111)</f>
        <v>0</v>
      </c>
      <c r="F112" s="6" t="n">
        <f aca="false">SUM(F108:F111)</f>
        <v>0</v>
      </c>
      <c r="G112" s="6" t="n">
        <f aca="false">SUM(G108:G111)</f>
        <v>0</v>
      </c>
      <c r="H112" s="6" t="n">
        <f aca="false">SUM(H108:H111)</f>
        <v>0</v>
      </c>
    </row>
    <row r="113" customFormat="false" ht="15" hidden="false" customHeight="false" outlineLevel="0" collapsed="false">
      <c r="A113" s="1" t="s">
        <v>70</v>
      </c>
      <c r="C113" s="6" t="n">
        <f aca="false">+C106+C112</f>
        <v>0</v>
      </c>
      <c r="D113" s="6" t="n">
        <f aca="false">+D106+D112</f>
        <v>0</v>
      </c>
      <c r="E113" s="6" t="n">
        <f aca="false">+E106+E112</f>
        <v>0</v>
      </c>
      <c r="F113" s="6" t="n">
        <f aca="false">+F106+F112</f>
        <v>0</v>
      </c>
      <c r="G113" s="6" t="n">
        <f aca="false">+G106+G112</f>
        <v>0</v>
      </c>
      <c r="H113" s="6" t="n">
        <f aca="false">+H106+H112</f>
        <v>0</v>
      </c>
    </row>
    <row r="114" customFormat="false" ht="12.75" hidden="false" customHeight="false" outlineLevel="0" collapsed="false">
      <c r="C114" s="5"/>
      <c r="D114" s="5"/>
      <c r="E114" s="5"/>
      <c r="F114" s="5"/>
      <c r="G114" s="5"/>
      <c r="H114" s="5"/>
    </row>
    <row r="115" customFormat="false" ht="15" hidden="false" customHeight="false" outlineLevel="0" collapsed="false">
      <c r="A115" s="1" t="s">
        <v>71</v>
      </c>
      <c r="C115" s="6" t="n">
        <f aca="false">+C43+C56+C73+C83+C93+C103+C113</f>
        <v>0</v>
      </c>
      <c r="D115" s="6" t="n">
        <f aca="false">+D43+D56+D73+D83+D93+D103+D113</f>
        <v>0</v>
      </c>
      <c r="E115" s="6" t="n">
        <f aca="false">+E43+E56+E73+E83+E93+E103+E113</f>
        <v>0</v>
      </c>
      <c r="F115" s="6" t="n">
        <f aca="false">+F43+F56+F73+F83+F93+F103+F113</f>
        <v>0</v>
      </c>
      <c r="G115" s="6" t="n">
        <f aca="false">+G43+G56+G73+G83+G93+G103+G113</f>
        <v>0</v>
      </c>
      <c r="H115" s="6" t="n">
        <f aca="false">+H43+H56+H73+H83+H93+H103+H113</f>
        <v>0</v>
      </c>
    </row>
    <row r="116" customFormat="false" ht="12.75" hidden="false" customHeight="false" outlineLevel="0" collapsed="false"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A117" s="1" t="s">
        <v>72</v>
      </c>
      <c r="C117" s="5"/>
      <c r="D117" s="5"/>
      <c r="E117" s="5"/>
      <c r="F117" s="5"/>
      <c r="G117" s="5"/>
      <c r="H117" s="5"/>
    </row>
    <row r="118" customFormat="false" ht="12.75" hidden="false" customHeight="false" outlineLevel="0" collapsed="false">
      <c r="B118" s="0" t="s">
        <v>73</v>
      </c>
      <c r="C118" s="5"/>
      <c r="D118" s="5"/>
      <c r="E118" s="5"/>
      <c r="F118" s="5"/>
      <c r="G118" s="5"/>
      <c r="H118" s="5"/>
    </row>
    <row r="119" customFormat="false" ht="12.75" hidden="false" customHeight="false" outlineLevel="0" collapsed="false">
      <c r="B119" s="0" t="s">
        <v>74</v>
      </c>
      <c r="C119" s="5" t="n">
        <v>0</v>
      </c>
      <c r="D119" s="5" t="n">
        <v>0</v>
      </c>
      <c r="E119" s="5" t="n">
        <v>0</v>
      </c>
      <c r="F119" s="5" t="n">
        <v>0</v>
      </c>
      <c r="G119" s="5" t="n">
        <v>0</v>
      </c>
      <c r="H119" s="5" t="n">
        <v>0</v>
      </c>
    </row>
    <row r="120" customFormat="false" ht="15" hidden="false" customHeight="false" outlineLevel="0" collapsed="false">
      <c r="B120" s="0" t="s">
        <v>75</v>
      </c>
      <c r="C120" s="6" t="n">
        <v>0</v>
      </c>
      <c r="D120" s="6" t="n">
        <v>0</v>
      </c>
      <c r="E120" s="6" t="n">
        <v>0</v>
      </c>
      <c r="F120" s="6" t="n">
        <v>0</v>
      </c>
      <c r="G120" s="6" t="n">
        <v>0</v>
      </c>
      <c r="H120" s="6" t="n">
        <v>0</v>
      </c>
    </row>
    <row r="121" customFormat="false" ht="12.75" hidden="false" customHeight="false" outlineLevel="0" collapsed="false">
      <c r="B121" s="0" t="s">
        <v>79</v>
      </c>
      <c r="C121" s="5" t="n">
        <f aca="false">SUM(C119:C120)</f>
        <v>0</v>
      </c>
      <c r="D121" s="5" t="n">
        <f aca="false">SUM(D119:D120)</f>
        <v>0</v>
      </c>
      <c r="E121" s="5" t="n">
        <f aca="false">SUM(E119:E120)</f>
        <v>0</v>
      </c>
      <c r="F121" s="5" t="n">
        <f aca="false">SUM(F119:F120)</f>
        <v>0</v>
      </c>
      <c r="G121" s="5" t="n">
        <f aca="false">SUM(G119:G120)</f>
        <v>0</v>
      </c>
      <c r="H121" s="5" t="n">
        <f aca="false">SUM(H119:H120)</f>
        <v>0</v>
      </c>
    </row>
    <row r="122" customFormat="false" ht="12.75" hidden="false" customHeight="false" outlineLevel="0" collapsed="false">
      <c r="B122" s="0" t="s">
        <v>80</v>
      </c>
      <c r="C122" s="5" t="n">
        <v>0</v>
      </c>
      <c r="D122" s="5" t="n">
        <v>0</v>
      </c>
      <c r="E122" s="5" t="n">
        <v>0</v>
      </c>
      <c r="F122" s="5" t="n">
        <v>0</v>
      </c>
      <c r="G122" s="5" t="n">
        <v>0</v>
      </c>
      <c r="H122" s="5" t="n">
        <v>0</v>
      </c>
    </row>
    <row r="123" customFormat="false" ht="12.75" hidden="false" customHeight="false" outlineLevel="0" collapsed="false">
      <c r="B123" s="0" t="s">
        <v>83</v>
      </c>
      <c r="C123" s="5"/>
      <c r="D123" s="5"/>
      <c r="E123" s="5"/>
      <c r="F123" s="5"/>
      <c r="G123" s="5"/>
      <c r="H123" s="5"/>
    </row>
    <row r="124" customFormat="false" ht="12.75" hidden="false" customHeight="false" outlineLevel="0" collapsed="false">
      <c r="B124" s="0" t="s">
        <v>84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0</v>
      </c>
      <c r="H124" s="5" t="n">
        <v>0</v>
      </c>
    </row>
    <row r="125" customFormat="false" ht="15" hidden="false" customHeight="false" outlineLevel="0" collapsed="false">
      <c r="B125" s="0" t="s">
        <v>85</v>
      </c>
      <c r="C125" s="6" t="n">
        <v>0</v>
      </c>
      <c r="D125" s="6" t="n">
        <v>0</v>
      </c>
      <c r="E125" s="6" t="n">
        <v>0</v>
      </c>
      <c r="F125" s="6" t="n">
        <v>0</v>
      </c>
      <c r="G125" s="6" t="n">
        <v>0</v>
      </c>
      <c r="H125" s="6" t="n">
        <v>0</v>
      </c>
    </row>
    <row r="126" customFormat="false" ht="15" hidden="false" customHeight="false" outlineLevel="0" collapsed="false">
      <c r="B126" s="0" t="s">
        <v>86</v>
      </c>
      <c r="C126" s="6" t="n">
        <f aca="false">SUM(C124:C125)</f>
        <v>0</v>
      </c>
      <c r="D126" s="6" t="n">
        <f aca="false">SUM(D124:D125)</f>
        <v>0</v>
      </c>
      <c r="E126" s="6" t="n">
        <f aca="false">SUM(E124:E125)</f>
        <v>0</v>
      </c>
      <c r="F126" s="6" t="n">
        <f aca="false">SUM(F124:F125)</f>
        <v>0</v>
      </c>
      <c r="G126" s="6" t="n">
        <f aca="false">SUM(G124:G125)</f>
        <v>0</v>
      </c>
      <c r="H126" s="6" t="n">
        <f aca="false">SUM(H124:H125)</f>
        <v>0</v>
      </c>
    </row>
    <row r="127" customFormat="false" ht="15" hidden="false" customHeight="false" outlineLevel="0" collapsed="false">
      <c r="B127" s="1" t="s">
        <v>87</v>
      </c>
      <c r="C127" s="6" t="n">
        <f aca="false">+C121+C122+C126</f>
        <v>0</v>
      </c>
      <c r="D127" s="6" t="n">
        <f aca="false">+D121+D122+D126</f>
        <v>0</v>
      </c>
      <c r="E127" s="6" t="n">
        <f aca="false">+E121+E122+E126</f>
        <v>0</v>
      </c>
      <c r="F127" s="6" t="n">
        <f aca="false">+F121+F122+F126</f>
        <v>0</v>
      </c>
      <c r="G127" s="6" t="n">
        <f aca="false">+G121+G122+G126</f>
        <v>0</v>
      </c>
      <c r="H127" s="6" t="n">
        <f aca="false">+H121+H122+H126</f>
        <v>0</v>
      </c>
    </row>
    <row r="128" customFormat="false" ht="12.75" hidden="false" customHeight="false" outlineLevel="0" collapsed="false">
      <c r="B128" s="1"/>
      <c r="C128" s="5"/>
      <c r="D128" s="5"/>
      <c r="E128" s="5"/>
      <c r="F128" s="5"/>
      <c r="G128" s="5"/>
      <c r="H128" s="5"/>
    </row>
    <row r="129" customFormat="false" ht="12.75" hidden="false" customHeight="false" outlineLevel="0" collapsed="false">
      <c r="A129" s="1" t="s">
        <v>88</v>
      </c>
      <c r="C129" s="5"/>
      <c r="D129" s="5"/>
      <c r="E129" s="5"/>
      <c r="F129" s="5"/>
      <c r="G129" s="5"/>
      <c r="H129" s="5"/>
    </row>
    <row r="130" customFormat="false" ht="12.75" hidden="false" customHeight="false" outlineLevel="0" collapsed="false">
      <c r="B130" s="0" t="s">
        <v>89</v>
      </c>
      <c r="C130" s="5" t="n">
        <v>0</v>
      </c>
      <c r="D130" s="5" t="n">
        <v>0</v>
      </c>
      <c r="E130" s="5" t="n">
        <v>0</v>
      </c>
      <c r="F130" s="5" t="n">
        <v>0</v>
      </c>
      <c r="G130" s="5" t="n">
        <v>0</v>
      </c>
      <c r="H130" s="5" t="n">
        <v>0</v>
      </c>
    </row>
    <row r="131" customFormat="false" ht="12.75" hidden="false" customHeight="false" outlineLevel="0" collapsed="false">
      <c r="B131" s="0" t="s">
        <v>90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</row>
    <row r="132" customFormat="false" ht="12.75" hidden="false" customHeight="false" outlineLevel="0" collapsed="false">
      <c r="B132" s="0" t="s">
        <v>91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</row>
    <row r="133" customFormat="false" ht="12.75" hidden="false" customHeight="false" outlineLevel="0" collapsed="false">
      <c r="B133" s="0" t="s">
        <v>92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</row>
    <row r="134" customFormat="false" ht="15" hidden="false" customHeight="false" outlineLevel="0" collapsed="false">
      <c r="B134" s="0" t="s">
        <v>15</v>
      </c>
      <c r="C134" s="6" t="n">
        <v>0</v>
      </c>
      <c r="D134" s="6" t="n">
        <v>0</v>
      </c>
      <c r="E134" s="6" t="n">
        <v>0</v>
      </c>
      <c r="F134" s="6" t="n">
        <v>0</v>
      </c>
      <c r="G134" s="6" t="n">
        <v>0</v>
      </c>
      <c r="H134" s="6" t="n">
        <v>0</v>
      </c>
    </row>
    <row r="135" customFormat="false" ht="15" hidden="false" customHeight="false" outlineLevel="0" collapsed="false">
      <c r="B135" s="0" t="s">
        <v>93</v>
      </c>
      <c r="C135" s="6" t="n">
        <f aca="false">SUM(C130:C134)</f>
        <v>0</v>
      </c>
      <c r="D135" s="6" t="n">
        <f aca="false">SUM(D130:D134)</f>
        <v>0</v>
      </c>
      <c r="E135" s="6" t="n">
        <f aca="false">SUM(E130:E134)</f>
        <v>0</v>
      </c>
      <c r="F135" s="6" t="n">
        <f aca="false">SUM(F130:F134)</f>
        <v>0</v>
      </c>
      <c r="G135" s="6" t="n">
        <f aca="false">SUM(G130:G134)</f>
        <v>0</v>
      </c>
      <c r="H135" s="6" t="n">
        <f aca="false">SUM(H130:H134)</f>
        <v>0</v>
      </c>
    </row>
    <row r="136" customFormat="false" ht="12.75" hidden="false" customHeight="false" outlineLevel="0" collapsed="false">
      <c r="C136" s="5"/>
      <c r="D136" s="5"/>
      <c r="E136" s="5"/>
      <c r="F136" s="5"/>
      <c r="G136" s="5"/>
      <c r="H136" s="5"/>
    </row>
    <row r="137" customFormat="false" ht="15" hidden="false" customHeight="false" outlineLevel="0" collapsed="false">
      <c r="A137" s="1" t="s">
        <v>94</v>
      </c>
      <c r="C137" s="6" t="n">
        <f aca="false">+C115+C127+C135</f>
        <v>0</v>
      </c>
      <c r="D137" s="6" t="n">
        <f aca="false">+D115+D127+D135</f>
        <v>0</v>
      </c>
      <c r="E137" s="6" t="n">
        <f aca="false">+E115+E127+E135</f>
        <v>0</v>
      </c>
      <c r="F137" s="6" t="n">
        <f aca="false">+F115+F127+F135</f>
        <v>0</v>
      </c>
      <c r="G137" s="6" t="n">
        <f aca="false">+G115+G127+G135</f>
        <v>0</v>
      </c>
      <c r="H137" s="6" t="n">
        <f aca="false">+H115+H127+H135</f>
        <v>0</v>
      </c>
    </row>
    <row r="138" customFormat="false" ht="12.75" hidden="false" customHeight="false" outlineLevel="0" collapsed="false">
      <c r="C138" s="5"/>
    </row>
    <row r="139" customFormat="false" ht="12.75" hidden="false" customHeight="false" outlineLevel="0" collapsed="false">
      <c r="C139" s="5"/>
    </row>
    <row r="140" customFormat="false" ht="12.75" hidden="false" customHeight="false" outlineLevel="0" collapsed="false">
      <c r="C140" s="5"/>
    </row>
    <row r="141" customFormat="false" ht="12.75" hidden="false" customHeight="false" outlineLevel="0" collapsed="false">
      <c r="C141" s="5"/>
    </row>
    <row r="142" customFormat="false" ht="12.75" hidden="false" customHeight="false" outlineLevel="0" collapsed="false">
      <c r="C142" s="5"/>
    </row>
    <row r="143" customFormat="false" ht="12.75" hidden="false" customHeight="false" outlineLevel="0" collapsed="false">
      <c r="C143" s="5"/>
    </row>
    <row r="144" customFormat="false" ht="12.75" hidden="false" customHeight="false" outlineLevel="0" collapsed="false">
      <c r="C144" s="5"/>
    </row>
    <row r="145" customFormat="false" ht="12.75" hidden="false" customHeight="false" outlineLevel="0" collapsed="false">
      <c r="C145" s="5"/>
    </row>
    <row r="146" customFormat="false" ht="12.75" hidden="false" customHeight="false" outlineLevel="0" collapsed="false">
      <c r="C146" s="5"/>
    </row>
    <row r="147" customFormat="false" ht="12.75" hidden="false" customHeight="false" outlineLevel="0" collapsed="false">
      <c r="C147" s="5"/>
    </row>
    <row r="148" customFormat="false" ht="12.75" hidden="false" customHeight="false" outlineLevel="0" collapsed="false">
      <c r="C148" s="5"/>
    </row>
    <row r="149" customFormat="false" ht="12.75" hidden="false" customHeight="false" outlineLevel="0" collapsed="false">
      <c r="C149" s="5"/>
    </row>
    <row r="150" customFormat="false" ht="12.75" hidden="false" customHeight="false" outlineLevel="0" collapsed="false">
      <c r="C150" s="5"/>
    </row>
    <row r="151" customFormat="false" ht="12.75" hidden="false" customHeight="false" outlineLevel="0" collapsed="false">
      <c r="C151" s="5"/>
    </row>
    <row r="152" customFormat="false" ht="12.75" hidden="false" customHeight="false" outlineLevel="0" collapsed="false">
      <c r="C152" s="5"/>
    </row>
    <row r="153" customFormat="false" ht="12.75" hidden="false" customHeight="false" outlineLevel="0" collapsed="false">
      <c r="C153" s="5"/>
    </row>
    <row r="154" customFormat="false" ht="12.75" hidden="false" customHeight="false" outlineLevel="0" collapsed="false">
      <c r="C154" s="5"/>
    </row>
    <row r="155" customFormat="false" ht="12.75" hidden="false" customHeight="false" outlineLevel="0" collapsed="false">
      <c r="C155" s="5"/>
    </row>
    <row r="156" customFormat="false" ht="12.75" hidden="false" customHeight="false" outlineLevel="0" collapsed="false">
      <c r="C156" s="5"/>
    </row>
    <row r="157" customFormat="false" ht="12.75" hidden="false" customHeight="false" outlineLevel="0" collapsed="false">
      <c r="C157" s="5"/>
    </row>
    <row r="158" customFormat="false" ht="12.75" hidden="false" customHeight="false" outlineLevel="0" collapsed="false">
      <c r="C158" s="5"/>
    </row>
    <row r="159" customFormat="false" ht="12.75" hidden="false" customHeight="false" outlineLevel="0" collapsed="false">
      <c r="C159" s="5"/>
    </row>
    <row r="160" customFormat="false" ht="12.75" hidden="false" customHeight="false" outlineLevel="0" collapsed="false">
      <c r="C160" s="5"/>
    </row>
    <row r="161" customFormat="false" ht="12.75" hidden="false" customHeight="false" outlineLevel="0" collapsed="false">
      <c r="C161" s="5"/>
    </row>
    <row r="162" customFormat="false" ht="12.75" hidden="false" customHeight="false" outlineLevel="0" collapsed="false">
      <c r="C162" s="5"/>
    </row>
    <row r="163" customFormat="false" ht="12.75" hidden="false" customHeight="false" outlineLevel="0" collapsed="false">
      <c r="C163" s="5"/>
    </row>
    <row r="164" customFormat="false" ht="12.75" hidden="false" customHeight="false" outlineLevel="0" collapsed="false">
      <c r="C164" s="5"/>
    </row>
    <row r="165" customFormat="false" ht="12.75" hidden="false" customHeight="false" outlineLevel="0" collapsed="false">
      <c r="C165" s="5"/>
    </row>
    <row r="166" customFormat="false" ht="12.75" hidden="false" customHeight="false" outlineLevel="0" collapsed="false">
      <c r="C166" s="5"/>
    </row>
    <row r="167" customFormat="false" ht="12.75" hidden="false" customHeight="false" outlineLevel="0" collapsed="false">
      <c r="C167" s="5"/>
    </row>
    <row r="168" customFormat="false" ht="12.75" hidden="false" customHeight="false" outlineLevel="0" collapsed="false">
      <c r="C168" s="5"/>
    </row>
    <row r="169" customFormat="false" ht="12.75" hidden="false" customHeight="false" outlineLevel="0" collapsed="false">
      <c r="C169" s="5"/>
    </row>
    <row r="170" customFormat="false" ht="12.75" hidden="false" customHeight="false" outlineLevel="0" collapsed="false">
      <c r="C170" s="5"/>
    </row>
    <row r="171" customFormat="false" ht="12.75" hidden="false" customHeight="false" outlineLevel="0" collapsed="false">
      <c r="C171" s="5"/>
    </row>
    <row r="172" customFormat="false" ht="12.75" hidden="false" customHeight="false" outlineLevel="0" collapsed="false">
      <c r="C172" s="5"/>
    </row>
    <row r="173" customFormat="false" ht="12.75" hidden="false" customHeight="false" outlineLevel="0" collapsed="false">
      <c r="C173" s="5"/>
    </row>
    <row r="174" customFormat="false" ht="12.75" hidden="false" customHeight="false" outlineLevel="0" collapsed="false">
      <c r="C174" s="5"/>
    </row>
    <row r="175" customFormat="false" ht="12.75" hidden="false" customHeight="false" outlineLevel="0" collapsed="false">
      <c r="C175" s="5"/>
    </row>
    <row r="176" customFormat="false" ht="12.75" hidden="false" customHeight="false" outlineLevel="0" collapsed="false">
      <c r="C176" s="5"/>
    </row>
    <row r="177" customFormat="false" ht="12.75" hidden="false" customHeight="false" outlineLevel="0" collapsed="false">
      <c r="C177" s="5"/>
    </row>
    <row r="178" customFormat="false" ht="12.75" hidden="false" customHeight="false" outlineLevel="0" collapsed="false">
      <c r="C178" s="5"/>
    </row>
    <row r="179" customFormat="false" ht="12.75" hidden="false" customHeight="false" outlineLevel="0" collapsed="false">
      <c r="C179" s="5"/>
    </row>
    <row r="180" customFormat="false" ht="12.75" hidden="false" customHeight="false" outlineLevel="0" collapsed="false">
      <c r="C180" s="5"/>
    </row>
    <row r="181" customFormat="false" ht="12.75" hidden="false" customHeight="false" outlineLevel="0" collapsed="false">
      <c r="C181" s="5"/>
    </row>
    <row r="182" customFormat="false" ht="12.75" hidden="false" customHeight="false" outlineLevel="0" collapsed="false">
      <c r="C182" s="5"/>
    </row>
    <row r="183" customFormat="false" ht="12.75" hidden="false" customHeight="false" outlineLevel="0" collapsed="false">
      <c r="C183" s="5"/>
    </row>
    <row r="184" customFormat="false" ht="12.75" hidden="false" customHeight="false" outlineLevel="0" collapsed="false">
      <c r="C184" s="5"/>
    </row>
    <row r="185" customFormat="false" ht="12.75" hidden="false" customHeight="false" outlineLevel="0" collapsed="false">
      <c r="C185" s="5"/>
    </row>
    <row r="186" customFormat="false" ht="12.75" hidden="false" customHeight="false" outlineLevel="0" collapsed="false">
      <c r="C186" s="5"/>
    </row>
    <row r="187" customFormat="false" ht="12.75" hidden="false" customHeight="false" outlineLevel="0" collapsed="false">
      <c r="C187" s="5"/>
    </row>
    <row r="188" customFormat="false" ht="12.75" hidden="false" customHeight="false" outlineLevel="0" collapsed="false">
      <c r="C188" s="5"/>
    </row>
    <row r="189" customFormat="false" ht="12.75" hidden="false" customHeight="false" outlineLevel="0" collapsed="false">
      <c r="C189" s="5"/>
    </row>
    <row r="190" customFormat="false" ht="12.75" hidden="false" customHeight="false" outlineLevel="0" collapsed="false">
      <c r="C190" s="5"/>
    </row>
    <row r="191" customFormat="false" ht="12.75" hidden="false" customHeight="false" outlineLevel="0" collapsed="false">
      <c r="C191" s="5"/>
    </row>
    <row r="192" customFormat="false" ht="12.75" hidden="false" customHeight="false" outlineLevel="0" collapsed="false">
      <c r="C192" s="5"/>
    </row>
    <row r="193" customFormat="false" ht="12.75" hidden="false" customHeight="false" outlineLevel="0" collapsed="false">
      <c r="C193" s="5"/>
    </row>
    <row r="194" customFormat="false" ht="12.75" hidden="false" customHeight="false" outlineLevel="0" collapsed="false">
      <c r="C194" s="5"/>
    </row>
    <row r="195" customFormat="false" ht="12.75" hidden="false" customHeight="false" outlineLevel="0" collapsed="false">
      <c r="C195" s="5"/>
    </row>
    <row r="196" customFormat="false" ht="12.75" hidden="false" customHeight="false" outlineLevel="0" collapsed="false">
      <c r="C196" s="5"/>
    </row>
    <row r="197" customFormat="false" ht="12.75" hidden="false" customHeight="false" outlineLevel="0" collapsed="false">
      <c r="C197" s="5"/>
    </row>
    <row r="198" customFormat="false" ht="12.75" hidden="false" customHeight="false" outlineLevel="0" collapsed="false">
      <c r="C198" s="5"/>
    </row>
    <row r="199" customFormat="false" ht="12.75" hidden="false" customHeight="false" outlineLevel="0" collapsed="false">
      <c r="C199" s="5"/>
    </row>
    <row r="200" customFormat="false" ht="12.75" hidden="false" customHeight="false" outlineLevel="0" collapsed="false">
      <c r="C200" s="5"/>
    </row>
    <row r="201" customFormat="false" ht="12.75" hidden="false" customHeight="false" outlineLevel="0" collapsed="false">
      <c r="C201" s="5"/>
    </row>
    <row r="202" customFormat="false" ht="12.75" hidden="false" customHeight="false" outlineLevel="0" collapsed="false">
      <c r="C202" s="5"/>
    </row>
    <row r="203" customFormat="false" ht="12.75" hidden="false" customHeight="false" outlineLevel="0" collapsed="false">
      <c r="C203" s="5"/>
    </row>
    <row r="204" customFormat="false" ht="12.75" hidden="false" customHeight="false" outlineLevel="0" collapsed="false">
      <c r="C204" s="5"/>
    </row>
    <row r="205" customFormat="false" ht="12.75" hidden="false" customHeight="false" outlineLevel="0" collapsed="false">
      <c r="C205" s="5"/>
    </row>
    <row r="206" customFormat="false" ht="12.75" hidden="false" customHeight="false" outlineLevel="0" collapsed="false">
      <c r="C206" s="5"/>
    </row>
    <row r="207" customFormat="false" ht="12.75" hidden="false" customHeight="false" outlineLevel="0" collapsed="false">
      <c r="C207" s="5"/>
    </row>
    <row r="208" customFormat="false" ht="12.75" hidden="false" customHeight="false" outlineLevel="0" collapsed="false">
      <c r="C208" s="5"/>
    </row>
    <row r="209" customFormat="false" ht="12.75" hidden="false" customHeight="false" outlineLevel="0" collapsed="false">
      <c r="C209" s="5"/>
    </row>
    <row r="210" customFormat="false" ht="12.75" hidden="false" customHeight="false" outlineLevel="0" collapsed="false">
      <c r="C210" s="5"/>
    </row>
    <row r="211" customFormat="false" ht="12.75" hidden="false" customHeight="false" outlineLevel="0" collapsed="false">
      <c r="C211" s="5"/>
    </row>
    <row r="212" customFormat="false" ht="12.75" hidden="false" customHeight="false" outlineLevel="0" collapsed="false">
      <c r="C212" s="5"/>
    </row>
    <row r="213" customFormat="false" ht="12.75" hidden="false" customHeight="false" outlineLevel="0" collapsed="false">
      <c r="C213" s="5"/>
    </row>
    <row r="214" customFormat="false" ht="12.75" hidden="false" customHeight="false" outlineLevel="0" collapsed="false">
      <c r="C214" s="5"/>
    </row>
    <row r="215" customFormat="false" ht="12.75" hidden="false" customHeight="false" outlineLevel="0" collapsed="false">
      <c r="C215" s="5"/>
    </row>
    <row r="216" customFormat="false" ht="12.75" hidden="false" customHeight="false" outlineLevel="0" collapsed="false">
      <c r="C216" s="5"/>
    </row>
    <row r="217" customFormat="false" ht="12.75" hidden="false" customHeight="false" outlineLevel="0" collapsed="false">
      <c r="C217" s="5"/>
    </row>
    <row r="218" customFormat="false" ht="12.75" hidden="false" customHeight="false" outlineLevel="0" collapsed="false">
      <c r="C218" s="5"/>
    </row>
    <row r="219" customFormat="false" ht="12.75" hidden="false" customHeight="false" outlineLevel="0" collapsed="false">
      <c r="C219" s="5"/>
    </row>
    <row r="220" customFormat="false" ht="12.75" hidden="false" customHeight="false" outlineLevel="0" collapsed="false">
      <c r="C220" s="5"/>
    </row>
    <row r="221" customFormat="false" ht="12.75" hidden="false" customHeight="false" outlineLevel="0" collapsed="false">
      <c r="C221" s="5"/>
    </row>
    <row r="222" customFormat="false" ht="12.75" hidden="false" customHeight="false" outlineLevel="0" collapsed="false">
      <c r="C222" s="5"/>
    </row>
    <row r="223" customFormat="false" ht="12.75" hidden="false" customHeight="false" outlineLevel="0" collapsed="false">
      <c r="C223" s="5"/>
    </row>
    <row r="224" customFormat="false" ht="12.75" hidden="false" customHeight="false" outlineLevel="0" collapsed="false">
      <c r="C224" s="5"/>
    </row>
    <row r="225" customFormat="false" ht="12.75" hidden="false" customHeight="false" outlineLevel="0" collapsed="false">
      <c r="C225" s="5"/>
    </row>
    <row r="226" customFormat="false" ht="12.75" hidden="false" customHeight="false" outlineLevel="0" collapsed="false">
      <c r="C226" s="5"/>
    </row>
    <row r="227" customFormat="false" ht="12.75" hidden="false" customHeight="false" outlineLevel="0" collapsed="false">
      <c r="C227" s="5"/>
    </row>
    <row r="228" customFormat="false" ht="12.75" hidden="false" customHeight="false" outlineLevel="0" collapsed="false">
      <c r="C228" s="5"/>
    </row>
    <row r="229" customFormat="false" ht="12.75" hidden="false" customHeight="false" outlineLevel="0" collapsed="false">
      <c r="C229" s="5"/>
    </row>
    <row r="230" customFormat="false" ht="12.75" hidden="false" customHeight="false" outlineLevel="0" collapsed="false">
      <c r="C230" s="5"/>
    </row>
    <row r="231" customFormat="false" ht="12.75" hidden="false" customHeight="false" outlineLevel="0" collapsed="false">
      <c r="C231" s="5"/>
    </row>
    <row r="232" customFormat="false" ht="12.75" hidden="false" customHeight="false" outlineLevel="0" collapsed="false">
      <c r="C232" s="5"/>
    </row>
    <row r="233" customFormat="false" ht="12.75" hidden="false" customHeight="false" outlineLevel="0" collapsed="false">
      <c r="C233" s="5"/>
    </row>
    <row r="234" customFormat="false" ht="12.75" hidden="false" customHeight="false" outlineLevel="0" collapsed="false">
      <c r="C234" s="5"/>
    </row>
    <row r="235" customFormat="false" ht="12.75" hidden="false" customHeight="false" outlineLevel="0" collapsed="false">
      <c r="C235" s="5"/>
    </row>
    <row r="236" customFormat="false" ht="12.75" hidden="false" customHeight="false" outlineLevel="0" collapsed="false">
      <c r="C236" s="5"/>
    </row>
    <row r="237" customFormat="false" ht="12.75" hidden="false" customHeight="false" outlineLevel="0" collapsed="false">
      <c r="C237" s="5"/>
    </row>
    <row r="238" customFormat="false" ht="12.75" hidden="false" customHeight="false" outlineLevel="0" collapsed="false">
      <c r="C238" s="5"/>
    </row>
    <row r="239" customFormat="false" ht="12.75" hidden="false" customHeight="false" outlineLevel="0" collapsed="false">
      <c r="C239" s="5"/>
    </row>
    <row r="240" customFormat="false" ht="12.75" hidden="false" customHeight="false" outlineLevel="0" collapsed="false">
      <c r="C240" s="5"/>
    </row>
    <row r="241" customFormat="false" ht="12.75" hidden="false" customHeight="false" outlineLevel="0" collapsed="false">
      <c r="C241" s="5"/>
    </row>
    <row r="242" customFormat="false" ht="12.75" hidden="false" customHeight="false" outlineLevel="0" collapsed="false">
      <c r="C242" s="5"/>
    </row>
    <row r="243" customFormat="false" ht="12.75" hidden="false" customHeight="false" outlineLevel="0" collapsed="false">
      <c r="C243" s="5"/>
    </row>
    <row r="244" customFormat="false" ht="12.75" hidden="false" customHeight="false" outlineLevel="0" collapsed="false">
      <c r="C244" s="5"/>
    </row>
    <row r="245" customFormat="false" ht="12.75" hidden="false" customHeight="false" outlineLevel="0" collapsed="false">
      <c r="C245" s="5"/>
    </row>
    <row r="246" customFormat="false" ht="12.75" hidden="false" customHeight="false" outlineLevel="0" collapsed="false">
      <c r="C246" s="5"/>
    </row>
    <row r="247" customFormat="false" ht="12.75" hidden="false" customHeight="false" outlineLevel="0" collapsed="false">
      <c r="C247" s="5"/>
    </row>
    <row r="248" customFormat="false" ht="12.75" hidden="false" customHeight="false" outlineLevel="0" collapsed="false">
      <c r="C248" s="5"/>
    </row>
    <row r="249" customFormat="false" ht="12.75" hidden="false" customHeight="false" outlineLevel="0" collapsed="false">
      <c r="C249" s="5"/>
    </row>
    <row r="250" customFormat="false" ht="12.75" hidden="false" customHeight="false" outlineLevel="0" collapsed="false">
      <c r="C250" s="5"/>
    </row>
    <row r="251" customFormat="false" ht="12.75" hidden="false" customHeight="false" outlineLevel="0" collapsed="false">
      <c r="C251" s="5"/>
    </row>
    <row r="252" customFormat="false" ht="12.75" hidden="false" customHeight="false" outlineLevel="0" collapsed="false">
      <c r="C252" s="5"/>
    </row>
    <row r="253" customFormat="false" ht="12.75" hidden="false" customHeight="false" outlineLevel="0" collapsed="false">
      <c r="C253" s="5"/>
    </row>
    <row r="254" customFormat="false" ht="12.75" hidden="false" customHeight="false" outlineLevel="0" collapsed="false">
      <c r="C254" s="5"/>
    </row>
    <row r="255" customFormat="false" ht="12.75" hidden="false" customHeight="false" outlineLevel="0" collapsed="false">
      <c r="C255" s="5"/>
    </row>
    <row r="256" customFormat="false" ht="12.75" hidden="false" customHeight="false" outlineLevel="0" collapsed="false">
      <c r="C256" s="5"/>
    </row>
    <row r="257" customFormat="false" ht="12.75" hidden="false" customHeight="false" outlineLevel="0" collapsed="false">
      <c r="C257" s="5"/>
    </row>
    <row r="258" customFormat="false" ht="12.75" hidden="false" customHeight="false" outlineLevel="0" collapsed="false">
      <c r="C258" s="5"/>
    </row>
    <row r="259" customFormat="false" ht="12.75" hidden="false" customHeight="false" outlineLevel="0" collapsed="false">
      <c r="C259" s="5"/>
    </row>
    <row r="260" customFormat="false" ht="12.75" hidden="false" customHeight="false" outlineLevel="0" collapsed="false">
      <c r="C260" s="5"/>
    </row>
    <row r="261" customFormat="false" ht="12.75" hidden="false" customHeight="false" outlineLevel="0" collapsed="false">
      <c r="C261" s="5"/>
    </row>
    <row r="262" customFormat="false" ht="12.75" hidden="false" customHeight="false" outlineLevel="0" collapsed="false">
      <c r="C262" s="5"/>
    </row>
    <row r="263" customFormat="false" ht="12.75" hidden="false" customHeight="false" outlineLevel="0" collapsed="false">
      <c r="C263" s="5"/>
    </row>
    <row r="264" customFormat="false" ht="12.75" hidden="false" customHeight="false" outlineLevel="0" collapsed="false">
      <c r="C264" s="5"/>
    </row>
    <row r="265" customFormat="false" ht="12.75" hidden="false" customHeight="false" outlineLevel="0" collapsed="false">
      <c r="C265" s="5"/>
    </row>
    <row r="266" customFormat="false" ht="12.75" hidden="false" customHeight="false" outlineLevel="0" collapsed="false">
      <c r="C266" s="5"/>
    </row>
    <row r="267" customFormat="false" ht="12.75" hidden="false" customHeight="false" outlineLevel="0" collapsed="false">
      <c r="C267" s="5"/>
    </row>
    <row r="268" customFormat="false" ht="12.75" hidden="false" customHeight="false" outlineLevel="0" collapsed="false">
      <c r="C268" s="5"/>
    </row>
    <row r="269" customFormat="false" ht="12.75" hidden="false" customHeight="false" outlineLevel="0" collapsed="false">
      <c r="C269" s="5"/>
    </row>
    <row r="270" customFormat="false" ht="12.75" hidden="false" customHeight="false" outlineLevel="0" collapsed="false">
      <c r="C270" s="5"/>
    </row>
    <row r="271" customFormat="false" ht="12.75" hidden="false" customHeight="false" outlineLevel="0" collapsed="false">
      <c r="C271" s="5"/>
    </row>
    <row r="272" customFormat="false" ht="12.75" hidden="false" customHeight="false" outlineLevel="0" collapsed="false">
      <c r="C272" s="5"/>
    </row>
    <row r="273" customFormat="false" ht="12.75" hidden="false" customHeight="false" outlineLevel="0" collapsed="false">
      <c r="C273" s="5"/>
    </row>
    <row r="274" customFormat="false" ht="12.75" hidden="false" customHeight="false" outlineLevel="0" collapsed="false">
      <c r="C274" s="5"/>
    </row>
    <row r="275" customFormat="false" ht="12.75" hidden="false" customHeight="false" outlineLevel="0" collapsed="false">
      <c r="C275" s="5"/>
    </row>
    <row r="276" customFormat="false" ht="12.75" hidden="false" customHeight="false" outlineLevel="0" collapsed="false">
      <c r="C276" s="5"/>
    </row>
    <row r="277" customFormat="false" ht="12.75" hidden="false" customHeight="false" outlineLevel="0" collapsed="false">
      <c r="C277" s="5"/>
    </row>
    <row r="278" customFormat="false" ht="12.75" hidden="false" customHeight="false" outlineLevel="0" collapsed="false">
      <c r="C278" s="5"/>
    </row>
    <row r="279" customFormat="false" ht="12.75" hidden="false" customHeight="false" outlineLevel="0" collapsed="false">
      <c r="C279" s="5"/>
    </row>
    <row r="280" customFormat="false" ht="12.75" hidden="false" customHeight="false" outlineLevel="0" collapsed="false">
      <c r="C280" s="5"/>
    </row>
    <row r="281" customFormat="false" ht="12.75" hidden="false" customHeight="false" outlineLevel="0" collapsed="false">
      <c r="C281" s="5"/>
    </row>
    <row r="282" customFormat="false" ht="12.75" hidden="false" customHeight="false" outlineLevel="0" collapsed="false">
      <c r="C282" s="5"/>
    </row>
    <row r="283" customFormat="false" ht="12.75" hidden="false" customHeight="false" outlineLevel="0" collapsed="false">
      <c r="C283" s="5"/>
    </row>
    <row r="284" customFormat="false" ht="12.75" hidden="false" customHeight="false" outlineLevel="0" collapsed="false">
      <c r="C284" s="5"/>
    </row>
    <row r="285" customFormat="false" ht="12.75" hidden="false" customHeight="false" outlineLevel="0" collapsed="false">
      <c r="C285" s="5"/>
    </row>
    <row r="286" customFormat="false" ht="12.75" hidden="false" customHeight="false" outlineLevel="0" collapsed="false">
      <c r="C286" s="5"/>
    </row>
    <row r="287" customFormat="false" ht="12.75" hidden="false" customHeight="false" outlineLevel="0" collapsed="false">
      <c r="C287" s="5"/>
    </row>
    <row r="288" customFormat="false" ht="12.75" hidden="false" customHeight="false" outlineLevel="0" collapsed="false">
      <c r="C288" s="5"/>
    </row>
    <row r="289" customFormat="false" ht="12.75" hidden="false" customHeight="false" outlineLevel="0" collapsed="false">
      <c r="C289" s="5"/>
    </row>
    <row r="290" customFormat="false" ht="12.75" hidden="false" customHeight="false" outlineLevel="0" collapsed="false">
      <c r="C290" s="5"/>
    </row>
    <row r="291" customFormat="false" ht="12.75" hidden="false" customHeight="false" outlineLevel="0" collapsed="false">
      <c r="C291" s="5"/>
    </row>
    <row r="292" customFormat="false" ht="12.75" hidden="false" customHeight="false" outlineLevel="0" collapsed="false">
      <c r="C292" s="5"/>
    </row>
    <row r="293" customFormat="false" ht="12.75" hidden="false" customHeight="false" outlineLevel="0" collapsed="false">
      <c r="C293" s="5"/>
    </row>
    <row r="294" customFormat="false" ht="12.75" hidden="false" customHeight="false" outlineLevel="0" collapsed="false">
      <c r="C294" s="5"/>
    </row>
    <row r="295" customFormat="false" ht="12.75" hidden="false" customHeight="false" outlineLevel="0" collapsed="false">
      <c r="C295" s="5"/>
    </row>
    <row r="296" customFormat="false" ht="12.75" hidden="false" customHeight="false" outlineLevel="0" collapsed="false">
      <c r="C296" s="5"/>
    </row>
    <row r="297" customFormat="false" ht="12.75" hidden="false" customHeight="false" outlineLevel="0" collapsed="false">
      <c r="C297" s="5"/>
    </row>
    <row r="298" customFormat="false" ht="12.75" hidden="false" customHeight="false" outlineLevel="0" collapsed="false">
      <c r="C298" s="5"/>
    </row>
    <row r="299" customFormat="false" ht="12.75" hidden="false" customHeight="false" outlineLevel="0" collapsed="false">
      <c r="C299" s="5"/>
    </row>
    <row r="300" customFormat="false" ht="12.75" hidden="false" customHeight="false" outlineLevel="0" collapsed="false">
      <c r="C300" s="5"/>
    </row>
    <row r="301" customFormat="false" ht="12.75" hidden="false" customHeight="false" outlineLevel="0" collapsed="false">
      <c r="C301" s="5"/>
    </row>
    <row r="302" customFormat="false" ht="12.75" hidden="false" customHeight="false" outlineLevel="0" collapsed="false">
      <c r="C302" s="5"/>
    </row>
    <row r="303" customFormat="false" ht="12.75" hidden="false" customHeight="false" outlineLevel="0" collapsed="false">
      <c r="C303" s="5"/>
    </row>
    <row r="304" customFormat="false" ht="12.75" hidden="false" customHeight="false" outlineLevel="0" collapsed="false">
      <c r="C304" s="5"/>
    </row>
    <row r="305" customFormat="false" ht="12.75" hidden="false" customHeight="false" outlineLevel="0" collapsed="false">
      <c r="C305" s="5"/>
    </row>
    <row r="306" customFormat="false" ht="12.75" hidden="false" customHeight="false" outlineLevel="0" collapsed="false">
      <c r="C306" s="5"/>
    </row>
    <row r="307" customFormat="false" ht="12.75" hidden="false" customHeight="false" outlineLevel="0" collapsed="false">
      <c r="C307" s="5"/>
    </row>
    <row r="308" customFormat="false" ht="12.75" hidden="false" customHeight="false" outlineLevel="0" collapsed="false">
      <c r="C308" s="5"/>
    </row>
    <row r="309" customFormat="false" ht="12.75" hidden="false" customHeight="false" outlineLevel="0" collapsed="false">
      <c r="C309" s="5"/>
    </row>
    <row r="310" customFormat="false" ht="12.75" hidden="false" customHeight="false" outlineLevel="0" collapsed="false">
      <c r="C310" s="5"/>
    </row>
    <row r="311" customFormat="false" ht="12.75" hidden="false" customHeight="false" outlineLevel="0" collapsed="false">
      <c r="C311" s="5"/>
    </row>
    <row r="312" customFormat="false" ht="12.75" hidden="false" customHeight="false" outlineLevel="0" collapsed="false">
      <c r="C312" s="5"/>
    </row>
    <row r="313" customFormat="false" ht="12.75" hidden="false" customHeight="false" outlineLevel="0" collapsed="false">
      <c r="C313" s="5"/>
    </row>
    <row r="314" customFormat="false" ht="12.75" hidden="false" customHeight="false" outlineLevel="0" collapsed="false">
      <c r="C314" s="5"/>
    </row>
    <row r="315" customFormat="false" ht="12.75" hidden="false" customHeight="false" outlineLevel="0" collapsed="false">
      <c r="C315" s="5"/>
    </row>
    <row r="316" customFormat="false" ht="12.75" hidden="false" customHeight="false" outlineLevel="0" collapsed="false">
      <c r="C316" s="5"/>
    </row>
    <row r="317" customFormat="false" ht="12.75" hidden="false" customHeight="false" outlineLevel="0" collapsed="false">
      <c r="C317" s="5"/>
    </row>
    <row r="318" customFormat="false" ht="12.75" hidden="false" customHeight="false" outlineLevel="0" collapsed="false">
      <c r="C318" s="5"/>
    </row>
    <row r="319" customFormat="false" ht="12.75" hidden="false" customHeight="false" outlineLevel="0" collapsed="false">
      <c r="C319" s="5"/>
    </row>
    <row r="320" customFormat="false" ht="12.75" hidden="false" customHeight="false" outlineLevel="0" collapsed="false">
      <c r="C320" s="5"/>
    </row>
    <row r="321" customFormat="false" ht="12.75" hidden="false" customHeight="false" outlineLevel="0" collapsed="false">
      <c r="C321" s="5"/>
    </row>
    <row r="322" customFormat="false" ht="12.75" hidden="false" customHeight="false" outlineLevel="0" collapsed="false">
      <c r="C322" s="5"/>
    </row>
    <row r="323" customFormat="false" ht="12.75" hidden="false" customHeight="false" outlineLevel="0" collapsed="false">
      <c r="C323" s="5"/>
    </row>
    <row r="324" customFormat="false" ht="12.75" hidden="false" customHeight="false" outlineLevel="0" collapsed="false">
      <c r="C324" s="5"/>
    </row>
    <row r="325" customFormat="false" ht="12.75" hidden="false" customHeight="false" outlineLevel="0" collapsed="false">
      <c r="C325" s="5"/>
    </row>
    <row r="326" customFormat="false" ht="12.75" hidden="false" customHeight="false" outlineLevel="0" collapsed="false">
      <c r="C326" s="5"/>
    </row>
    <row r="327" customFormat="false" ht="12.75" hidden="false" customHeight="false" outlineLevel="0" collapsed="false">
      <c r="C327" s="5"/>
    </row>
    <row r="328" customFormat="false" ht="12.75" hidden="false" customHeight="false" outlineLevel="0" collapsed="false">
      <c r="C328" s="5"/>
    </row>
    <row r="329" customFormat="false" ht="12.75" hidden="false" customHeight="false" outlineLevel="0" collapsed="false">
      <c r="C329" s="5"/>
    </row>
    <row r="330" customFormat="false" ht="12.75" hidden="false" customHeight="false" outlineLevel="0" collapsed="false">
      <c r="C330" s="5"/>
    </row>
    <row r="331" customFormat="false" ht="12.75" hidden="false" customHeight="false" outlineLevel="0" collapsed="false">
      <c r="C331" s="5"/>
    </row>
    <row r="332" customFormat="false" ht="12.75" hidden="false" customHeight="false" outlineLevel="0" collapsed="false">
      <c r="C332" s="5"/>
    </row>
    <row r="333" customFormat="false" ht="12.75" hidden="false" customHeight="false" outlineLevel="0" collapsed="false">
      <c r="C333" s="5"/>
    </row>
    <row r="334" customFormat="false" ht="12.75" hidden="false" customHeight="false" outlineLevel="0" collapsed="false">
      <c r="C334" s="5"/>
    </row>
    <row r="335" customFormat="false" ht="12.75" hidden="false" customHeight="false" outlineLevel="0" collapsed="false">
      <c r="C335" s="5"/>
    </row>
    <row r="336" customFormat="false" ht="12.75" hidden="false" customHeight="false" outlineLevel="0" collapsed="false">
      <c r="C336" s="5"/>
    </row>
    <row r="337" customFormat="false" ht="12.75" hidden="false" customHeight="false" outlineLevel="0" collapsed="false">
      <c r="C337" s="5"/>
    </row>
    <row r="338" customFormat="false" ht="12.75" hidden="false" customHeight="false" outlineLevel="0" collapsed="false">
      <c r="C338" s="5"/>
    </row>
    <row r="339" customFormat="false" ht="12.75" hidden="false" customHeight="false" outlineLevel="0" collapsed="false">
      <c r="C339" s="5"/>
    </row>
    <row r="340" customFormat="false" ht="12.75" hidden="false" customHeight="false" outlineLevel="0" collapsed="false">
      <c r="C340" s="5"/>
    </row>
    <row r="341" customFormat="false" ht="12.75" hidden="false" customHeight="false" outlineLevel="0" collapsed="false">
      <c r="C341" s="5"/>
    </row>
    <row r="342" customFormat="false" ht="12.75" hidden="false" customHeight="false" outlineLevel="0" collapsed="false">
      <c r="C342" s="5"/>
    </row>
    <row r="343" customFormat="false" ht="12.75" hidden="false" customHeight="false" outlineLevel="0" collapsed="false">
      <c r="C343" s="5"/>
    </row>
    <row r="344" customFormat="false" ht="12.75" hidden="false" customHeight="false" outlineLevel="0" collapsed="false">
      <c r="C344" s="5"/>
    </row>
    <row r="345" customFormat="false" ht="12.75" hidden="false" customHeight="false" outlineLevel="0" collapsed="false">
      <c r="C345" s="5"/>
    </row>
    <row r="346" customFormat="false" ht="12.75" hidden="false" customHeight="false" outlineLevel="0" collapsed="false">
      <c r="C346" s="5"/>
    </row>
    <row r="347" customFormat="false" ht="12.75" hidden="false" customHeight="false" outlineLevel="0" collapsed="false">
      <c r="C347" s="5"/>
    </row>
    <row r="348" customFormat="false" ht="12.75" hidden="false" customHeight="false" outlineLevel="0" collapsed="false">
      <c r="C348" s="5"/>
    </row>
    <row r="349" customFormat="false" ht="12.75" hidden="false" customHeight="false" outlineLevel="0" collapsed="false">
      <c r="C349" s="5"/>
    </row>
    <row r="350" customFormat="false" ht="12.75" hidden="false" customHeight="false" outlineLevel="0" collapsed="false">
      <c r="C350" s="5"/>
    </row>
    <row r="351" customFormat="false" ht="12.75" hidden="false" customHeight="false" outlineLevel="0" collapsed="false">
      <c r="C351" s="5"/>
    </row>
    <row r="352" customFormat="false" ht="12.75" hidden="false" customHeight="false" outlineLevel="0" collapsed="false">
      <c r="C352" s="5"/>
    </row>
    <row r="353" customFormat="false" ht="12.75" hidden="false" customHeight="false" outlineLevel="0" collapsed="false">
      <c r="C353" s="5"/>
    </row>
    <row r="354" customFormat="false" ht="12.75" hidden="false" customHeight="false" outlineLevel="0" collapsed="false">
      <c r="C354" s="5"/>
    </row>
    <row r="355" customFormat="false" ht="12.75" hidden="false" customHeight="false" outlineLevel="0" collapsed="false">
      <c r="C355" s="5"/>
    </row>
    <row r="356" customFormat="false" ht="12.75" hidden="false" customHeight="false" outlineLevel="0" collapsed="false">
      <c r="C356" s="5"/>
    </row>
    <row r="357" customFormat="false" ht="12.75" hidden="false" customHeight="false" outlineLevel="0" collapsed="false">
      <c r="C357" s="5"/>
    </row>
    <row r="358" customFormat="false" ht="12.75" hidden="false" customHeight="false" outlineLevel="0" collapsed="false">
      <c r="C358" s="5"/>
    </row>
    <row r="359" customFormat="false" ht="12.75" hidden="false" customHeight="false" outlineLevel="0" collapsed="false">
      <c r="C359" s="5"/>
    </row>
    <row r="360" customFormat="false" ht="12.75" hidden="false" customHeight="false" outlineLevel="0" collapsed="false">
      <c r="C360" s="5"/>
    </row>
    <row r="361" customFormat="false" ht="12.75" hidden="false" customHeight="false" outlineLevel="0" collapsed="false">
      <c r="C361" s="5"/>
    </row>
    <row r="362" customFormat="false" ht="12.75" hidden="false" customHeight="false" outlineLevel="0" collapsed="false">
      <c r="C362" s="5"/>
    </row>
    <row r="363" customFormat="false" ht="12.75" hidden="false" customHeight="false" outlineLevel="0" collapsed="false">
      <c r="C363" s="5"/>
    </row>
    <row r="364" customFormat="false" ht="12.75" hidden="false" customHeight="false" outlineLevel="0" collapsed="false">
      <c r="C364" s="5"/>
    </row>
    <row r="365" customFormat="false" ht="12.75" hidden="false" customHeight="false" outlineLevel="0" collapsed="false">
      <c r="C365" s="5"/>
    </row>
    <row r="366" customFormat="false" ht="12.75" hidden="false" customHeight="false" outlineLevel="0" collapsed="false">
      <c r="C366" s="5"/>
    </row>
    <row r="367" customFormat="false" ht="12.75" hidden="false" customHeight="false" outlineLevel="0" collapsed="false">
      <c r="C367" s="5"/>
    </row>
    <row r="368" customFormat="false" ht="12.75" hidden="false" customHeight="false" outlineLevel="0" collapsed="false">
      <c r="C368" s="5"/>
    </row>
    <row r="369" customFormat="false" ht="12.75" hidden="false" customHeight="false" outlineLevel="0" collapsed="false">
      <c r="C369" s="5"/>
    </row>
    <row r="370" customFormat="false" ht="12.75" hidden="false" customHeight="false" outlineLevel="0" collapsed="false">
      <c r="C370" s="5"/>
    </row>
    <row r="371" customFormat="false" ht="12.75" hidden="false" customHeight="false" outlineLevel="0" collapsed="false">
      <c r="C371" s="5"/>
    </row>
    <row r="372" customFormat="false" ht="12.75" hidden="false" customHeight="false" outlineLevel="0" collapsed="false">
      <c r="C372" s="5"/>
    </row>
    <row r="373" customFormat="false" ht="12.75" hidden="false" customHeight="false" outlineLevel="0" collapsed="false">
      <c r="C373" s="5"/>
    </row>
    <row r="374" customFormat="false" ht="12.75" hidden="false" customHeight="false" outlineLevel="0" collapsed="false">
      <c r="C374" s="5"/>
    </row>
    <row r="375" customFormat="false" ht="12.75" hidden="false" customHeight="false" outlineLevel="0" collapsed="false">
      <c r="C375" s="5"/>
    </row>
    <row r="376" customFormat="false" ht="12.75" hidden="false" customHeight="false" outlineLevel="0" collapsed="false">
      <c r="C376" s="5"/>
    </row>
    <row r="377" customFormat="false" ht="12.75" hidden="false" customHeight="false" outlineLevel="0" collapsed="false">
      <c r="C377" s="5"/>
    </row>
    <row r="378" customFormat="false" ht="12.75" hidden="false" customHeight="false" outlineLevel="0" collapsed="false">
      <c r="C378" s="5"/>
    </row>
    <row r="379" customFormat="false" ht="12.75" hidden="false" customHeight="false" outlineLevel="0" collapsed="false">
      <c r="C379" s="5"/>
    </row>
    <row r="380" customFormat="false" ht="12.75" hidden="false" customHeight="false" outlineLevel="0" collapsed="false">
      <c r="C380" s="5"/>
    </row>
    <row r="381" customFormat="false" ht="12.75" hidden="false" customHeight="false" outlineLevel="0" collapsed="false">
      <c r="C381" s="5"/>
    </row>
    <row r="382" customFormat="false" ht="12.75" hidden="false" customHeight="false" outlineLevel="0" collapsed="false">
      <c r="C382" s="5"/>
    </row>
    <row r="383" customFormat="false" ht="12.75" hidden="false" customHeight="false" outlineLevel="0" collapsed="false">
      <c r="C383" s="5"/>
    </row>
    <row r="384" customFormat="false" ht="12.75" hidden="false" customHeight="false" outlineLevel="0" collapsed="false">
      <c r="C384" s="5"/>
    </row>
    <row r="385" customFormat="false" ht="12.75" hidden="false" customHeight="false" outlineLevel="0" collapsed="false">
      <c r="C385" s="5"/>
    </row>
    <row r="386" customFormat="false" ht="12.75" hidden="false" customHeight="false" outlineLevel="0" collapsed="false">
      <c r="C386" s="5"/>
    </row>
    <row r="387" customFormat="false" ht="12.75" hidden="false" customHeight="false" outlineLevel="0" collapsed="false">
      <c r="C387" s="5"/>
    </row>
    <row r="388" customFormat="false" ht="12.75" hidden="false" customHeight="false" outlineLevel="0" collapsed="false">
      <c r="C388" s="5"/>
    </row>
    <row r="389" customFormat="false" ht="12.75" hidden="false" customHeight="false" outlineLevel="0" collapsed="false">
      <c r="C389" s="5"/>
    </row>
    <row r="390" customFormat="false" ht="12.75" hidden="false" customHeight="false" outlineLevel="0" collapsed="false">
      <c r="C390" s="5"/>
    </row>
    <row r="391" customFormat="false" ht="12.75" hidden="false" customHeight="false" outlineLevel="0" collapsed="false">
      <c r="C391" s="5"/>
    </row>
    <row r="392" customFormat="false" ht="12.75" hidden="false" customHeight="false" outlineLevel="0" collapsed="false">
      <c r="C392" s="5"/>
    </row>
    <row r="393" customFormat="false" ht="12.75" hidden="false" customHeight="false" outlineLevel="0" collapsed="false">
      <c r="C393" s="5"/>
    </row>
    <row r="394" customFormat="false" ht="12.75" hidden="false" customHeight="false" outlineLevel="0" collapsed="false">
      <c r="C394" s="5"/>
    </row>
    <row r="395" customFormat="false" ht="12.75" hidden="false" customHeight="false" outlineLevel="0" collapsed="false">
      <c r="C395" s="5"/>
    </row>
    <row r="396" customFormat="false" ht="12.75" hidden="false" customHeight="false" outlineLevel="0" collapsed="false">
      <c r="C396" s="5"/>
    </row>
    <row r="397" customFormat="false" ht="12.75" hidden="false" customHeight="false" outlineLevel="0" collapsed="false">
      <c r="C397" s="5"/>
    </row>
    <row r="398" customFormat="false" ht="12.75" hidden="false" customHeight="false" outlineLevel="0" collapsed="false">
      <c r="C398" s="5"/>
    </row>
    <row r="399" customFormat="false" ht="12.75" hidden="false" customHeight="false" outlineLevel="0" collapsed="false">
      <c r="C399" s="5"/>
    </row>
    <row r="400" customFormat="false" ht="12.75" hidden="false" customHeight="false" outlineLevel="0" collapsed="false">
      <c r="C400" s="5"/>
    </row>
    <row r="401" customFormat="false" ht="12.75" hidden="false" customHeight="false" outlineLevel="0" collapsed="false">
      <c r="C401" s="5"/>
    </row>
    <row r="402" customFormat="false" ht="12.75" hidden="false" customHeight="false" outlineLevel="0" collapsed="false">
      <c r="C402" s="5"/>
    </row>
    <row r="403" customFormat="false" ht="12.75" hidden="false" customHeight="false" outlineLevel="0" collapsed="false">
      <c r="C403" s="5"/>
    </row>
    <row r="404" customFormat="false" ht="12.75" hidden="false" customHeight="false" outlineLevel="0" collapsed="false">
      <c r="C404" s="5"/>
    </row>
    <row r="405" customFormat="false" ht="12.75" hidden="false" customHeight="false" outlineLevel="0" collapsed="false">
      <c r="C405" s="5"/>
    </row>
    <row r="406" customFormat="false" ht="12.75" hidden="false" customHeight="false" outlineLevel="0" collapsed="false">
      <c r="C406" s="5"/>
    </row>
    <row r="407" customFormat="false" ht="12.75" hidden="false" customHeight="false" outlineLevel="0" collapsed="false">
      <c r="C407" s="5"/>
    </row>
    <row r="408" customFormat="false" ht="12.75" hidden="false" customHeight="false" outlineLevel="0" collapsed="false">
      <c r="C408" s="5"/>
    </row>
    <row r="409" customFormat="false" ht="12.75" hidden="false" customHeight="false" outlineLevel="0" collapsed="false">
      <c r="C409" s="5"/>
    </row>
    <row r="410" customFormat="false" ht="12.75" hidden="false" customHeight="false" outlineLevel="0" collapsed="false">
      <c r="C410" s="5"/>
    </row>
    <row r="411" customFormat="false" ht="12.75" hidden="false" customHeight="false" outlineLevel="0" collapsed="false">
      <c r="C411" s="5"/>
    </row>
    <row r="412" customFormat="false" ht="12.75" hidden="false" customHeight="false" outlineLevel="0" collapsed="false">
      <c r="C412" s="5"/>
    </row>
    <row r="413" customFormat="false" ht="12.75" hidden="false" customHeight="false" outlineLevel="0" collapsed="false">
      <c r="C413" s="5"/>
    </row>
    <row r="414" customFormat="false" ht="12.75" hidden="false" customHeight="false" outlineLevel="0" collapsed="false">
      <c r="C414" s="5"/>
    </row>
    <row r="415" customFormat="false" ht="12.75" hidden="false" customHeight="false" outlineLevel="0" collapsed="false">
      <c r="C415" s="5"/>
    </row>
    <row r="416" customFormat="false" ht="12.75" hidden="false" customHeight="false" outlineLevel="0" collapsed="false">
      <c r="C416" s="5"/>
    </row>
    <row r="417" customFormat="false" ht="12.75" hidden="false" customHeight="false" outlineLevel="0" collapsed="false">
      <c r="C417" s="5"/>
    </row>
    <row r="418" customFormat="false" ht="12.75" hidden="false" customHeight="false" outlineLevel="0" collapsed="false">
      <c r="C418" s="5"/>
    </row>
    <row r="419" customFormat="false" ht="12.75" hidden="false" customHeight="false" outlineLevel="0" collapsed="false">
      <c r="C419" s="5"/>
    </row>
    <row r="420" customFormat="false" ht="12.75" hidden="false" customHeight="false" outlineLevel="0" collapsed="false">
      <c r="C420" s="5"/>
    </row>
    <row r="421" customFormat="false" ht="12.75" hidden="false" customHeight="false" outlineLevel="0" collapsed="false">
      <c r="C421" s="5"/>
    </row>
    <row r="422" customFormat="false" ht="12.75" hidden="false" customHeight="false" outlineLevel="0" collapsed="false">
      <c r="C422" s="5"/>
    </row>
    <row r="423" customFormat="false" ht="12.75" hidden="false" customHeight="false" outlineLevel="0" collapsed="false">
      <c r="C423" s="5"/>
    </row>
    <row r="424" customFormat="false" ht="12.75" hidden="false" customHeight="false" outlineLevel="0" collapsed="false">
      <c r="C424" s="5"/>
    </row>
    <row r="425" customFormat="false" ht="12.75" hidden="false" customHeight="false" outlineLevel="0" collapsed="false">
      <c r="C425" s="5"/>
    </row>
    <row r="426" customFormat="false" ht="12.75" hidden="false" customHeight="false" outlineLevel="0" collapsed="false">
      <c r="C426" s="5"/>
    </row>
    <row r="427" customFormat="false" ht="12.75" hidden="false" customHeight="false" outlineLevel="0" collapsed="false">
      <c r="C427" s="5"/>
    </row>
    <row r="428" customFormat="false" ht="12.75" hidden="false" customHeight="false" outlineLevel="0" collapsed="false">
      <c r="C428" s="5"/>
    </row>
    <row r="429" customFormat="false" ht="12.75" hidden="false" customHeight="false" outlineLevel="0" collapsed="false">
      <c r="C429" s="5"/>
    </row>
    <row r="430" customFormat="false" ht="12.75" hidden="false" customHeight="false" outlineLevel="0" collapsed="false">
      <c r="C430" s="5"/>
    </row>
    <row r="431" customFormat="false" ht="12.75" hidden="false" customHeight="false" outlineLevel="0" collapsed="false">
      <c r="C431" s="5"/>
    </row>
    <row r="432" customFormat="false" ht="12.75" hidden="false" customHeight="false" outlineLevel="0" collapsed="false">
      <c r="C432" s="5"/>
    </row>
    <row r="433" customFormat="false" ht="12.75" hidden="false" customHeight="false" outlineLevel="0" collapsed="false">
      <c r="C433" s="5"/>
    </row>
    <row r="434" customFormat="false" ht="12.75" hidden="false" customHeight="false" outlineLevel="0" collapsed="false">
      <c r="C434" s="5"/>
    </row>
    <row r="435" customFormat="false" ht="12.75" hidden="false" customHeight="false" outlineLevel="0" collapsed="false">
      <c r="C435" s="5"/>
    </row>
    <row r="436" customFormat="false" ht="12.75" hidden="false" customHeight="false" outlineLevel="0" collapsed="false">
      <c r="C436" s="5"/>
    </row>
    <row r="437" customFormat="false" ht="12.75" hidden="false" customHeight="false" outlineLevel="0" collapsed="false">
      <c r="C437" s="5"/>
    </row>
    <row r="438" customFormat="false" ht="12.75" hidden="false" customHeight="false" outlineLevel="0" collapsed="false">
      <c r="C438" s="5"/>
    </row>
    <row r="439" customFormat="false" ht="12.75" hidden="false" customHeight="false" outlineLevel="0" collapsed="false">
      <c r="C439" s="5"/>
    </row>
    <row r="440" customFormat="false" ht="12.75" hidden="false" customHeight="false" outlineLevel="0" collapsed="false">
      <c r="C440" s="5"/>
    </row>
    <row r="441" customFormat="false" ht="12.75" hidden="false" customHeight="false" outlineLevel="0" collapsed="false">
      <c r="C441" s="5"/>
    </row>
    <row r="442" customFormat="false" ht="12.75" hidden="false" customHeight="false" outlineLevel="0" collapsed="false">
      <c r="C442" s="5"/>
    </row>
    <row r="443" customFormat="false" ht="12.75" hidden="false" customHeight="false" outlineLevel="0" collapsed="false">
      <c r="C443" s="5"/>
    </row>
    <row r="444" customFormat="false" ht="12.75" hidden="false" customHeight="false" outlineLevel="0" collapsed="false">
      <c r="C444" s="5"/>
    </row>
    <row r="445" customFormat="false" ht="12.75" hidden="false" customHeight="false" outlineLevel="0" collapsed="false">
      <c r="C445" s="5"/>
    </row>
    <row r="446" customFormat="false" ht="12.75" hidden="false" customHeight="false" outlineLevel="0" collapsed="false">
      <c r="C446" s="5"/>
    </row>
    <row r="447" customFormat="false" ht="12.75" hidden="false" customHeight="false" outlineLevel="0" collapsed="false">
      <c r="C447" s="5"/>
    </row>
    <row r="448" customFormat="false" ht="12.75" hidden="false" customHeight="false" outlineLevel="0" collapsed="false">
      <c r="C448" s="5"/>
    </row>
    <row r="449" customFormat="false" ht="12.75" hidden="false" customHeight="false" outlineLevel="0" collapsed="false">
      <c r="C449" s="5"/>
    </row>
    <row r="450" customFormat="false" ht="12.75" hidden="false" customHeight="false" outlineLevel="0" collapsed="false">
      <c r="C450" s="5"/>
    </row>
    <row r="451" customFormat="false" ht="12.75" hidden="false" customHeight="false" outlineLevel="0" collapsed="false">
      <c r="C451" s="5"/>
    </row>
    <row r="452" customFormat="false" ht="12.75" hidden="false" customHeight="false" outlineLevel="0" collapsed="false">
      <c r="C452" s="5"/>
    </row>
    <row r="453" customFormat="false" ht="12.75" hidden="false" customHeight="false" outlineLevel="0" collapsed="false">
      <c r="C453" s="5"/>
    </row>
    <row r="454" customFormat="false" ht="12.75" hidden="false" customHeight="false" outlineLevel="0" collapsed="false">
      <c r="C454" s="5"/>
    </row>
    <row r="455" customFormat="false" ht="12.75" hidden="false" customHeight="false" outlineLevel="0" collapsed="false">
      <c r="C455" s="5"/>
    </row>
    <row r="456" customFormat="false" ht="12.75" hidden="false" customHeight="false" outlineLevel="0" collapsed="false">
      <c r="C456" s="5"/>
    </row>
    <row r="457" customFormat="false" ht="12.75" hidden="false" customHeight="false" outlineLevel="0" collapsed="false">
      <c r="C457" s="5"/>
    </row>
    <row r="458" customFormat="false" ht="12.75" hidden="false" customHeight="false" outlineLevel="0" collapsed="false">
      <c r="C458" s="5"/>
    </row>
    <row r="459" customFormat="false" ht="12.75" hidden="false" customHeight="false" outlineLevel="0" collapsed="false">
      <c r="C459" s="5"/>
    </row>
    <row r="460" customFormat="false" ht="12.75" hidden="false" customHeight="false" outlineLevel="0" collapsed="false">
      <c r="C460" s="5"/>
    </row>
    <row r="461" customFormat="false" ht="12.75" hidden="false" customHeight="false" outlineLevel="0" collapsed="false">
      <c r="C461" s="5"/>
    </row>
    <row r="462" customFormat="false" ht="12.75" hidden="false" customHeight="false" outlineLevel="0" collapsed="false">
      <c r="C462" s="5"/>
    </row>
    <row r="463" customFormat="false" ht="12.75" hidden="false" customHeight="false" outlineLevel="0" collapsed="false">
      <c r="C463" s="5"/>
    </row>
    <row r="464" customFormat="false" ht="12.75" hidden="false" customHeight="false" outlineLevel="0" collapsed="false">
      <c r="C464" s="5"/>
    </row>
    <row r="465" customFormat="false" ht="12.75" hidden="false" customHeight="false" outlineLevel="0" collapsed="false">
      <c r="C465" s="5"/>
    </row>
    <row r="466" customFormat="false" ht="12.75" hidden="false" customHeight="false" outlineLevel="0" collapsed="false">
      <c r="C466" s="5"/>
    </row>
    <row r="467" customFormat="false" ht="12.75" hidden="false" customHeight="false" outlineLevel="0" collapsed="false">
      <c r="C467" s="5"/>
    </row>
    <row r="468" customFormat="false" ht="12.75" hidden="false" customHeight="false" outlineLevel="0" collapsed="false">
      <c r="C468" s="5"/>
    </row>
    <row r="469" customFormat="false" ht="12.75" hidden="false" customHeight="false" outlineLevel="0" collapsed="false">
      <c r="C469" s="5"/>
    </row>
    <row r="470" customFormat="false" ht="12.75" hidden="false" customHeight="false" outlineLevel="0" collapsed="false">
      <c r="C470" s="5"/>
    </row>
    <row r="471" customFormat="false" ht="12.75" hidden="false" customHeight="false" outlineLevel="0" collapsed="false">
      <c r="C471" s="5"/>
    </row>
    <row r="472" customFormat="false" ht="12.75" hidden="false" customHeight="false" outlineLevel="0" collapsed="false">
      <c r="C472" s="5"/>
    </row>
    <row r="473" customFormat="false" ht="12.75" hidden="false" customHeight="false" outlineLevel="0" collapsed="false">
      <c r="C473" s="5"/>
    </row>
    <row r="474" customFormat="false" ht="12.75" hidden="false" customHeight="false" outlineLevel="0" collapsed="false">
      <c r="C474" s="5"/>
    </row>
    <row r="475" customFormat="false" ht="12.75" hidden="false" customHeight="false" outlineLevel="0" collapsed="false">
      <c r="C475" s="5"/>
    </row>
    <row r="476" customFormat="false" ht="12.75" hidden="false" customHeight="false" outlineLevel="0" collapsed="false">
      <c r="C476" s="5"/>
    </row>
    <row r="477" customFormat="false" ht="12.75" hidden="false" customHeight="false" outlineLevel="0" collapsed="false">
      <c r="C477" s="5"/>
    </row>
    <row r="478" customFormat="false" ht="12.75" hidden="false" customHeight="false" outlineLevel="0" collapsed="false">
      <c r="C478" s="5"/>
    </row>
    <row r="479" customFormat="false" ht="12.75" hidden="false" customHeight="false" outlineLevel="0" collapsed="false">
      <c r="C479" s="5"/>
    </row>
    <row r="480" customFormat="false" ht="12.75" hidden="false" customHeight="false" outlineLevel="0" collapsed="false">
      <c r="C480" s="5"/>
    </row>
    <row r="481" customFormat="false" ht="12.75" hidden="false" customHeight="false" outlineLevel="0" collapsed="false">
      <c r="C481" s="5"/>
    </row>
    <row r="482" customFormat="false" ht="12.75" hidden="false" customHeight="false" outlineLevel="0" collapsed="false">
      <c r="C482" s="5"/>
    </row>
    <row r="483" customFormat="false" ht="12.75" hidden="false" customHeight="false" outlineLevel="0" collapsed="false">
      <c r="C483" s="5"/>
    </row>
    <row r="484" customFormat="false" ht="12.75" hidden="false" customHeight="false" outlineLevel="0" collapsed="false">
      <c r="C484" s="5"/>
    </row>
    <row r="485" customFormat="false" ht="12.75" hidden="false" customHeight="false" outlineLevel="0" collapsed="false">
      <c r="C485" s="5"/>
    </row>
    <row r="486" customFormat="false" ht="12.75" hidden="false" customHeight="false" outlineLevel="0" collapsed="false">
      <c r="C486" s="5"/>
    </row>
    <row r="487" customFormat="false" ht="12.75" hidden="false" customHeight="false" outlineLevel="0" collapsed="false">
      <c r="C487" s="5"/>
    </row>
    <row r="488" customFormat="false" ht="12.75" hidden="false" customHeight="false" outlineLevel="0" collapsed="false">
      <c r="C488" s="5"/>
    </row>
    <row r="489" customFormat="false" ht="12.75" hidden="false" customHeight="false" outlineLevel="0" collapsed="false">
      <c r="C489" s="5"/>
    </row>
    <row r="490" customFormat="false" ht="12.75" hidden="false" customHeight="false" outlineLevel="0" collapsed="false">
      <c r="C490" s="5"/>
    </row>
    <row r="491" customFormat="false" ht="12.75" hidden="false" customHeight="false" outlineLevel="0" collapsed="false">
      <c r="C491" s="5"/>
    </row>
    <row r="492" customFormat="false" ht="12.75" hidden="false" customHeight="false" outlineLevel="0" collapsed="false">
      <c r="C492" s="5"/>
    </row>
    <row r="493" customFormat="false" ht="12.75" hidden="false" customHeight="false" outlineLevel="0" collapsed="false">
      <c r="C493" s="5"/>
    </row>
    <row r="494" customFormat="false" ht="12.75" hidden="false" customHeight="false" outlineLevel="0" collapsed="false">
      <c r="C494" s="5"/>
    </row>
    <row r="495" customFormat="false" ht="12.75" hidden="false" customHeight="false" outlineLevel="0" collapsed="false">
      <c r="C495" s="5"/>
    </row>
    <row r="496" customFormat="false" ht="12.75" hidden="false" customHeight="false" outlineLevel="0" collapsed="false">
      <c r="C496" s="5"/>
    </row>
    <row r="497" customFormat="false" ht="12.75" hidden="false" customHeight="false" outlineLevel="0" collapsed="false">
      <c r="C497" s="5"/>
    </row>
    <row r="498" customFormat="false" ht="12.75" hidden="false" customHeight="false" outlineLevel="0" collapsed="false">
      <c r="C498" s="5"/>
    </row>
    <row r="499" customFormat="false" ht="12.75" hidden="false" customHeight="false" outlineLevel="0" collapsed="false">
      <c r="C499" s="5"/>
    </row>
    <row r="500" customFormat="false" ht="12.75" hidden="false" customHeight="false" outlineLevel="0" collapsed="false">
      <c r="C500" s="5"/>
    </row>
    <row r="501" customFormat="false" ht="12.75" hidden="false" customHeight="false" outlineLevel="0" collapsed="false">
      <c r="C501" s="5"/>
    </row>
    <row r="502" customFormat="false" ht="12.75" hidden="false" customHeight="false" outlineLevel="0" collapsed="false">
      <c r="C502" s="5"/>
    </row>
    <row r="503" customFormat="false" ht="12.75" hidden="false" customHeight="false" outlineLevel="0" collapsed="false">
      <c r="C503" s="5"/>
    </row>
    <row r="504" customFormat="false" ht="12.75" hidden="false" customHeight="false" outlineLevel="0" collapsed="false">
      <c r="C504" s="5"/>
    </row>
    <row r="505" customFormat="false" ht="12.75" hidden="false" customHeight="false" outlineLevel="0" collapsed="false">
      <c r="C505" s="5"/>
    </row>
    <row r="506" customFormat="false" ht="12.75" hidden="false" customHeight="false" outlineLevel="0" collapsed="false">
      <c r="C506" s="5"/>
    </row>
    <row r="507" customFormat="false" ht="12.75" hidden="false" customHeight="false" outlineLevel="0" collapsed="false">
      <c r="C507" s="5"/>
    </row>
    <row r="508" customFormat="false" ht="12.75" hidden="false" customHeight="false" outlineLevel="0" collapsed="false">
      <c r="C508" s="5"/>
    </row>
    <row r="509" customFormat="false" ht="12.75" hidden="false" customHeight="false" outlineLevel="0" collapsed="false">
      <c r="C509" s="5"/>
    </row>
    <row r="510" customFormat="false" ht="12.75" hidden="false" customHeight="false" outlineLevel="0" collapsed="false">
      <c r="C510" s="5"/>
    </row>
    <row r="511" customFormat="false" ht="12.75" hidden="false" customHeight="false" outlineLevel="0" collapsed="false">
      <c r="C511" s="5"/>
    </row>
    <row r="512" customFormat="false" ht="12.75" hidden="false" customHeight="false" outlineLevel="0" collapsed="false">
      <c r="C512" s="5"/>
    </row>
    <row r="513" customFormat="false" ht="12.75" hidden="false" customHeight="false" outlineLevel="0" collapsed="false">
      <c r="C513" s="5"/>
    </row>
    <row r="514" customFormat="false" ht="12.75" hidden="false" customHeight="false" outlineLevel="0" collapsed="false">
      <c r="C514" s="5"/>
    </row>
    <row r="515" customFormat="false" ht="12.75" hidden="false" customHeight="false" outlineLevel="0" collapsed="false">
      <c r="C515" s="5"/>
    </row>
    <row r="516" customFormat="false" ht="12.75" hidden="false" customHeight="false" outlineLevel="0" collapsed="false">
      <c r="C516" s="5"/>
    </row>
    <row r="517" customFormat="false" ht="12.75" hidden="false" customHeight="false" outlineLevel="0" collapsed="false">
      <c r="C517" s="5"/>
    </row>
    <row r="518" customFormat="false" ht="12.75" hidden="false" customHeight="false" outlineLevel="0" collapsed="false">
      <c r="C518" s="5"/>
    </row>
    <row r="519" customFormat="false" ht="12.75" hidden="false" customHeight="false" outlineLevel="0" collapsed="false">
      <c r="C519" s="5"/>
    </row>
    <row r="520" customFormat="false" ht="12.75" hidden="false" customHeight="false" outlineLevel="0" collapsed="false">
      <c r="C520" s="5"/>
    </row>
    <row r="521" customFormat="false" ht="12.75" hidden="false" customHeight="false" outlineLevel="0" collapsed="false">
      <c r="C521" s="5"/>
    </row>
    <row r="522" customFormat="false" ht="12.75" hidden="false" customHeight="false" outlineLevel="0" collapsed="false">
      <c r="C522" s="5"/>
    </row>
    <row r="523" customFormat="false" ht="12.75" hidden="false" customHeight="false" outlineLevel="0" collapsed="false">
      <c r="C523" s="5"/>
    </row>
    <row r="524" customFormat="false" ht="12.75" hidden="false" customHeight="false" outlineLevel="0" collapsed="false">
      <c r="C524" s="5"/>
    </row>
    <row r="525" customFormat="false" ht="12.75" hidden="false" customHeight="false" outlineLevel="0" collapsed="false">
      <c r="C525" s="5"/>
    </row>
    <row r="526" customFormat="false" ht="12.75" hidden="false" customHeight="false" outlineLevel="0" collapsed="false">
      <c r="C526" s="5"/>
    </row>
    <row r="527" customFormat="false" ht="12.75" hidden="false" customHeight="false" outlineLevel="0" collapsed="false">
      <c r="C527" s="5"/>
    </row>
    <row r="528" customFormat="false" ht="12.75" hidden="false" customHeight="false" outlineLevel="0" collapsed="false">
      <c r="C528" s="5"/>
    </row>
    <row r="529" customFormat="false" ht="12.75" hidden="false" customHeight="false" outlineLevel="0" collapsed="false">
      <c r="C529" s="5"/>
    </row>
    <row r="530" customFormat="false" ht="12.75" hidden="false" customHeight="false" outlineLevel="0" collapsed="false">
      <c r="C530" s="5"/>
    </row>
    <row r="531" customFormat="false" ht="12.75" hidden="false" customHeight="false" outlineLevel="0" collapsed="false">
      <c r="C531" s="5"/>
    </row>
    <row r="532" customFormat="false" ht="12.75" hidden="false" customHeight="false" outlineLevel="0" collapsed="false">
      <c r="C532" s="5"/>
    </row>
    <row r="533" customFormat="false" ht="12.75" hidden="false" customHeight="false" outlineLevel="0" collapsed="false">
      <c r="C533" s="5"/>
    </row>
    <row r="534" customFormat="false" ht="12.75" hidden="false" customHeight="false" outlineLevel="0" collapsed="false">
      <c r="C534" s="5"/>
    </row>
    <row r="535" customFormat="false" ht="12.75" hidden="false" customHeight="false" outlineLevel="0" collapsed="false">
      <c r="C535" s="5"/>
    </row>
    <row r="536" customFormat="false" ht="12.75" hidden="false" customHeight="false" outlineLevel="0" collapsed="false">
      <c r="C536" s="5"/>
    </row>
    <row r="537" customFormat="false" ht="12.75" hidden="false" customHeight="false" outlineLevel="0" collapsed="false">
      <c r="C537" s="5"/>
    </row>
    <row r="538" customFormat="false" ht="12.75" hidden="false" customHeight="false" outlineLevel="0" collapsed="false">
      <c r="C538" s="5"/>
    </row>
    <row r="539" customFormat="false" ht="12.75" hidden="false" customHeight="false" outlineLevel="0" collapsed="false">
      <c r="C539" s="5"/>
    </row>
    <row r="540" customFormat="false" ht="12.75" hidden="false" customHeight="false" outlineLevel="0" collapsed="false">
      <c r="C540" s="5"/>
    </row>
    <row r="541" customFormat="false" ht="12.75" hidden="false" customHeight="false" outlineLevel="0" collapsed="false">
      <c r="C541" s="5"/>
    </row>
    <row r="542" customFormat="false" ht="12.75" hidden="false" customHeight="false" outlineLevel="0" collapsed="false">
      <c r="C542" s="5"/>
    </row>
    <row r="543" customFormat="false" ht="12.75" hidden="false" customHeight="false" outlineLevel="0" collapsed="false">
      <c r="C543" s="5"/>
    </row>
    <row r="544" customFormat="false" ht="12.75" hidden="false" customHeight="false" outlineLevel="0" collapsed="false">
      <c r="C544" s="5"/>
    </row>
    <row r="545" customFormat="false" ht="12.75" hidden="false" customHeight="false" outlineLevel="0" collapsed="false">
      <c r="C545" s="5"/>
    </row>
    <row r="546" customFormat="false" ht="12.75" hidden="false" customHeight="false" outlineLevel="0" collapsed="false">
      <c r="C546" s="5"/>
    </row>
    <row r="547" customFormat="false" ht="12.75" hidden="false" customHeight="false" outlineLevel="0" collapsed="false">
      <c r="C547" s="5"/>
    </row>
    <row r="548" customFormat="false" ht="12.75" hidden="false" customHeight="false" outlineLevel="0" collapsed="false">
      <c r="C548" s="5"/>
    </row>
    <row r="549" customFormat="false" ht="12.75" hidden="false" customHeight="false" outlineLevel="0" collapsed="false">
      <c r="C549" s="5"/>
    </row>
    <row r="550" customFormat="false" ht="12.75" hidden="false" customHeight="false" outlineLevel="0" collapsed="false">
      <c r="C550" s="5"/>
    </row>
    <row r="551" customFormat="false" ht="12.75" hidden="false" customHeight="false" outlineLevel="0" collapsed="false">
      <c r="C551" s="5"/>
    </row>
    <row r="552" customFormat="false" ht="12.75" hidden="false" customHeight="false" outlineLevel="0" collapsed="false">
      <c r="C552" s="5"/>
    </row>
    <row r="553" customFormat="false" ht="12.75" hidden="false" customHeight="false" outlineLevel="0" collapsed="false">
      <c r="C553" s="5"/>
    </row>
    <row r="554" customFormat="false" ht="12.75" hidden="false" customHeight="false" outlineLevel="0" collapsed="false">
      <c r="C554" s="5"/>
    </row>
    <row r="555" customFormat="false" ht="12.75" hidden="false" customHeight="false" outlineLevel="0" collapsed="false">
      <c r="C555" s="5"/>
    </row>
    <row r="556" customFormat="false" ht="12.75" hidden="false" customHeight="false" outlineLevel="0" collapsed="false">
      <c r="C556" s="5"/>
    </row>
    <row r="557" customFormat="false" ht="12.75" hidden="false" customHeight="false" outlineLevel="0" collapsed="false">
      <c r="C557" s="5"/>
    </row>
    <row r="558" customFormat="false" ht="12.75" hidden="false" customHeight="false" outlineLevel="0" collapsed="false">
      <c r="C558" s="5"/>
    </row>
    <row r="559" customFormat="false" ht="12.75" hidden="false" customHeight="false" outlineLevel="0" collapsed="false">
      <c r="C559" s="5"/>
    </row>
    <row r="560" customFormat="false" ht="12.75" hidden="false" customHeight="false" outlineLevel="0" collapsed="false">
      <c r="C560" s="5"/>
    </row>
    <row r="561" customFormat="false" ht="12.75" hidden="false" customHeight="false" outlineLevel="0" collapsed="false">
      <c r="C561" s="5"/>
    </row>
    <row r="562" customFormat="false" ht="12.75" hidden="false" customHeight="false" outlineLevel="0" collapsed="false">
      <c r="C562" s="5"/>
    </row>
    <row r="563" customFormat="false" ht="12.75" hidden="false" customHeight="false" outlineLevel="0" collapsed="false">
      <c r="C563" s="5"/>
    </row>
    <row r="564" customFormat="false" ht="12.75" hidden="false" customHeight="false" outlineLevel="0" collapsed="false">
      <c r="C564" s="5"/>
    </row>
    <row r="565" customFormat="false" ht="12.75" hidden="false" customHeight="false" outlineLevel="0" collapsed="false">
      <c r="C565" s="5"/>
    </row>
    <row r="566" customFormat="false" ht="12.75" hidden="false" customHeight="false" outlineLevel="0" collapsed="false">
      <c r="C566" s="5"/>
    </row>
    <row r="567" customFormat="false" ht="12.75" hidden="false" customHeight="false" outlineLevel="0" collapsed="false">
      <c r="C567" s="5"/>
    </row>
    <row r="568" customFormat="false" ht="12.75" hidden="false" customHeight="false" outlineLevel="0" collapsed="false">
      <c r="C568" s="5"/>
    </row>
    <row r="569" customFormat="false" ht="12.75" hidden="false" customHeight="false" outlineLevel="0" collapsed="false">
      <c r="C569" s="5"/>
    </row>
    <row r="570" customFormat="false" ht="12.75" hidden="false" customHeight="false" outlineLevel="0" collapsed="false">
      <c r="C570" s="5"/>
    </row>
    <row r="571" customFormat="false" ht="12.75" hidden="false" customHeight="false" outlineLevel="0" collapsed="false">
      <c r="C571" s="5"/>
    </row>
    <row r="572" customFormat="false" ht="12.75" hidden="false" customHeight="false" outlineLevel="0" collapsed="false">
      <c r="C572" s="5"/>
    </row>
    <row r="573" customFormat="false" ht="12.75" hidden="false" customHeight="false" outlineLevel="0" collapsed="false">
      <c r="C573" s="5"/>
    </row>
    <row r="574" customFormat="false" ht="12.75" hidden="false" customHeight="false" outlineLevel="0" collapsed="false">
      <c r="C574" s="5"/>
    </row>
    <row r="575" customFormat="false" ht="12.75" hidden="false" customHeight="false" outlineLevel="0" collapsed="false">
      <c r="C575" s="5"/>
    </row>
    <row r="576" customFormat="false" ht="12.75" hidden="false" customHeight="false" outlineLevel="0" collapsed="false">
      <c r="C576" s="5"/>
    </row>
    <row r="577" customFormat="false" ht="12.75" hidden="false" customHeight="false" outlineLevel="0" collapsed="false">
      <c r="C577" s="5"/>
    </row>
    <row r="578" customFormat="false" ht="12.75" hidden="false" customHeight="false" outlineLevel="0" collapsed="false">
      <c r="C578" s="5"/>
    </row>
    <row r="579" customFormat="false" ht="12.75" hidden="false" customHeight="false" outlineLevel="0" collapsed="false">
      <c r="C579" s="5"/>
    </row>
    <row r="580" customFormat="false" ht="12.75" hidden="false" customHeight="false" outlineLevel="0" collapsed="false">
      <c r="C580" s="5"/>
    </row>
    <row r="581" customFormat="false" ht="12.75" hidden="false" customHeight="false" outlineLevel="0" collapsed="false">
      <c r="C581" s="5"/>
    </row>
    <row r="582" customFormat="false" ht="12.75" hidden="false" customHeight="false" outlineLevel="0" collapsed="false">
      <c r="C582" s="5"/>
    </row>
    <row r="583" customFormat="false" ht="12.75" hidden="false" customHeight="false" outlineLevel="0" collapsed="false">
      <c r="C583" s="5"/>
    </row>
    <row r="584" customFormat="false" ht="12.75" hidden="false" customHeight="false" outlineLevel="0" collapsed="false">
      <c r="C584" s="5"/>
    </row>
    <row r="585" customFormat="false" ht="12.75" hidden="false" customHeight="false" outlineLevel="0" collapsed="false">
      <c r="C585" s="5"/>
    </row>
    <row r="586" customFormat="false" ht="12.75" hidden="false" customHeight="false" outlineLevel="0" collapsed="false">
      <c r="C586" s="5"/>
    </row>
    <row r="587" customFormat="false" ht="12.75" hidden="false" customHeight="false" outlineLevel="0" collapsed="false">
      <c r="C587" s="5"/>
    </row>
    <row r="588" customFormat="false" ht="12.75" hidden="false" customHeight="false" outlineLevel="0" collapsed="false">
      <c r="C588" s="5"/>
    </row>
    <row r="589" customFormat="false" ht="12.75" hidden="false" customHeight="false" outlineLevel="0" collapsed="false">
      <c r="C589" s="5"/>
    </row>
    <row r="590" customFormat="false" ht="12.75" hidden="false" customHeight="false" outlineLevel="0" collapsed="false">
      <c r="C590" s="5"/>
    </row>
    <row r="591" customFormat="false" ht="12.75" hidden="false" customHeight="false" outlineLevel="0" collapsed="false">
      <c r="C591" s="5"/>
    </row>
    <row r="592" customFormat="false" ht="12.75" hidden="false" customHeight="false" outlineLevel="0" collapsed="false">
      <c r="C592" s="5"/>
    </row>
    <row r="593" customFormat="false" ht="12.75" hidden="false" customHeight="false" outlineLevel="0" collapsed="false">
      <c r="C593" s="5"/>
    </row>
    <row r="594" customFormat="false" ht="12.75" hidden="false" customHeight="false" outlineLevel="0" collapsed="false">
      <c r="C594" s="5"/>
    </row>
    <row r="595" customFormat="false" ht="12.75" hidden="false" customHeight="false" outlineLevel="0" collapsed="false">
      <c r="C595" s="5"/>
    </row>
    <row r="596" customFormat="false" ht="12.75" hidden="false" customHeight="false" outlineLevel="0" collapsed="false">
      <c r="C596" s="5"/>
    </row>
    <row r="597" customFormat="false" ht="12.75" hidden="false" customHeight="false" outlineLevel="0" collapsed="false">
      <c r="C597" s="5"/>
    </row>
    <row r="598" customFormat="false" ht="12.75" hidden="false" customHeight="false" outlineLevel="0" collapsed="false">
      <c r="C598" s="5"/>
    </row>
    <row r="599" customFormat="false" ht="12.75" hidden="false" customHeight="false" outlineLevel="0" collapsed="false">
      <c r="C599" s="5"/>
    </row>
    <row r="600" customFormat="false" ht="12.75" hidden="false" customHeight="false" outlineLevel="0" collapsed="false">
      <c r="C600" s="5"/>
    </row>
    <row r="601" customFormat="false" ht="12.75" hidden="false" customHeight="false" outlineLevel="0" collapsed="false">
      <c r="C601" s="5"/>
    </row>
    <row r="602" customFormat="false" ht="12.75" hidden="false" customHeight="false" outlineLevel="0" collapsed="false">
      <c r="C602" s="5"/>
    </row>
    <row r="603" customFormat="false" ht="12.75" hidden="false" customHeight="false" outlineLevel="0" collapsed="false">
      <c r="C603" s="5"/>
    </row>
    <row r="604" customFormat="false" ht="12.75" hidden="false" customHeight="false" outlineLevel="0" collapsed="false">
      <c r="C604" s="5"/>
    </row>
    <row r="605" customFormat="false" ht="12.75" hidden="false" customHeight="false" outlineLevel="0" collapsed="false">
      <c r="C605" s="5"/>
    </row>
    <row r="606" customFormat="false" ht="12.75" hidden="false" customHeight="false" outlineLevel="0" collapsed="false">
      <c r="C606" s="5"/>
    </row>
    <row r="607" customFormat="false" ht="12.75" hidden="false" customHeight="false" outlineLevel="0" collapsed="false">
      <c r="C607" s="5"/>
    </row>
    <row r="608" customFormat="false" ht="12.75" hidden="false" customHeight="false" outlineLevel="0" collapsed="false">
      <c r="C608" s="5"/>
    </row>
    <row r="609" customFormat="false" ht="12.75" hidden="false" customHeight="false" outlineLevel="0" collapsed="false">
      <c r="C609" s="5"/>
    </row>
    <row r="610" customFormat="false" ht="12.75" hidden="false" customHeight="false" outlineLevel="0" collapsed="false">
      <c r="C610" s="5"/>
    </row>
    <row r="611" customFormat="false" ht="12.75" hidden="false" customHeight="false" outlineLevel="0" collapsed="false">
      <c r="C611" s="5"/>
    </row>
    <row r="612" customFormat="false" ht="12.75" hidden="false" customHeight="false" outlineLevel="0" collapsed="false">
      <c r="C612" s="5"/>
    </row>
    <row r="613" customFormat="false" ht="12.75" hidden="false" customHeight="false" outlineLevel="0" collapsed="false">
      <c r="C613" s="5"/>
    </row>
    <row r="614" customFormat="false" ht="12.75" hidden="false" customHeight="false" outlineLevel="0" collapsed="false">
      <c r="C614" s="5"/>
    </row>
    <row r="615" customFormat="false" ht="12.75" hidden="false" customHeight="false" outlineLevel="0" collapsed="false">
      <c r="C615" s="5"/>
    </row>
    <row r="616" customFormat="false" ht="12.75" hidden="false" customHeight="false" outlineLevel="0" collapsed="false">
      <c r="C616" s="5"/>
    </row>
    <row r="617" customFormat="false" ht="12.75" hidden="false" customHeight="false" outlineLevel="0" collapsed="false">
      <c r="C617" s="5"/>
    </row>
    <row r="618" customFormat="false" ht="12.75" hidden="false" customHeight="false" outlineLevel="0" collapsed="false">
      <c r="C618" s="5"/>
    </row>
    <row r="619" customFormat="false" ht="12.75" hidden="false" customHeight="false" outlineLevel="0" collapsed="false">
      <c r="C619" s="5"/>
    </row>
    <row r="620" customFormat="false" ht="12.75" hidden="false" customHeight="false" outlineLevel="0" collapsed="false">
      <c r="C620" s="5"/>
    </row>
    <row r="621" customFormat="false" ht="12.75" hidden="false" customHeight="false" outlineLevel="0" collapsed="false">
      <c r="C621" s="5"/>
    </row>
    <row r="622" customFormat="false" ht="12.75" hidden="false" customHeight="false" outlineLevel="0" collapsed="false">
      <c r="C622" s="5"/>
    </row>
    <row r="623" customFormat="false" ht="12.75" hidden="false" customHeight="false" outlineLevel="0" collapsed="false">
      <c r="C623" s="5"/>
    </row>
    <row r="624" customFormat="false" ht="12.75" hidden="false" customHeight="false" outlineLevel="0" collapsed="false">
      <c r="C624" s="5"/>
    </row>
    <row r="625" customFormat="false" ht="12.75" hidden="false" customHeight="false" outlineLevel="0" collapsed="false">
      <c r="C625" s="5"/>
    </row>
    <row r="626" customFormat="false" ht="12.75" hidden="false" customHeight="false" outlineLevel="0" collapsed="false">
      <c r="C626" s="5"/>
    </row>
    <row r="627" customFormat="false" ht="12.75" hidden="false" customHeight="false" outlineLevel="0" collapsed="false">
      <c r="C627" s="5"/>
    </row>
    <row r="628" customFormat="false" ht="12.75" hidden="false" customHeight="false" outlineLevel="0" collapsed="false">
      <c r="C628" s="5"/>
    </row>
    <row r="629" customFormat="false" ht="12.75" hidden="false" customHeight="false" outlineLevel="0" collapsed="false">
      <c r="C629" s="5"/>
    </row>
    <row r="630" customFormat="false" ht="12.75" hidden="false" customHeight="false" outlineLevel="0" collapsed="false">
      <c r="C630" s="5"/>
    </row>
    <row r="631" customFormat="false" ht="12.75" hidden="false" customHeight="false" outlineLevel="0" collapsed="false">
      <c r="C631" s="5"/>
    </row>
    <row r="632" customFormat="false" ht="12.75" hidden="false" customHeight="false" outlineLevel="0" collapsed="false">
      <c r="C632" s="5"/>
    </row>
    <row r="633" customFormat="false" ht="12.75" hidden="false" customHeight="false" outlineLevel="0" collapsed="false">
      <c r="C633" s="5"/>
    </row>
    <row r="634" customFormat="false" ht="12.75" hidden="false" customHeight="false" outlineLevel="0" collapsed="false">
      <c r="C634" s="5"/>
    </row>
    <row r="635" customFormat="false" ht="12.75" hidden="false" customHeight="false" outlineLevel="0" collapsed="false">
      <c r="C635" s="5"/>
    </row>
    <row r="636" customFormat="false" ht="12.75" hidden="false" customHeight="false" outlineLevel="0" collapsed="false">
      <c r="C636" s="5"/>
    </row>
    <row r="637" customFormat="false" ht="12.75" hidden="false" customHeight="false" outlineLevel="0" collapsed="false">
      <c r="C637" s="5"/>
    </row>
    <row r="638" customFormat="false" ht="12.75" hidden="false" customHeight="false" outlineLevel="0" collapsed="false">
      <c r="C638" s="5"/>
    </row>
    <row r="639" customFormat="false" ht="12.75" hidden="false" customHeight="false" outlineLevel="0" collapsed="false">
      <c r="C639" s="5"/>
    </row>
    <row r="640" customFormat="false" ht="12.75" hidden="false" customHeight="false" outlineLevel="0" collapsed="false">
      <c r="C640" s="5"/>
    </row>
    <row r="641" customFormat="false" ht="12.75" hidden="false" customHeight="false" outlineLevel="0" collapsed="false">
      <c r="C641" s="5"/>
    </row>
    <row r="642" customFormat="false" ht="12.75" hidden="false" customHeight="false" outlineLevel="0" collapsed="false">
      <c r="C642" s="5"/>
    </row>
    <row r="643" customFormat="false" ht="12.75" hidden="false" customHeight="false" outlineLevel="0" collapsed="false">
      <c r="C643" s="5"/>
    </row>
    <row r="644" customFormat="false" ht="12.75" hidden="false" customHeight="false" outlineLevel="0" collapsed="false">
      <c r="C644" s="5"/>
    </row>
    <row r="645" customFormat="false" ht="12.75" hidden="false" customHeight="false" outlineLevel="0" collapsed="false">
      <c r="C645" s="5"/>
    </row>
    <row r="646" customFormat="false" ht="12.75" hidden="false" customHeight="false" outlineLevel="0" collapsed="false">
      <c r="C646" s="5"/>
    </row>
    <row r="647" customFormat="false" ht="12.75" hidden="false" customHeight="false" outlineLevel="0" collapsed="false">
      <c r="C647" s="5"/>
    </row>
    <row r="648" customFormat="false" ht="12.75" hidden="false" customHeight="false" outlineLevel="0" collapsed="false">
      <c r="C648" s="5"/>
    </row>
    <row r="649" customFormat="false" ht="12.75" hidden="false" customHeight="false" outlineLevel="0" collapsed="false">
      <c r="C649" s="5"/>
    </row>
    <row r="650" customFormat="false" ht="12.75" hidden="false" customHeight="false" outlineLevel="0" collapsed="false">
      <c r="C650" s="5"/>
    </row>
    <row r="651" customFormat="false" ht="12.75" hidden="false" customHeight="false" outlineLevel="0" collapsed="false">
      <c r="C651" s="5"/>
    </row>
    <row r="652" customFormat="false" ht="12.75" hidden="false" customHeight="false" outlineLevel="0" collapsed="false">
      <c r="C652" s="5"/>
    </row>
    <row r="653" customFormat="false" ht="12.75" hidden="false" customHeight="false" outlineLevel="0" collapsed="false">
      <c r="C653" s="5"/>
    </row>
    <row r="654" customFormat="false" ht="12.75" hidden="false" customHeight="false" outlineLevel="0" collapsed="false">
      <c r="C654" s="5"/>
    </row>
    <row r="655" customFormat="false" ht="12.75" hidden="false" customHeight="false" outlineLevel="0" collapsed="false">
      <c r="C655" s="5"/>
    </row>
    <row r="656" customFormat="false" ht="12.75" hidden="false" customHeight="false" outlineLevel="0" collapsed="false">
      <c r="C656" s="5"/>
    </row>
    <row r="657" customFormat="false" ht="12.75" hidden="false" customHeight="false" outlineLevel="0" collapsed="false">
      <c r="C657" s="5"/>
    </row>
    <row r="658" customFormat="false" ht="12.75" hidden="false" customHeight="false" outlineLevel="0" collapsed="false">
      <c r="C658" s="5"/>
    </row>
    <row r="659" customFormat="false" ht="12.75" hidden="false" customHeight="false" outlineLevel="0" collapsed="false">
      <c r="C659" s="5"/>
    </row>
    <row r="660" customFormat="false" ht="12.75" hidden="false" customHeight="false" outlineLevel="0" collapsed="false">
      <c r="C660" s="5"/>
    </row>
    <row r="661" customFormat="false" ht="12.75" hidden="false" customHeight="false" outlineLevel="0" collapsed="false">
      <c r="C661" s="5"/>
    </row>
    <row r="662" customFormat="false" ht="12.75" hidden="false" customHeight="false" outlineLevel="0" collapsed="false">
      <c r="C662" s="5"/>
    </row>
    <row r="663" customFormat="false" ht="12.75" hidden="false" customHeight="false" outlineLevel="0" collapsed="false">
      <c r="C663" s="5"/>
    </row>
    <row r="664" customFormat="false" ht="12.75" hidden="false" customHeight="false" outlineLevel="0" collapsed="false">
      <c r="C664" s="5"/>
    </row>
    <row r="665" customFormat="false" ht="12.75" hidden="false" customHeight="false" outlineLevel="0" collapsed="false">
      <c r="C665" s="5"/>
    </row>
    <row r="666" customFormat="false" ht="12.75" hidden="false" customHeight="false" outlineLevel="0" collapsed="false">
      <c r="C666" s="5"/>
    </row>
    <row r="667" customFormat="false" ht="12.75" hidden="false" customHeight="false" outlineLevel="0" collapsed="false">
      <c r="C667" s="5"/>
    </row>
    <row r="668" customFormat="false" ht="12.75" hidden="false" customHeight="false" outlineLevel="0" collapsed="false">
      <c r="C668" s="5"/>
    </row>
    <row r="669" customFormat="false" ht="12.75" hidden="false" customHeight="false" outlineLevel="0" collapsed="false">
      <c r="C669" s="5"/>
    </row>
    <row r="670" customFormat="false" ht="12.75" hidden="false" customHeight="false" outlineLevel="0" collapsed="false">
      <c r="C670" s="5"/>
    </row>
    <row r="671" customFormat="false" ht="12.75" hidden="false" customHeight="false" outlineLevel="0" collapsed="false">
      <c r="C671" s="5"/>
    </row>
    <row r="672" customFormat="false" ht="12.75" hidden="false" customHeight="false" outlineLevel="0" collapsed="false">
      <c r="C672" s="5"/>
    </row>
    <row r="673" customFormat="false" ht="12.75" hidden="false" customHeight="false" outlineLevel="0" collapsed="false">
      <c r="C673" s="5"/>
    </row>
    <row r="674" customFormat="false" ht="12.75" hidden="false" customHeight="false" outlineLevel="0" collapsed="false">
      <c r="C674" s="5"/>
    </row>
    <row r="675" customFormat="false" ht="12.75" hidden="false" customHeight="false" outlineLevel="0" collapsed="false">
      <c r="C675" s="5"/>
    </row>
    <row r="676" customFormat="false" ht="12.75" hidden="false" customHeight="false" outlineLevel="0" collapsed="false">
      <c r="C676" s="5"/>
    </row>
    <row r="677" customFormat="false" ht="12.75" hidden="false" customHeight="false" outlineLevel="0" collapsed="false">
      <c r="C677" s="5"/>
    </row>
    <row r="678" customFormat="false" ht="12.75" hidden="false" customHeight="false" outlineLevel="0" collapsed="false">
      <c r="C678" s="5"/>
    </row>
    <row r="679" customFormat="false" ht="12.75" hidden="false" customHeight="false" outlineLevel="0" collapsed="false">
      <c r="C679" s="5"/>
    </row>
    <row r="680" customFormat="false" ht="12.75" hidden="false" customHeight="false" outlineLevel="0" collapsed="false">
      <c r="C680" s="5"/>
    </row>
    <row r="681" customFormat="false" ht="12.75" hidden="false" customHeight="false" outlineLevel="0" collapsed="false">
      <c r="C681" s="5"/>
    </row>
    <row r="682" customFormat="false" ht="12.75" hidden="false" customHeight="false" outlineLevel="0" collapsed="false">
      <c r="C682" s="5"/>
    </row>
    <row r="683" customFormat="false" ht="12.75" hidden="false" customHeight="false" outlineLevel="0" collapsed="false">
      <c r="C683" s="5"/>
    </row>
    <row r="684" customFormat="false" ht="12.75" hidden="false" customHeight="false" outlineLevel="0" collapsed="false">
      <c r="C684" s="5"/>
    </row>
    <row r="685" customFormat="false" ht="12.75" hidden="false" customHeight="false" outlineLevel="0" collapsed="false">
      <c r="C685" s="5"/>
    </row>
    <row r="686" customFormat="false" ht="12.75" hidden="false" customHeight="false" outlineLevel="0" collapsed="false">
      <c r="C686" s="5"/>
    </row>
    <row r="687" customFormat="false" ht="12.75" hidden="false" customHeight="false" outlineLevel="0" collapsed="false">
      <c r="C687" s="5"/>
    </row>
    <row r="688" customFormat="false" ht="12.75" hidden="false" customHeight="false" outlineLevel="0" collapsed="false">
      <c r="C688" s="5"/>
    </row>
    <row r="689" customFormat="false" ht="12.75" hidden="false" customHeight="false" outlineLevel="0" collapsed="false">
      <c r="C689" s="5"/>
    </row>
    <row r="690" customFormat="false" ht="12.75" hidden="false" customHeight="false" outlineLevel="0" collapsed="false">
      <c r="C690" s="5"/>
    </row>
    <row r="691" customFormat="false" ht="12.75" hidden="false" customHeight="false" outlineLevel="0" collapsed="false">
      <c r="C691" s="5"/>
    </row>
    <row r="692" customFormat="false" ht="12.75" hidden="false" customHeight="false" outlineLevel="0" collapsed="false">
      <c r="C692" s="5"/>
    </row>
    <row r="693" customFormat="false" ht="12.75" hidden="false" customHeight="false" outlineLevel="0" collapsed="false">
      <c r="C693" s="5"/>
    </row>
    <row r="694" customFormat="false" ht="12.75" hidden="false" customHeight="false" outlineLevel="0" collapsed="false">
      <c r="C694" s="5"/>
    </row>
    <row r="695" customFormat="false" ht="12.75" hidden="false" customHeight="false" outlineLevel="0" collapsed="false">
      <c r="C695" s="5"/>
    </row>
    <row r="696" customFormat="false" ht="12.75" hidden="false" customHeight="false" outlineLevel="0" collapsed="false">
      <c r="C696" s="5"/>
    </row>
    <row r="697" customFormat="false" ht="12.75" hidden="false" customHeight="false" outlineLevel="0" collapsed="false">
      <c r="C697" s="5"/>
    </row>
    <row r="698" customFormat="false" ht="12.75" hidden="false" customHeight="false" outlineLevel="0" collapsed="false">
      <c r="C698" s="5"/>
    </row>
    <row r="699" customFormat="false" ht="12.75" hidden="false" customHeight="false" outlineLevel="0" collapsed="false">
      <c r="C699" s="5"/>
    </row>
    <row r="700" customFormat="false" ht="12.75" hidden="false" customHeight="false" outlineLevel="0" collapsed="false">
      <c r="C700" s="5"/>
    </row>
    <row r="701" customFormat="false" ht="12.75" hidden="false" customHeight="false" outlineLevel="0" collapsed="false">
      <c r="C701" s="5"/>
    </row>
    <row r="702" customFormat="false" ht="12.75" hidden="false" customHeight="false" outlineLevel="0" collapsed="false">
      <c r="C702" s="5"/>
    </row>
    <row r="703" customFormat="false" ht="12.75" hidden="false" customHeight="false" outlineLevel="0" collapsed="false">
      <c r="C703" s="5"/>
    </row>
    <row r="704" customFormat="false" ht="12.75" hidden="false" customHeight="false" outlineLevel="0" collapsed="false">
      <c r="C704" s="5"/>
    </row>
    <row r="705" customFormat="false" ht="12.75" hidden="false" customHeight="false" outlineLevel="0" collapsed="false">
      <c r="C705" s="5"/>
    </row>
    <row r="706" customFormat="false" ht="12.75" hidden="false" customHeight="false" outlineLevel="0" collapsed="false">
      <c r="C706" s="5"/>
    </row>
    <row r="707" customFormat="false" ht="12.75" hidden="false" customHeight="false" outlineLevel="0" collapsed="false">
      <c r="C707" s="5"/>
    </row>
    <row r="708" customFormat="false" ht="12.75" hidden="false" customHeight="false" outlineLevel="0" collapsed="false">
      <c r="C708" s="5"/>
    </row>
    <row r="709" customFormat="false" ht="12.75" hidden="false" customHeight="false" outlineLevel="0" collapsed="false">
      <c r="C709" s="5"/>
    </row>
    <row r="710" customFormat="false" ht="12.75" hidden="false" customHeight="false" outlineLevel="0" collapsed="false">
      <c r="C710" s="5"/>
    </row>
    <row r="711" customFormat="false" ht="12.75" hidden="false" customHeight="false" outlineLevel="0" collapsed="false">
      <c r="C711" s="5"/>
    </row>
    <row r="712" customFormat="false" ht="12.75" hidden="false" customHeight="false" outlineLevel="0" collapsed="false">
      <c r="C712" s="5"/>
    </row>
    <row r="713" customFormat="false" ht="12.75" hidden="false" customHeight="false" outlineLevel="0" collapsed="false">
      <c r="C713" s="5"/>
    </row>
    <row r="714" customFormat="false" ht="12.75" hidden="false" customHeight="false" outlineLevel="0" collapsed="false">
      <c r="C714" s="5"/>
    </row>
    <row r="715" customFormat="false" ht="12.75" hidden="false" customHeight="false" outlineLevel="0" collapsed="false">
      <c r="C715" s="5"/>
    </row>
    <row r="716" customFormat="false" ht="12.75" hidden="false" customHeight="false" outlineLevel="0" collapsed="false">
      <c r="C716" s="5"/>
    </row>
    <row r="717" customFormat="false" ht="12.75" hidden="false" customHeight="false" outlineLevel="0" collapsed="false">
      <c r="C717" s="5"/>
    </row>
    <row r="718" customFormat="false" ht="12.75" hidden="false" customHeight="false" outlineLevel="0" collapsed="false">
      <c r="C718" s="5"/>
    </row>
    <row r="719" customFormat="false" ht="12.75" hidden="false" customHeight="false" outlineLevel="0" collapsed="false">
      <c r="C719" s="5"/>
    </row>
    <row r="720" customFormat="false" ht="12.75" hidden="false" customHeight="false" outlineLevel="0" collapsed="false">
      <c r="C720" s="5"/>
    </row>
    <row r="721" customFormat="false" ht="12.75" hidden="false" customHeight="false" outlineLevel="0" collapsed="false">
      <c r="C721" s="5"/>
    </row>
    <row r="722" customFormat="false" ht="12.75" hidden="false" customHeight="false" outlineLevel="0" collapsed="false">
      <c r="C722" s="5"/>
    </row>
    <row r="723" customFormat="false" ht="12.75" hidden="false" customHeight="false" outlineLevel="0" collapsed="false">
      <c r="C723" s="5"/>
    </row>
    <row r="724" customFormat="false" ht="12.75" hidden="false" customHeight="false" outlineLevel="0" collapsed="false">
      <c r="C724" s="5"/>
    </row>
    <row r="725" customFormat="false" ht="12.75" hidden="false" customHeight="false" outlineLevel="0" collapsed="false">
      <c r="C725" s="5"/>
    </row>
    <row r="726" customFormat="false" ht="12.75" hidden="false" customHeight="false" outlineLevel="0" collapsed="false">
      <c r="C726" s="5"/>
    </row>
    <row r="727" customFormat="false" ht="12.75" hidden="false" customHeight="false" outlineLevel="0" collapsed="false">
      <c r="C727" s="5"/>
    </row>
    <row r="728" customFormat="false" ht="12.75" hidden="false" customHeight="false" outlineLevel="0" collapsed="false">
      <c r="C728" s="5"/>
    </row>
    <row r="729" customFormat="false" ht="12.75" hidden="false" customHeight="false" outlineLevel="0" collapsed="false">
      <c r="C729" s="5"/>
    </row>
    <row r="730" customFormat="false" ht="12.75" hidden="false" customHeight="false" outlineLevel="0" collapsed="false">
      <c r="C730" s="5"/>
    </row>
    <row r="731" customFormat="false" ht="12.75" hidden="false" customHeight="false" outlineLevel="0" collapsed="false">
      <c r="C731" s="5"/>
    </row>
    <row r="732" customFormat="false" ht="12.75" hidden="false" customHeight="false" outlineLevel="0" collapsed="false">
      <c r="C732" s="5"/>
    </row>
    <row r="733" customFormat="false" ht="12.75" hidden="false" customHeight="false" outlineLevel="0" collapsed="false">
      <c r="C733" s="5"/>
    </row>
    <row r="734" customFormat="false" ht="12.75" hidden="false" customHeight="false" outlineLevel="0" collapsed="false">
      <c r="C734" s="5"/>
    </row>
    <row r="735" customFormat="false" ht="12.75" hidden="false" customHeight="false" outlineLevel="0" collapsed="false">
      <c r="C735" s="5"/>
    </row>
    <row r="736" customFormat="false" ht="12.75" hidden="false" customHeight="false" outlineLevel="0" collapsed="false">
      <c r="C736" s="5"/>
    </row>
    <row r="737" customFormat="false" ht="12.75" hidden="false" customHeight="false" outlineLevel="0" collapsed="false">
      <c r="C737" s="5"/>
    </row>
    <row r="738" customFormat="false" ht="12.75" hidden="false" customHeight="false" outlineLevel="0" collapsed="false">
      <c r="C738" s="5"/>
    </row>
    <row r="739" customFormat="false" ht="12.75" hidden="false" customHeight="false" outlineLevel="0" collapsed="false">
      <c r="C739" s="5"/>
    </row>
    <row r="740" customFormat="false" ht="12.75" hidden="false" customHeight="false" outlineLevel="0" collapsed="false">
      <c r="C740" s="5"/>
    </row>
    <row r="741" customFormat="false" ht="12.75" hidden="false" customHeight="false" outlineLevel="0" collapsed="false">
      <c r="C741" s="5"/>
    </row>
    <row r="742" customFormat="false" ht="12.75" hidden="false" customHeight="false" outlineLevel="0" collapsed="false">
      <c r="C742" s="5"/>
    </row>
    <row r="743" customFormat="false" ht="12.75" hidden="false" customHeight="false" outlineLevel="0" collapsed="false">
      <c r="C743" s="5"/>
    </row>
    <row r="744" customFormat="false" ht="12.75" hidden="false" customHeight="false" outlineLevel="0" collapsed="false">
      <c r="C744" s="5"/>
    </row>
    <row r="745" customFormat="false" ht="12.75" hidden="false" customHeight="false" outlineLevel="0" collapsed="false">
      <c r="C745" s="5"/>
    </row>
    <row r="746" customFormat="false" ht="12.75" hidden="false" customHeight="false" outlineLevel="0" collapsed="false">
      <c r="C74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14"/>
  </cols>
  <sheetData>
    <row r="1" customFormat="false" ht="12.75" hidden="false" customHeight="false" outlineLevel="0" collapsed="false">
      <c r="A1" s="1" t="s">
        <v>104</v>
      </c>
    </row>
    <row r="2" customFormat="false" ht="12.75" hidden="false" customHeight="false" outlineLevel="0" collapsed="false">
      <c r="A2" s="1" t="s">
        <v>163</v>
      </c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  <c r="C4" s="5"/>
      <c r="D4" s="5"/>
      <c r="E4" s="5"/>
      <c r="F4" s="5"/>
      <c r="G4" s="5"/>
      <c r="H4" s="5"/>
    </row>
    <row r="5" customFormat="false" ht="12.75" hidden="false" customHeight="false" outlineLevel="0" collapsed="false">
      <c r="A5" s="14" t="s">
        <v>6</v>
      </c>
      <c r="B5" s="15"/>
      <c r="D5" s="5"/>
      <c r="E5" s="5"/>
      <c r="F5" s="5"/>
      <c r="G5" s="5"/>
      <c r="H5" s="5"/>
    </row>
    <row r="6" customFormat="false" ht="12.75" hidden="false" customHeight="false" outlineLevel="0" collapsed="false">
      <c r="A6" s="15"/>
      <c r="B6" s="15" t="s">
        <v>106</v>
      </c>
      <c r="D6" s="5" t="n">
        <v>129.6</v>
      </c>
      <c r="E6" s="5" t="n">
        <v>129.2</v>
      </c>
      <c r="F6" s="5" t="n">
        <v>130.3</v>
      </c>
      <c r="G6" s="5" t="n">
        <v>129.4</v>
      </c>
      <c r="H6" s="5" t="n">
        <v>129.4</v>
      </c>
    </row>
    <row r="7" customFormat="false" ht="12.75" hidden="false" customHeight="false" outlineLevel="0" collapsed="false">
      <c r="A7" s="15"/>
      <c r="B7" s="15" t="s">
        <v>8</v>
      </c>
      <c r="D7" s="5"/>
      <c r="E7" s="5"/>
      <c r="F7" s="5"/>
      <c r="G7" s="5"/>
      <c r="H7" s="5"/>
    </row>
    <row r="8" customFormat="false" ht="12.75" hidden="false" customHeight="false" outlineLevel="0" collapsed="false">
      <c r="A8" s="15"/>
      <c r="B8" s="15" t="s">
        <v>9</v>
      </c>
      <c r="D8" s="5"/>
      <c r="E8" s="5"/>
      <c r="F8" s="5"/>
      <c r="G8" s="5"/>
      <c r="H8" s="5"/>
    </row>
    <row r="9" customFormat="false" ht="12.75" hidden="false" customHeight="false" outlineLevel="0" collapsed="false">
      <c r="A9" s="15"/>
      <c r="B9" s="15" t="s">
        <v>107</v>
      </c>
      <c r="D9" s="5" t="n">
        <v>159.2</v>
      </c>
      <c r="E9" s="5" t="n">
        <v>157.1</v>
      </c>
      <c r="F9" s="5" t="n">
        <v>159.9</v>
      </c>
      <c r="G9" s="5" t="n">
        <v>143.1</v>
      </c>
      <c r="H9" s="5" t="n">
        <v>143.1</v>
      </c>
    </row>
    <row r="10" customFormat="false" ht="12.75" hidden="false" customHeight="false" outlineLevel="0" collapsed="false">
      <c r="A10" s="15"/>
      <c r="B10" s="15" t="s">
        <v>8</v>
      </c>
      <c r="D10" s="5"/>
      <c r="E10" s="5"/>
      <c r="F10" s="5"/>
      <c r="G10" s="5"/>
      <c r="H10" s="5"/>
    </row>
    <row r="11" customFormat="false" ht="12.75" hidden="false" customHeight="false" outlineLevel="0" collapsed="false">
      <c r="A11" s="15"/>
      <c r="B11" s="15" t="s">
        <v>9</v>
      </c>
      <c r="D11" s="5"/>
      <c r="E11" s="5"/>
      <c r="F11" s="5"/>
      <c r="G11" s="5"/>
      <c r="H11" s="5"/>
    </row>
    <row r="12" customFormat="false" ht="12.75" hidden="false" customHeight="false" outlineLevel="0" collapsed="false">
      <c r="A12" s="15"/>
      <c r="B12" s="15" t="s">
        <v>108</v>
      </c>
      <c r="D12" s="5"/>
      <c r="E12" s="5"/>
      <c r="F12" s="5"/>
      <c r="G12" s="5"/>
      <c r="H12" s="5"/>
    </row>
    <row r="13" customFormat="false" ht="12.75" hidden="false" customHeight="false" outlineLevel="0" collapsed="false">
      <c r="A13" s="15"/>
      <c r="B13" s="15" t="s">
        <v>8</v>
      </c>
      <c r="D13" s="5"/>
      <c r="E13" s="5"/>
      <c r="F13" s="5"/>
      <c r="G13" s="5"/>
      <c r="H13" s="5"/>
    </row>
    <row r="14" customFormat="false" ht="12.75" hidden="false" customHeight="false" outlineLevel="0" collapsed="false">
      <c r="A14" s="15"/>
      <c r="B14" s="15" t="s">
        <v>9</v>
      </c>
      <c r="D14" s="5"/>
      <c r="E14" s="5"/>
      <c r="F14" s="5"/>
      <c r="G14" s="5"/>
      <c r="H14" s="5"/>
    </row>
    <row r="15" customFormat="false" ht="12.75" hidden="false" customHeight="false" outlineLevel="0" collapsed="false">
      <c r="A15" s="15"/>
      <c r="B15" s="15" t="s">
        <v>109</v>
      </c>
      <c r="D15" s="5" t="n">
        <v>0</v>
      </c>
      <c r="E15" s="5" t="n">
        <v>0.7</v>
      </c>
      <c r="F15" s="5" t="n">
        <v>1.4</v>
      </c>
      <c r="G15" s="5" t="n">
        <v>51.4</v>
      </c>
      <c r="H15" s="5" t="n">
        <v>51.4</v>
      </c>
    </row>
    <row r="16" customFormat="false" ht="12.75" hidden="false" customHeight="false" outlineLevel="0" collapsed="false">
      <c r="A16" s="15"/>
      <c r="B16" s="15" t="s">
        <v>110</v>
      </c>
      <c r="D16" s="5" t="n">
        <v>8.6</v>
      </c>
      <c r="E16" s="5" t="n">
        <v>7</v>
      </c>
      <c r="F16" s="5" t="n">
        <v>8.4</v>
      </c>
      <c r="G16" s="5" t="n">
        <v>6.5</v>
      </c>
      <c r="H16" s="5" t="n">
        <v>6.5</v>
      </c>
    </row>
    <row r="17" customFormat="false" ht="12.75" hidden="false" customHeight="false" outlineLevel="0" collapsed="false">
      <c r="A17" s="15"/>
      <c r="B17" s="15" t="s">
        <v>111</v>
      </c>
      <c r="D17" s="20" t="n">
        <v>-7.2</v>
      </c>
      <c r="E17" s="20" t="n">
        <v>-7.2</v>
      </c>
      <c r="F17" s="20" t="n">
        <v>-6.6</v>
      </c>
      <c r="G17" s="20" t="n">
        <v>-6.5</v>
      </c>
      <c r="H17" s="20" t="n">
        <v>-6.5</v>
      </c>
    </row>
    <row r="18" customFormat="false" ht="12.75" hidden="false" customHeight="false" outlineLevel="0" collapsed="false">
      <c r="A18" s="1"/>
      <c r="B18" s="14" t="s">
        <v>16</v>
      </c>
      <c r="D18" s="5" t="n">
        <f aca="false">SUM(D5:D17)</f>
        <v>290.2</v>
      </c>
      <c r="E18" s="5" t="n">
        <f aca="false">SUM(E5:E17)</f>
        <v>286.8</v>
      </c>
      <c r="F18" s="5" t="n">
        <f aca="false">SUM(F5:F17)</f>
        <v>293.4</v>
      </c>
      <c r="G18" s="5" t="n">
        <f aca="false">SUM(G5:G17)</f>
        <v>323.9</v>
      </c>
      <c r="H18" s="5" t="n">
        <f aca="false">SUM(H5:H17)</f>
        <v>323.9</v>
      </c>
    </row>
    <row r="19" customFormat="false" ht="12.75" hidden="false" customHeight="false" outlineLevel="0" collapsed="false">
      <c r="A19" s="1" t="s">
        <v>17</v>
      </c>
      <c r="C19" s="5"/>
      <c r="D19" s="5"/>
      <c r="E19" s="5"/>
      <c r="F19" s="5"/>
      <c r="G19" s="5"/>
      <c r="H19" s="5"/>
    </row>
    <row r="20" customFormat="false" ht="12.75" hidden="false" customHeight="false" outlineLevel="0" collapsed="false">
      <c r="B20" s="0" t="s">
        <v>112</v>
      </c>
      <c r="C20" s="5" t="n">
        <v>0</v>
      </c>
      <c r="D20" s="5"/>
      <c r="E20" s="5"/>
      <c r="F20" s="5"/>
      <c r="G20" s="5"/>
      <c r="H20" s="5"/>
    </row>
    <row r="21" customFormat="false" ht="12.75" hidden="false" customHeight="false" outlineLevel="0" collapsed="false">
      <c r="B21" s="0" t="s">
        <v>19</v>
      </c>
      <c r="C21" s="5" t="n">
        <v>0</v>
      </c>
      <c r="D21" s="5"/>
      <c r="E21" s="5"/>
      <c r="F21" s="5"/>
      <c r="G21" s="5"/>
      <c r="H21" s="5"/>
    </row>
    <row r="22" customFormat="false" ht="12.75" hidden="false" customHeight="false" outlineLevel="0" collapsed="false">
      <c r="B22" s="0" t="s">
        <v>20</v>
      </c>
      <c r="C22" s="5" t="n">
        <v>0</v>
      </c>
      <c r="D22" s="5"/>
      <c r="E22" s="5"/>
      <c r="F22" s="5"/>
      <c r="G22" s="5"/>
      <c r="H22" s="5"/>
    </row>
    <row r="23" customFormat="false" ht="12.75" hidden="false" customHeight="false" outlineLevel="0" collapsed="false">
      <c r="B23" s="0" t="s">
        <v>114</v>
      </c>
      <c r="C23" s="5" t="n">
        <v>0</v>
      </c>
      <c r="D23" s="5" t="n">
        <v>-3.2</v>
      </c>
      <c r="E23" s="5" t="n">
        <v>-3.4</v>
      </c>
      <c r="F23" s="5" t="n">
        <v>-2.8</v>
      </c>
      <c r="G23" s="5" t="n">
        <v>-2.8</v>
      </c>
      <c r="H23" s="5" t="n">
        <v>-2.8</v>
      </c>
    </row>
    <row r="24" customFormat="false" ht="15" hidden="false" customHeight="false" outlineLevel="0" collapsed="false">
      <c r="B24" s="0" t="s">
        <v>15</v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</row>
    <row r="25" customFormat="false" ht="15" hidden="false" customHeight="false" outlineLevel="0" collapsed="false">
      <c r="B25" s="1" t="s">
        <v>28</v>
      </c>
      <c r="C25" s="6" t="n">
        <f aca="false">SUM(C20:C24)</f>
        <v>0</v>
      </c>
      <c r="D25" s="6" t="n">
        <f aca="false">SUM(D20:D24)</f>
        <v>-3.2</v>
      </c>
      <c r="E25" s="6" t="n">
        <f aca="false">SUM(E20:E24)</f>
        <v>-3.4</v>
      </c>
      <c r="F25" s="6" t="n">
        <f aca="false">SUM(F20:F24)</f>
        <v>-2.8</v>
      </c>
      <c r="G25" s="6" t="n">
        <f aca="false">SUM(G20:G24)</f>
        <v>-2.8</v>
      </c>
      <c r="H25" s="6" t="n">
        <f aca="false">SUM(H20:H24)</f>
        <v>-2.8</v>
      </c>
    </row>
    <row r="26" customFormat="false" ht="12.75" hidden="false" customHeight="false" outlineLevel="0" collapsed="false">
      <c r="A26" s="1" t="s">
        <v>29</v>
      </c>
      <c r="C26" s="5" t="n">
        <f aca="false">+C18+C25</f>
        <v>0</v>
      </c>
      <c r="D26" s="5" t="n">
        <f aca="false">+D18+D25</f>
        <v>287</v>
      </c>
      <c r="E26" s="5" t="n">
        <f aca="false">+E18+E25</f>
        <v>283.4</v>
      </c>
      <c r="F26" s="5" t="n">
        <f aca="false">+F18+F25</f>
        <v>290.6</v>
      </c>
      <c r="G26" s="5" t="n">
        <f aca="false">+G18+G25</f>
        <v>321.1</v>
      </c>
      <c r="H26" s="5" t="n">
        <f aca="false">+H18+H25</f>
        <v>321.1</v>
      </c>
    </row>
    <row r="27" customFormat="false" ht="12.75" hidden="false" customHeight="false" outlineLevel="0" collapsed="false">
      <c r="A27" s="1" t="s">
        <v>30</v>
      </c>
      <c r="C27" s="5"/>
      <c r="D27" s="5"/>
      <c r="E27" s="5"/>
      <c r="F27" s="5"/>
      <c r="G27" s="5"/>
      <c r="H27" s="5"/>
    </row>
    <row r="28" customFormat="false" ht="12.75" hidden="false" customHeight="false" outlineLevel="0" collapsed="false">
      <c r="B28" s="0" t="s">
        <v>115</v>
      </c>
      <c r="C28" s="5" t="n">
        <v>0</v>
      </c>
      <c r="D28" s="5" t="n">
        <v>0</v>
      </c>
      <c r="E28" s="5" t="n">
        <v>9.4</v>
      </c>
      <c r="F28" s="5" t="n">
        <v>-1.3</v>
      </c>
      <c r="G28" s="5" t="n">
        <v>0</v>
      </c>
      <c r="H28" s="5" t="n">
        <v>0</v>
      </c>
    </row>
    <row r="29" customFormat="false" ht="12.75" hidden="false" customHeight="false" outlineLevel="0" collapsed="false">
      <c r="B29" s="0" t="s">
        <v>32</v>
      </c>
      <c r="C29" s="5" t="n">
        <v>0</v>
      </c>
      <c r="D29" s="5" t="n">
        <v>1</v>
      </c>
      <c r="E29" s="5" t="n">
        <v>3.1</v>
      </c>
      <c r="F29" s="5" t="n">
        <v>0.5</v>
      </c>
      <c r="G29" s="5" t="n">
        <v>0.7</v>
      </c>
      <c r="H29" s="5" t="n">
        <v>0</v>
      </c>
    </row>
    <row r="30" customFormat="false" ht="15" hidden="false" customHeight="false" outlineLevel="0" collapsed="false">
      <c r="B30" s="0" t="s">
        <v>15</v>
      </c>
      <c r="C30" s="6" t="n">
        <v>0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9.7</v>
      </c>
    </row>
    <row r="31" customFormat="false" ht="15" hidden="false" customHeight="false" outlineLevel="0" collapsed="false">
      <c r="B31" s="1" t="s">
        <v>34</v>
      </c>
      <c r="C31" s="6" t="n">
        <f aca="false">SUM(C28:C30)</f>
        <v>0</v>
      </c>
      <c r="D31" s="6" t="n">
        <f aca="false">SUM(D28:D30)</f>
        <v>1</v>
      </c>
      <c r="E31" s="6" t="n">
        <f aca="false">SUM(E28:E30)</f>
        <v>12.5</v>
      </c>
      <c r="F31" s="6" t="n">
        <f aca="false">SUM(F28:F30)</f>
        <v>-0.8</v>
      </c>
      <c r="G31" s="6" t="n">
        <f aca="false">SUM(G28:G30)</f>
        <v>0.7</v>
      </c>
      <c r="H31" s="6" t="n">
        <f aca="false">SUM(H28:H30)</f>
        <v>9.7</v>
      </c>
    </row>
    <row r="32" customFormat="false" ht="15" hidden="false" customHeight="false" outlineLevel="0" collapsed="false">
      <c r="A32" s="1" t="s">
        <v>35</v>
      </c>
      <c r="C32" s="6" t="n">
        <f aca="false">+C26+C31</f>
        <v>0</v>
      </c>
      <c r="D32" s="6" t="n">
        <f aca="false">+D26+D31</f>
        <v>288</v>
      </c>
      <c r="E32" s="6" t="n">
        <f aca="false">+E26+E31</f>
        <v>295.9</v>
      </c>
      <c r="F32" s="6" t="n">
        <f aca="false">+F26+F31</f>
        <v>289.8</v>
      </c>
      <c r="G32" s="6" t="n">
        <f aca="false">+G26+G31</f>
        <v>321.8</v>
      </c>
      <c r="H32" s="6" t="n">
        <f aca="false">+H26+H31</f>
        <v>330.8</v>
      </c>
    </row>
    <row r="34" customFormat="false" ht="12.75" hidden="false" customHeight="false" outlineLevel="0" collapsed="false">
      <c r="A34" s="4" t="s">
        <v>36</v>
      </c>
      <c r="C34" s="5"/>
      <c r="D34" s="5"/>
      <c r="E34" s="5"/>
      <c r="F34" s="5"/>
      <c r="G34" s="5"/>
      <c r="H34" s="5"/>
    </row>
    <row r="35" customFormat="false" ht="12.75" hidden="false" customHeight="false" outlineLevel="0" collapsed="false">
      <c r="A35" s="1" t="s">
        <v>37</v>
      </c>
      <c r="C35" s="5" t="n">
        <v>0</v>
      </c>
      <c r="D35" s="5" t="n">
        <v>0</v>
      </c>
      <c r="E35" s="5" t="n">
        <v>0</v>
      </c>
      <c r="F35" s="5" t="n">
        <v>0</v>
      </c>
      <c r="G35" s="5" t="n">
        <v>0</v>
      </c>
      <c r="H35" s="5" t="n">
        <v>0</v>
      </c>
    </row>
    <row r="36" customFormat="false" ht="12.75" hidden="false" customHeight="false" outlineLevel="0" collapsed="false">
      <c r="A36" s="1" t="s">
        <v>17</v>
      </c>
      <c r="C36" s="5"/>
      <c r="D36" s="5"/>
      <c r="E36" s="5"/>
      <c r="F36" s="5"/>
      <c r="G36" s="5"/>
      <c r="H36" s="5"/>
    </row>
    <row r="37" customFormat="false" ht="12.75" hidden="false" customHeight="false" outlineLevel="0" collapsed="false">
      <c r="B37" s="0" t="s">
        <v>38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</row>
    <row r="38" customFormat="false" ht="12.75" hidden="false" customHeight="false" outlineLevel="0" collapsed="false">
      <c r="B38" s="0" t="s">
        <v>39</v>
      </c>
      <c r="C38" s="5" t="n">
        <v>0</v>
      </c>
      <c r="D38" s="5" t="n">
        <v>-0.6</v>
      </c>
      <c r="E38" s="5" t="n">
        <v>-0.6</v>
      </c>
      <c r="F38" s="5" t="n">
        <v>-0.6</v>
      </c>
      <c r="G38" s="5" t="n">
        <v>-0.6</v>
      </c>
      <c r="H38" s="5" t="n">
        <v>0</v>
      </c>
    </row>
    <row r="39" customFormat="false" ht="15" hidden="false" customHeight="false" outlineLevel="0" collapsed="false">
      <c r="B39" s="0" t="s">
        <v>40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</row>
    <row r="40" customFormat="false" ht="15" hidden="false" customHeight="false" outlineLevel="0" collapsed="false">
      <c r="B40" s="1" t="s">
        <v>28</v>
      </c>
      <c r="C40" s="6" t="n">
        <f aca="false">SUM(C37:C39)</f>
        <v>0</v>
      </c>
      <c r="D40" s="6" t="n">
        <f aca="false">SUM(D37:D39)</f>
        <v>-0.6</v>
      </c>
      <c r="E40" s="6" t="n">
        <f aca="false">SUM(E37:E39)</f>
        <v>-0.6</v>
      </c>
      <c r="F40" s="6" t="n">
        <f aca="false">SUM(F37:F39)</f>
        <v>-0.6</v>
      </c>
      <c r="G40" s="6" t="n">
        <f aca="false">SUM(G37:G39)</f>
        <v>-0.6</v>
      </c>
      <c r="H40" s="6" t="n">
        <f aca="false">SUM(H37:H39)</f>
        <v>0</v>
      </c>
    </row>
    <row r="41" customFormat="false" ht="15" hidden="false" customHeight="false" outlineLevel="0" collapsed="false">
      <c r="A41" s="1" t="s">
        <v>41</v>
      </c>
      <c r="C41" s="6" t="n">
        <f aca="false">+C35+C40</f>
        <v>0</v>
      </c>
      <c r="D41" s="6" t="n">
        <f aca="false">+D35+D40</f>
        <v>-0.6</v>
      </c>
      <c r="E41" s="6" t="n">
        <f aca="false">+E35+E40</f>
        <v>-0.6</v>
      </c>
      <c r="F41" s="6" t="n">
        <f aca="false">+F35+F40</f>
        <v>-0.6</v>
      </c>
      <c r="G41" s="6" t="n">
        <f aca="false">+G35+G40</f>
        <v>-0.6</v>
      </c>
      <c r="H41" s="6" t="n">
        <f aca="false">+H35+H40</f>
        <v>0</v>
      </c>
    </row>
    <row r="42" customFormat="false" ht="15" hidden="false" customHeight="false" outlineLevel="0" collapsed="false">
      <c r="A42" s="1"/>
      <c r="C42" s="6"/>
      <c r="D42" s="6"/>
      <c r="E42" s="6"/>
      <c r="F42" s="6"/>
      <c r="G42" s="6"/>
      <c r="H42" s="6"/>
    </row>
    <row r="43" customFormat="false" ht="15" hidden="false" customHeight="false" outlineLevel="0" collapsed="false">
      <c r="A43" s="1" t="s">
        <v>42</v>
      </c>
      <c r="C43" s="6" t="n">
        <f aca="false">+C32+C41</f>
        <v>0</v>
      </c>
      <c r="D43" s="6" t="n">
        <f aca="false">+D32+D41</f>
        <v>287.4</v>
      </c>
      <c r="E43" s="6" t="n">
        <f aca="false">+E32+E41</f>
        <v>295.3</v>
      </c>
      <c r="F43" s="6" t="n">
        <f aca="false">+F32+F41</f>
        <v>289.2</v>
      </c>
      <c r="G43" s="6" t="n">
        <f aca="false">+G32+G41</f>
        <v>321.2</v>
      </c>
      <c r="H43" s="6" t="n">
        <f aca="false">+H32+H41</f>
        <v>330.8</v>
      </c>
    </row>
    <row r="44" customFormat="false" ht="15" hidden="false" customHeight="false" outlineLevel="0" collapsed="false">
      <c r="A44" s="1"/>
      <c r="C44" s="6"/>
      <c r="D44" s="6"/>
      <c r="E44" s="6"/>
      <c r="F44" s="6"/>
      <c r="G44" s="6"/>
      <c r="H44" s="6"/>
    </row>
    <row r="45" customFormat="false" ht="12.75" hidden="false" customHeight="false" outlineLevel="0" collapsed="false">
      <c r="A45" s="4" t="s">
        <v>43</v>
      </c>
      <c r="C45" s="5"/>
      <c r="D45" s="5"/>
      <c r="E45" s="5"/>
      <c r="F45" s="5"/>
      <c r="G45" s="5"/>
      <c r="H45" s="5"/>
    </row>
    <row r="46" customFormat="false" ht="12.75" hidden="false" customHeight="false" outlineLevel="0" collapsed="false">
      <c r="A46" s="1" t="s">
        <v>117</v>
      </c>
      <c r="C46" s="8" t="n">
        <v>0</v>
      </c>
      <c r="D46" s="8" t="n">
        <v>0.2</v>
      </c>
      <c r="E46" s="8" t="n">
        <v>0.2</v>
      </c>
      <c r="F46" s="8" t="n">
        <v>0.2</v>
      </c>
      <c r="G46" s="8" t="n">
        <v>0.1</v>
      </c>
      <c r="H46" s="8" t="n">
        <v>0.1</v>
      </c>
    </row>
    <row r="47" customFormat="false" ht="12.75" hidden="false" customHeight="false" outlineLevel="0" collapsed="false">
      <c r="A47" s="1" t="s">
        <v>37</v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</row>
    <row r="48" customFormat="false" ht="12.75" hidden="false" customHeight="false" outlineLevel="0" collapsed="false">
      <c r="A48" s="1" t="s">
        <v>17</v>
      </c>
      <c r="C48" s="5"/>
      <c r="D48" s="5"/>
      <c r="E48" s="5"/>
      <c r="F48" s="5"/>
      <c r="G48" s="5"/>
      <c r="H48" s="5"/>
    </row>
    <row r="49" customFormat="false" ht="12.75" hidden="false" customHeight="false" outlineLevel="0" collapsed="false">
      <c r="B49" s="0" t="s">
        <v>44</v>
      </c>
      <c r="C49" s="5" t="n">
        <v>0</v>
      </c>
      <c r="D49" s="5" t="n">
        <v>0</v>
      </c>
      <c r="E49" s="5" t="n">
        <v>0</v>
      </c>
      <c r="F49" s="5" t="n">
        <v>0</v>
      </c>
      <c r="G49" s="5" t="n">
        <v>0</v>
      </c>
      <c r="H49" s="5" t="n">
        <v>0</v>
      </c>
    </row>
    <row r="50" customFormat="false" ht="12.75" hidden="false" customHeight="false" outlineLevel="0" collapsed="false">
      <c r="B50" s="0" t="s">
        <v>118</v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</row>
    <row r="51" customFormat="false" ht="12.75" hidden="false" customHeight="false" outlineLevel="0" collapsed="false">
      <c r="B51" s="0" t="s">
        <v>119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</row>
    <row r="52" customFormat="false" ht="12.75" hidden="false" customHeight="false" outlineLevel="0" collapsed="false">
      <c r="B52" s="0" t="s">
        <v>97</v>
      </c>
      <c r="C52" s="5" t="n">
        <v>0</v>
      </c>
      <c r="D52" s="5" t="n">
        <v>0</v>
      </c>
      <c r="E52" s="5" t="n">
        <v>0</v>
      </c>
      <c r="F52" s="5" t="n">
        <v>0</v>
      </c>
      <c r="G52" s="5" t="n">
        <v>0</v>
      </c>
      <c r="H52" s="5" t="n">
        <v>0</v>
      </c>
    </row>
    <row r="53" customFormat="false" ht="12.75" hidden="false" customHeight="false" outlineLevel="0" collapsed="false">
      <c r="B53" s="0" t="s">
        <v>39</v>
      </c>
      <c r="C53" s="5" t="n">
        <v>0</v>
      </c>
      <c r="D53" s="5" t="n">
        <v>0</v>
      </c>
      <c r="E53" s="5" t="n">
        <v>0</v>
      </c>
      <c r="F53" s="5" t="n">
        <v>0</v>
      </c>
      <c r="G53" s="5" t="n">
        <v>0</v>
      </c>
      <c r="H53" s="5" t="n">
        <v>0</v>
      </c>
    </row>
    <row r="54" customFormat="false" ht="15" hidden="false" customHeight="false" outlineLevel="0" collapsed="false">
      <c r="B54" s="0" t="s">
        <v>40</v>
      </c>
      <c r="C54" s="6" t="n">
        <v>0</v>
      </c>
      <c r="D54" s="6" t="n">
        <v>0</v>
      </c>
      <c r="E54" s="6" t="n">
        <v>0</v>
      </c>
      <c r="F54" s="6" t="n">
        <v>0</v>
      </c>
      <c r="G54" s="6" t="n">
        <v>0</v>
      </c>
      <c r="H54" s="6" t="n">
        <v>0</v>
      </c>
    </row>
    <row r="55" customFormat="false" ht="15" hidden="false" customHeight="false" outlineLevel="0" collapsed="false">
      <c r="B55" s="1" t="s">
        <v>28</v>
      </c>
      <c r="C55" s="6" t="n">
        <f aca="false">SUM(C49:C54)</f>
        <v>0</v>
      </c>
      <c r="D55" s="6" t="n">
        <f aca="false">SUM(D49:D54)</f>
        <v>0</v>
      </c>
      <c r="E55" s="6" t="n">
        <f aca="false">SUM(E49:E54)</f>
        <v>0</v>
      </c>
      <c r="F55" s="6" t="n">
        <f aca="false">SUM(F49:F54)</f>
        <v>0</v>
      </c>
      <c r="G55" s="6" t="n">
        <f aca="false">SUM(G49:G54)</f>
        <v>0</v>
      </c>
      <c r="H55" s="6" t="n">
        <f aca="false">SUM(H49:H54)</f>
        <v>0</v>
      </c>
    </row>
    <row r="56" customFormat="false" ht="15" hidden="false" customHeight="false" outlineLevel="0" collapsed="false">
      <c r="A56" s="1" t="s">
        <v>49</v>
      </c>
      <c r="C56" s="6" t="n">
        <f aca="false">+C47+C55+C46</f>
        <v>0</v>
      </c>
      <c r="D56" s="6" t="n">
        <f aca="false">+D47+D55+D46</f>
        <v>0.2</v>
      </c>
      <c r="E56" s="6" t="n">
        <f aca="false">+E47+E55+E46</f>
        <v>0.2</v>
      </c>
      <c r="F56" s="6" t="n">
        <f aca="false">+F47+F55+F46</f>
        <v>0.2</v>
      </c>
      <c r="G56" s="6" t="n">
        <f aca="false">+G47+G55+G46</f>
        <v>0.1</v>
      </c>
      <c r="H56" s="6" t="n">
        <f aca="false">+H47+H55+H46</f>
        <v>0.1</v>
      </c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</row>
    <row r="58" customFormat="false" ht="12.75" hidden="false" customHeight="false" outlineLevel="0" collapsed="false">
      <c r="A58" s="4" t="s">
        <v>50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A59" s="1" t="s">
        <v>124</v>
      </c>
      <c r="C59" s="5" t="n">
        <v>0</v>
      </c>
      <c r="D59" s="5" t="n">
        <v>0.7</v>
      </c>
      <c r="E59" s="5" t="n">
        <v>0.3</v>
      </c>
      <c r="F59" s="5" t="n">
        <v>0.3</v>
      </c>
      <c r="G59" s="5" t="n">
        <v>2.6</v>
      </c>
      <c r="H59" s="5" t="n">
        <v>2.6</v>
      </c>
    </row>
    <row r="60" customFormat="false" ht="12.75" hidden="false" customHeight="false" outlineLevel="0" collapsed="false">
      <c r="A60" s="1" t="s">
        <v>37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</row>
    <row r="61" customFormat="false" ht="12.75" hidden="false" customHeight="false" outlineLevel="0" collapsed="false">
      <c r="A61" s="1"/>
      <c r="B61" s="0" t="s">
        <v>125</v>
      </c>
      <c r="C61" s="5" t="n">
        <v>0</v>
      </c>
      <c r="D61" s="5" t="n">
        <v>12</v>
      </c>
      <c r="E61" s="5" t="n">
        <v>0</v>
      </c>
      <c r="F61" s="5" t="n">
        <v>10.2</v>
      </c>
      <c r="G61" s="5" t="n">
        <v>0</v>
      </c>
      <c r="H61" s="5" t="n">
        <v>0</v>
      </c>
    </row>
    <row r="62" customFormat="false" ht="12.75" hidden="false" customHeight="false" outlineLevel="0" collapsed="false">
      <c r="A62" s="1"/>
      <c r="B62" s="0" t="s">
        <v>126</v>
      </c>
      <c r="C62" s="5" t="n">
        <v>0</v>
      </c>
      <c r="D62" s="5" t="n">
        <v>0</v>
      </c>
      <c r="E62" s="5" t="n">
        <v>46</v>
      </c>
      <c r="F62" s="5" t="n">
        <v>30.7</v>
      </c>
      <c r="G62" s="5" t="n">
        <v>0</v>
      </c>
      <c r="H62" s="5" t="n">
        <v>0</v>
      </c>
    </row>
    <row r="63" customFormat="false" ht="12.75" hidden="false" customHeight="false" outlineLevel="0" collapsed="false">
      <c r="A63" s="1"/>
      <c r="B63" s="0" t="s">
        <v>127</v>
      </c>
      <c r="C63" s="5" t="n">
        <v>0</v>
      </c>
      <c r="D63" s="5" t="n">
        <v>9</v>
      </c>
      <c r="E63" s="5" t="n">
        <v>9</v>
      </c>
      <c r="F63" s="5" t="n">
        <v>6</v>
      </c>
      <c r="G63" s="5" t="n">
        <v>0</v>
      </c>
      <c r="H63" s="5" t="n">
        <v>0</v>
      </c>
    </row>
    <row r="64" customFormat="false" ht="12.75" hidden="false" customHeight="false" outlineLevel="0" collapsed="false">
      <c r="A64" s="1"/>
      <c r="B64" s="0" t="s">
        <v>128</v>
      </c>
      <c r="C64" s="5" t="n">
        <v>0</v>
      </c>
      <c r="D64" s="5" t="n">
        <v>-4.1</v>
      </c>
      <c r="E64" s="5" t="n">
        <v>-3.1</v>
      </c>
      <c r="F64" s="5" t="n">
        <v>0</v>
      </c>
      <c r="G64" s="5" t="n">
        <v>0</v>
      </c>
      <c r="H64" s="5" t="n">
        <v>0</v>
      </c>
    </row>
    <row r="65" customFormat="false" ht="15" hidden="false" customHeight="false" outlineLevel="0" collapsed="false">
      <c r="A65" s="1"/>
      <c r="B65" s="0" t="s">
        <v>15</v>
      </c>
      <c r="C65" s="6" t="n">
        <v>0</v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</row>
    <row r="66" customFormat="false" ht="12.75" hidden="false" customHeight="false" outlineLevel="0" collapsed="false">
      <c r="A66" s="1"/>
      <c r="B66" s="0" t="s">
        <v>129</v>
      </c>
      <c r="C66" s="5" t="n">
        <f aca="false">SUM(C61:C65)</f>
        <v>0</v>
      </c>
      <c r="D66" s="5" t="n">
        <f aca="false">SUM(D61:D65)</f>
        <v>16.9</v>
      </c>
      <c r="E66" s="5" t="n">
        <f aca="false">SUM(E61:E65)</f>
        <v>51.9</v>
      </c>
      <c r="F66" s="5" t="n">
        <f aca="false">SUM(F61:F65)</f>
        <v>46.9</v>
      </c>
      <c r="G66" s="5" t="n">
        <f aca="false">SUM(G61:G65)</f>
        <v>0</v>
      </c>
      <c r="H66" s="5" t="n">
        <f aca="false">SUM(H61:H65)</f>
        <v>0</v>
      </c>
    </row>
    <row r="67" customFormat="false" ht="12.75" hidden="false" customHeight="false" outlineLevel="0" collapsed="false">
      <c r="A67" s="1" t="s">
        <v>17</v>
      </c>
      <c r="C67" s="5"/>
      <c r="D67" s="5"/>
      <c r="E67" s="5"/>
      <c r="F67" s="5"/>
      <c r="G67" s="5"/>
      <c r="H67" s="5"/>
    </row>
    <row r="68" customFormat="false" ht="12.75" hidden="false" customHeight="false" outlineLevel="0" collapsed="false">
      <c r="B68" s="0" t="s">
        <v>51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</row>
    <row r="69" customFormat="false" ht="12.75" hidden="false" customHeight="false" outlineLevel="0" collapsed="false">
      <c r="B69" s="0" t="s">
        <v>52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</row>
    <row r="70" customFormat="false" ht="12.75" hidden="false" customHeight="false" outlineLevel="0" collapsed="false">
      <c r="B70" s="0" t="s">
        <v>39</v>
      </c>
      <c r="C70" s="5" t="n">
        <v>0</v>
      </c>
      <c r="D70" s="5" t="n">
        <v>0</v>
      </c>
      <c r="E70" s="5" t="n">
        <v>0</v>
      </c>
      <c r="F70" s="5" t="n">
        <v>0</v>
      </c>
      <c r="G70" s="5" t="n">
        <v>0</v>
      </c>
      <c r="H70" s="5" t="n">
        <v>0</v>
      </c>
    </row>
    <row r="71" customFormat="false" ht="15" hidden="false" customHeight="false" outlineLevel="0" collapsed="false">
      <c r="B71" s="0" t="s">
        <v>40</v>
      </c>
      <c r="C71" s="6" t="n">
        <v>0</v>
      </c>
      <c r="D71" s="6" t="n">
        <v>0</v>
      </c>
      <c r="E71" s="6" t="n">
        <v>0</v>
      </c>
      <c r="F71" s="6" t="n">
        <v>0</v>
      </c>
      <c r="G71" s="6" t="n">
        <v>0</v>
      </c>
      <c r="H71" s="6" t="n">
        <v>0</v>
      </c>
    </row>
    <row r="72" customFormat="false" ht="15" hidden="false" customHeight="false" outlineLevel="0" collapsed="false">
      <c r="B72" s="1" t="s">
        <v>28</v>
      </c>
      <c r="C72" s="6" t="n">
        <f aca="false">SUM(C68:C71)</f>
        <v>0</v>
      </c>
      <c r="D72" s="6" t="n">
        <f aca="false">SUM(D68:D71)</f>
        <v>0</v>
      </c>
      <c r="E72" s="6" t="n">
        <f aca="false">SUM(E68:E71)</f>
        <v>0</v>
      </c>
      <c r="F72" s="6" t="n">
        <f aca="false">SUM(F68:F71)</f>
        <v>0</v>
      </c>
      <c r="G72" s="6" t="n">
        <f aca="false">SUM(G68:G71)</f>
        <v>0</v>
      </c>
      <c r="H72" s="6" t="n">
        <f aca="false">SUM(H68:H71)</f>
        <v>0</v>
      </c>
    </row>
    <row r="73" customFormat="false" ht="15" hidden="false" customHeight="false" outlineLevel="0" collapsed="false">
      <c r="A73" s="1" t="s">
        <v>55</v>
      </c>
      <c r="C73" s="6" t="n">
        <f aca="false">+C60+C72+C59</f>
        <v>0</v>
      </c>
      <c r="D73" s="6" t="n">
        <f aca="false">+D66+D72+D59</f>
        <v>17.6</v>
      </c>
      <c r="E73" s="6" t="n">
        <f aca="false">+E66+E72+E59</f>
        <v>52.2</v>
      </c>
      <c r="F73" s="6" t="n">
        <f aca="false">+F66+F72+F59</f>
        <v>47.2</v>
      </c>
      <c r="G73" s="6" t="n">
        <f aca="false">+G66+G72+G59</f>
        <v>2.6</v>
      </c>
      <c r="H73" s="6" t="n">
        <f aca="false">+H66+H72+H59</f>
        <v>2.6</v>
      </c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</row>
    <row r="75" customFormat="false" ht="12.75" hidden="false" customHeight="false" outlineLevel="0" collapsed="false">
      <c r="A75" s="4" t="s">
        <v>56</v>
      </c>
      <c r="C75" s="5"/>
      <c r="D75" s="5"/>
      <c r="E75" s="5"/>
      <c r="F75" s="5"/>
      <c r="G75" s="5"/>
      <c r="H75" s="5"/>
    </row>
    <row r="76" customFormat="false" ht="12.75" hidden="false" customHeight="false" outlineLevel="0" collapsed="false">
      <c r="A76" s="1" t="s">
        <v>37</v>
      </c>
      <c r="C76" s="5" t="n">
        <v>0</v>
      </c>
      <c r="D76" s="5" t="n">
        <v>0</v>
      </c>
      <c r="E76" s="5" t="n">
        <v>0</v>
      </c>
      <c r="F76" s="5" t="n">
        <v>0</v>
      </c>
      <c r="G76" s="5" t="n">
        <v>0</v>
      </c>
      <c r="H76" s="5" t="n">
        <v>0</v>
      </c>
    </row>
    <row r="77" customFormat="false" ht="12.75" hidden="false" customHeight="false" outlineLevel="0" collapsed="false">
      <c r="A77" s="1" t="s">
        <v>17</v>
      </c>
      <c r="C77" s="5"/>
      <c r="D77" s="5"/>
      <c r="E77" s="5"/>
      <c r="F77" s="5"/>
      <c r="G77" s="5"/>
      <c r="H77" s="5"/>
    </row>
    <row r="78" customFormat="false" ht="12.75" hidden="false" customHeight="false" outlineLevel="0" collapsed="false">
      <c r="B78" s="0" t="s">
        <v>51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</row>
    <row r="79" customFormat="false" ht="12.75" hidden="false" customHeight="false" outlineLevel="0" collapsed="false">
      <c r="B79" s="0" t="s">
        <v>52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</row>
    <row r="80" customFormat="false" ht="12.75" hidden="false" customHeight="false" outlineLevel="0" collapsed="false">
      <c r="B80" s="0" t="s">
        <v>39</v>
      </c>
      <c r="C80" s="5" t="n">
        <v>0</v>
      </c>
      <c r="D80" s="5" t="n">
        <v>0</v>
      </c>
      <c r="E80" s="5" t="n">
        <v>0</v>
      </c>
      <c r="F80" s="5" t="n">
        <v>0</v>
      </c>
      <c r="G80" s="5" t="n">
        <v>0</v>
      </c>
      <c r="H80" s="5" t="n">
        <v>0</v>
      </c>
    </row>
    <row r="81" customFormat="false" ht="15" hidden="false" customHeight="false" outlineLevel="0" collapsed="false">
      <c r="B81" s="0" t="s">
        <v>40</v>
      </c>
      <c r="C81" s="6" t="n">
        <v>0</v>
      </c>
      <c r="D81" s="6" t="n">
        <v>0</v>
      </c>
      <c r="E81" s="6" t="n">
        <v>0</v>
      </c>
      <c r="F81" s="6" t="n">
        <v>0</v>
      </c>
      <c r="G81" s="6" t="n">
        <v>0</v>
      </c>
      <c r="H81" s="6" t="n">
        <v>0</v>
      </c>
    </row>
    <row r="82" customFormat="false" ht="15" hidden="false" customHeight="false" outlineLevel="0" collapsed="false">
      <c r="B82" s="1" t="s">
        <v>28</v>
      </c>
      <c r="C82" s="6" t="n">
        <f aca="false">SUM(C78:C81)</f>
        <v>0</v>
      </c>
      <c r="D82" s="6" t="n">
        <f aca="false">SUM(D78:D81)</f>
        <v>0</v>
      </c>
      <c r="E82" s="6" t="n">
        <f aca="false">SUM(E78:E81)</f>
        <v>0</v>
      </c>
      <c r="F82" s="6" t="n">
        <f aca="false">SUM(F78:F81)</f>
        <v>0</v>
      </c>
      <c r="G82" s="6" t="n">
        <f aca="false">SUM(G78:G81)</f>
        <v>0</v>
      </c>
      <c r="H82" s="6" t="n">
        <f aca="false">SUM(H78:H81)</f>
        <v>0</v>
      </c>
    </row>
    <row r="83" customFormat="false" ht="15" hidden="false" customHeight="false" outlineLevel="0" collapsed="false">
      <c r="A83" s="1" t="s">
        <v>57</v>
      </c>
      <c r="C83" s="6" t="n">
        <f aca="false">+C76+C82</f>
        <v>0</v>
      </c>
      <c r="D83" s="6" t="n">
        <f aca="false">+D76+D82</f>
        <v>0</v>
      </c>
      <c r="E83" s="6" t="n">
        <f aca="false">+E76+E82</f>
        <v>0</v>
      </c>
      <c r="F83" s="6" t="n">
        <f aca="false">+F76+F82</f>
        <v>0</v>
      </c>
      <c r="G83" s="6" t="n">
        <f aca="false">+G76+G82</f>
        <v>0</v>
      </c>
      <c r="H83" s="6" t="n">
        <f aca="false">+H76+H82</f>
        <v>0</v>
      </c>
    </row>
    <row r="84" customFormat="false" ht="12.75" hidden="false" customHeight="false" outlineLevel="0" collapsed="false">
      <c r="C84" s="5"/>
      <c r="D84" s="5"/>
      <c r="E84" s="5"/>
      <c r="F84" s="5"/>
      <c r="G84" s="5"/>
      <c r="H84" s="5"/>
    </row>
    <row r="85" customFormat="false" ht="12.75" hidden="false" customHeight="false" outlineLevel="0" collapsed="false">
      <c r="A85" s="4" t="s">
        <v>58</v>
      </c>
      <c r="C85" s="5"/>
      <c r="D85" s="5"/>
      <c r="E85" s="5"/>
      <c r="F85" s="5"/>
      <c r="G85" s="5"/>
      <c r="H85" s="5"/>
    </row>
    <row r="86" customFormat="false" ht="12.75" hidden="false" customHeight="false" outlineLevel="0" collapsed="false">
      <c r="A86" s="1" t="s">
        <v>37</v>
      </c>
      <c r="C86" s="5" t="n">
        <v>0</v>
      </c>
      <c r="D86" s="5" t="n">
        <v>0</v>
      </c>
      <c r="E86" s="5" t="n">
        <v>0</v>
      </c>
      <c r="F86" s="5" t="n">
        <v>0</v>
      </c>
      <c r="G86" s="5" t="n">
        <v>0</v>
      </c>
      <c r="H86" s="5" t="n">
        <v>0</v>
      </c>
    </row>
    <row r="87" customFormat="false" ht="12.75" hidden="false" customHeight="false" outlineLevel="0" collapsed="false">
      <c r="A87" s="1" t="s">
        <v>17</v>
      </c>
      <c r="C87" s="5"/>
      <c r="D87" s="5"/>
      <c r="E87" s="5"/>
      <c r="F87" s="5"/>
      <c r="G87" s="5"/>
      <c r="H87" s="5"/>
    </row>
    <row r="88" customFormat="false" ht="12.75" hidden="false" customHeight="false" outlineLevel="0" collapsed="false">
      <c r="B88" s="0" t="s">
        <v>51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</row>
    <row r="89" customFormat="false" ht="12.75" hidden="false" customHeight="false" outlineLevel="0" collapsed="false">
      <c r="B89" s="0" t="s">
        <v>52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</row>
    <row r="90" customFormat="false" ht="12.75" hidden="false" customHeight="false" outlineLevel="0" collapsed="false">
      <c r="B90" s="0" t="s">
        <v>39</v>
      </c>
      <c r="C90" s="5" t="n">
        <v>0</v>
      </c>
      <c r="D90" s="5" t="n">
        <v>0</v>
      </c>
      <c r="E90" s="5" t="n">
        <v>0</v>
      </c>
      <c r="F90" s="5" t="n">
        <v>0</v>
      </c>
      <c r="G90" s="5" t="n">
        <v>0</v>
      </c>
      <c r="H90" s="5" t="n">
        <v>0</v>
      </c>
    </row>
    <row r="91" customFormat="false" ht="15" hidden="false" customHeight="false" outlineLevel="0" collapsed="false">
      <c r="B91" s="0" t="s">
        <v>40</v>
      </c>
      <c r="C91" s="6" t="n">
        <v>0</v>
      </c>
      <c r="D91" s="6" t="n">
        <v>0</v>
      </c>
      <c r="E91" s="6" t="n">
        <v>0</v>
      </c>
      <c r="F91" s="6" t="n">
        <v>0</v>
      </c>
      <c r="G91" s="6" t="n">
        <v>0</v>
      </c>
      <c r="H91" s="6" t="n">
        <v>0</v>
      </c>
    </row>
    <row r="92" customFormat="false" ht="15" hidden="false" customHeight="false" outlineLevel="0" collapsed="false">
      <c r="B92" s="1" t="s">
        <v>28</v>
      </c>
      <c r="C92" s="6" t="n">
        <f aca="false">SUM(C88:C91)</f>
        <v>0</v>
      </c>
      <c r="D92" s="6" t="n">
        <f aca="false">SUM(D88:D91)</f>
        <v>0</v>
      </c>
      <c r="E92" s="6" t="n">
        <f aca="false">SUM(E88:E91)</f>
        <v>0</v>
      </c>
      <c r="F92" s="6" t="n">
        <f aca="false">SUM(F88:F91)</f>
        <v>0</v>
      </c>
      <c r="G92" s="6" t="n">
        <f aca="false">SUM(G88:G91)</f>
        <v>0</v>
      </c>
      <c r="H92" s="6" t="n">
        <f aca="false">SUM(H88:H91)</f>
        <v>0</v>
      </c>
    </row>
    <row r="93" customFormat="false" ht="15" hidden="false" customHeight="false" outlineLevel="0" collapsed="false">
      <c r="A93" s="1" t="s">
        <v>60</v>
      </c>
      <c r="C93" s="6" t="n">
        <f aca="false">+C86+C92</f>
        <v>0</v>
      </c>
      <c r="D93" s="6" t="n">
        <f aca="false">+D86+D92</f>
        <v>0</v>
      </c>
      <c r="E93" s="6" t="n">
        <f aca="false">+E86+E92</f>
        <v>0</v>
      </c>
      <c r="F93" s="6" t="n">
        <f aca="false">+F86+F92</f>
        <v>0</v>
      </c>
      <c r="G93" s="6" t="n">
        <f aca="false">+G86+G92</f>
        <v>0</v>
      </c>
      <c r="H93" s="6" t="n">
        <f aca="false">+H86+H92</f>
        <v>0</v>
      </c>
    </row>
    <row r="94" customFormat="false" ht="12.75" hidden="false" customHeight="false" outlineLevel="0" collapsed="false">
      <c r="C94" s="5"/>
      <c r="D94" s="5"/>
      <c r="E94" s="5"/>
      <c r="F94" s="5"/>
      <c r="G94" s="5"/>
      <c r="H94" s="5"/>
    </row>
    <row r="95" customFormat="false" ht="12.75" hidden="false" customHeight="false" outlineLevel="0" collapsed="false">
      <c r="A95" s="4" t="s">
        <v>61</v>
      </c>
      <c r="C95" s="5"/>
      <c r="D95" s="5"/>
      <c r="E95" s="5"/>
      <c r="F95" s="5"/>
      <c r="G95" s="5"/>
      <c r="H95" s="5"/>
    </row>
    <row r="96" customFormat="false" ht="12.75" hidden="false" customHeight="false" outlineLevel="0" collapsed="false">
      <c r="A96" s="1" t="s">
        <v>37</v>
      </c>
      <c r="C96" s="5" t="n">
        <v>0</v>
      </c>
      <c r="D96" s="5" t="n">
        <v>0</v>
      </c>
      <c r="E96" s="5" t="n">
        <v>0</v>
      </c>
      <c r="F96" s="5" t="n">
        <v>0</v>
      </c>
      <c r="G96" s="5" t="n">
        <v>0</v>
      </c>
      <c r="H96" s="5" t="n">
        <v>0</v>
      </c>
    </row>
    <row r="97" customFormat="false" ht="12.75" hidden="false" customHeight="false" outlineLevel="0" collapsed="false">
      <c r="A97" s="1" t="s">
        <v>17</v>
      </c>
      <c r="C97" s="5"/>
      <c r="D97" s="5"/>
      <c r="E97" s="5"/>
      <c r="F97" s="5"/>
      <c r="G97" s="5"/>
      <c r="H97" s="5"/>
    </row>
    <row r="98" customFormat="false" ht="12.75" hidden="false" customHeight="false" outlineLevel="0" collapsed="false">
      <c r="B98" s="0" t="s">
        <v>51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</row>
    <row r="99" customFormat="false" ht="12.75" hidden="false" customHeight="false" outlineLevel="0" collapsed="false">
      <c r="B99" s="0" t="s">
        <v>52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</row>
    <row r="100" customFormat="false" ht="12.75" hidden="false" customHeight="false" outlineLevel="0" collapsed="false">
      <c r="B100" s="0" t="s">
        <v>39</v>
      </c>
      <c r="C100" s="5" t="n">
        <v>0</v>
      </c>
      <c r="D100" s="5" t="n">
        <v>0</v>
      </c>
      <c r="E100" s="5" t="n">
        <v>0</v>
      </c>
      <c r="F100" s="5" t="n">
        <v>0</v>
      </c>
      <c r="G100" s="5" t="n">
        <v>0</v>
      </c>
      <c r="H100" s="5" t="n">
        <v>0</v>
      </c>
    </row>
    <row r="101" customFormat="false" ht="15" hidden="false" customHeight="false" outlineLevel="0" collapsed="false">
      <c r="B101" s="0" t="s">
        <v>40</v>
      </c>
      <c r="C101" s="6" t="n">
        <v>0</v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</row>
    <row r="102" customFormat="false" ht="15" hidden="false" customHeight="false" outlineLevel="0" collapsed="false">
      <c r="B102" s="1" t="s">
        <v>28</v>
      </c>
      <c r="C102" s="6" t="n">
        <f aca="false">SUM(C98:C101)</f>
        <v>0</v>
      </c>
      <c r="D102" s="6" t="n">
        <f aca="false">SUM(D98:D101)</f>
        <v>0</v>
      </c>
      <c r="E102" s="6" t="n">
        <f aca="false">SUM(E98:E101)</f>
        <v>0</v>
      </c>
      <c r="F102" s="6" t="n">
        <f aca="false">SUM(F98:F101)</f>
        <v>0</v>
      </c>
      <c r="G102" s="6" t="n">
        <f aca="false">SUM(G98:G101)</f>
        <v>0</v>
      </c>
      <c r="H102" s="6" t="n">
        <f aca="false">SUM(H98:H101)</f>
        <v>0</v>
      </c>
    </row>
    <row r="103" customFormat="false" ht="15" hidden="false" customHeight="false" outlineLevel="0" collapsed="false">
      <c r="A103" s="1" t="s">
        <v>63</v>
      </c>
      <c r="C103" s="6" t="n">
        <f aca="false">+C96+C102</f>
        <v>0</v>
      </c>
      <c r="D103" s="6" t="n">
        <f aca="false">+D96+D102</f>
        <v>0</v>
      </c>
      <c r="E103" s="6" t="n">
        <f aca="false">+E96+E102</f>
        <v>0</v>
      </c>
      <c r="F103" s="6" t="n">
        <f aca="false">+F96+F102</f>
        <v>0</v>
      </c>
      <c r="G103" s="6" t="n">
        <f aca="false">+G96+G102</f>
        <v>0</v>
      </c>
      <c r="H103" s="6" t="n">
        <f aca="false">+H96+H102</f>
        <v>0</v>
      </c>
    </row>
    <row r="104" customFormat="false" ht="12.75" hidden="false" customHeight="false" outlineLevel="0" collapsed="false">
      <c r="C104" s="5"/>
      <c r="D104" s="5"/>
      <c r="E104" s="5"/>
      <c r="F104" s="5"/>
      <c r="G104" s="5"/>
      <c r="H104" s="5"/>
    </row>
    <row r="105" customFormat="false" ht="12.75" hidden="false" customHeight="false" outlineLevel="0" collapsed="false">
      <c r="A105" s="4" t="s">
        <v>64</v>
      </c>
      <c r="C105" s="5"/>
      <c r="D105" s="5"/>
      <c r="E105" s="5"/>
      <c r="F105" s="5"/>
      <c r="G105" s="5"/>
      <c r="H105" s="5"/>
    </row>
    <row r="106" customFormat="false" ht="12.75" hidden="false" customHeight="false" outlineLevel="0" collapsed="false">
      <c r="A106" s="1" t="s">
        <v>37</v>
      </c>
      <c r="C106" s="5" t="n">
        <v>0</v>
      </c>
      <c r="D106" s="5" t="n">
        <v>0</v>
      </c>
      <c r="E106" s="5" t="n">
        <v>0</v>
      </c>
      <c r="F106" s="5" t="n">
        <v>0</v>
      </c>
      <c r="G106" s="5" t="n">
        <v>0</v>
      </c>
      <c r="H106" s="5" t="n">
        <v>0</v>
      </c>
    </row>
    <row r="107" customFormat="false" ht="12.75" hidden="false" customHeight="false" outlineLevel="0" collapsed="false">
      <c r="A107" s="1" t="s">
        <v>17</v>
      </c>
      <c r="C107" s="5"/>
      <c r="D107" s="5"/>
      <c r="E107" s="5"/>
      <c r="F107" s="5"/>
      <c r="G107" s="5"/>
      <c r="H107" s="5"/>
    </row>
    <row r="108" customFormat="false" ht="12.75" hidden="false" customHeight="false" outlineLevel="0" collapsed="false">
      <c r="B108" s="0" t="s">
        <v>51</v>
      </c>
      <c r="C108" s="5" t="n">
        <v>0</v>
      </c>
      <c r="D108" s="5" t="n">
        <v>0</v>
      </c>
      <c r="E108" s="5" t="n">
        <v>0</v>
      </c>
      <c r="F108" s="5" t="n">
        <v>0</v>
      </c>
      <c r="G108" s="5" t="n">
        <v>0</v>
      </c>
      <c r="H108" s="5" t="n">
        <v>0</v>
      </c>
    </row>
    <row r="109" customFormat="false" ht="12.75" hidden="false" customHeight="false" outlineLevel="0" collapsed="false">
      <c r="B109" s="0" t="s">
        <v>52</v>
      </c>
      <c r="C109" s="5" t="n">
        <v>0</v>
      </c>
      <c r="D109" s="5" t="n">
        <v>0</v>
      </c>
      <c r="E109" s="5" t="n">
        <v>0</v>
      </c>
      <c r="F109" s="5" t="n">
        <v>0</v>
      </c>
      <c r="G109" s="5" t="n">
        <v>0</v>
      </c>
      <c r="H109" s="5" t="n">
        <v>0</v>
      </c>
    </row>
    <row r="110" customFormat="false" ht="12.75" hidden="false" customHeight="false" outlineLevel="0" collapsed="false">
      <c r="B110" s="0" t="s">
        <v>39</v>
      </c>
      <c r="C110" s="5" t="n">
        <v>0</v>
      </c>
      <c r="D110" s="5" t="n">
        <v>0</v>
      </c>
      <c r="E110" s="5" t="n">
        <v>0</v>
      </c>
      <c r="F110" s="5" t="n">
        <v>0</v>
      </c>
      <c r="G110" s="5" t="n">
        <v>0</v>
      </c>
      <c r="H110" s="5" t="n">
        <v>0</v>
      </c>
    </row>
    <row r="111" customFormat="false" ht="15" hidden="false" customHeight="false" outlineLevel="0" collapsed="false">
      <c r="B111" s="0" t="s">
        <v>40</v>
      </c>
      <c r="C111" s="6" t="n">
        <v>0</v>
      </c>
      <c r="D111" s="6" t="n">
        <v>0</v>
      </c>
      <c r="E111" s="6" t="n">
        <v>0</v>
      </c>
      <c r="F111" s="6" t="n">
        <v>0</v>
      </c>
      <c r="G111" s="6" t="n">
        <v>0</v>
      </c>
      <c r="H111" s="6" t="n">
        <v>0</v>
      </c>
    </row>
    <row r="112" customFormat="false" ht="15" hidden="false" customHeight="false" outlineLevel="0" collapsed="false">
      <c r="B112" s="1" t="s">
        <v>28</v>
      </c>
      <c r="C112" s="6" t="n">
        <f aca="false">SUM(C108:C111)</f>
        <v>0</v>
      </c>
      <c r="D112" s="6" t="n">
        <f aca="false">SUM(D108:D111)</f>
        <v>0</v>
      </c>
      <c r="E112" s="6" t="n">
        <f aca="false">SUM(E108:E111)</f>
        <v>0</v>
      </c>
      <c r="F112" s="6" t="n">
        <f aca="false">SUM(F108:F111)</f>
        <v>0</v>
      </c>
      <c r="G112" s="6" t="n">
        <f aca="false">SUM(G108:G111)</f>
        <v>0</v>
      </c>
      <c r="H112" s="6" t="n">
        <f aca="false">SUM(H108:H111)</f>
        <v>0</v>
      </c>
    </row>
    <row r="113" customFormat="false" ht="15" hidden="false" customHeight="false" outlineLevel="0" collapsed="false">
      <c r="A113" s="1" t="s">
        <v>70</v>
      </c>
      <c r="C113" s="6" t="n">
        <f aca="false">+C106+C112</f>
        <v>0</v>
      </c>
      <c r="D113" s="6" t="n">
        <f aca="false">+D106+D112</f>
        <v>0</v>
      </c>
      <c r="E113" s="6" t="n">
        <f aca="false">+E106+E112</f>
        <v>0</v>
      </c>
      <c r="F113" s="6" t="n">
        <f aca="false">+F106+F112</f>
        <v>0</v>
      </c>
      <c r="G113" s="6" t="n">
        <f aca="false">+G106+G112</f>
        <v>0</v>
      </c>
      <c r="H113" s="6" t="n">
        <f aca="false">+H106+H112</f>
        <v>0</v>
      </c>
    </row>
    <row r="114" customFormat="false" ht="12.75" hidden="false" customHeight="false" outlineLevel="0" collapsed="false">
      <c r="C114" s="5"/>
      <c r="D114" s="5"/>
      <c r="E114" s="5"/>
      <c r="F114" s="5"/>
      <c r="G114" s="5"/>
      <c r="H114" s="5"/>
    </row>
    <row r="115" customFormat="false" ht="15" hidden="false" customHeight="false" outlineLevel="0" collapsed="false">
      <c r="A115" s="1" t="s">
        <v>71</v>
      </c>
      <c r="C115" s="6" t="n">
        <f aca="false">+C43+C56+C73+C83+C93+C103+C113</f>
        <v>0</v>
      </c>
      <c r="D115" s="6" t="n">
        <f aca="false">+D43+D56+D73+D83+D93+D103+D113</f>
        <v>305.2</v>
      </c>
      <c r="E115" s="6" t="n">
        <f aca="false">+E43+E56+E73+E83+E93+E103+E113</f>
        <v>347.7</v>
      </c>
      <c r="F115" s="6" t="n">
        <f aca="false">+F43+F56+F73+F83+F93+F103+F113</f>
        <v>336.6</v>
      </c>
      <c r="G115" s="6" t="n">
        <f aca="false">+G43+G56+G73+G83+G93+G103+G113</f>
        <v>323.9</v>
      </c>
      <c r="H115" s="6" t="n">
        <f aca="false">+H43+H56+H73+H83+H93+H103+H113</f>
        <v>333.5</v>
      </c>
    </row>
    <row r="116" customFormat="false" ht="12.75" hidden="false" customHeight="false" outlineLevel="0" collapsed="false"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A117" s="1" t="s">
        <v>72</v>
      </c>
      <c r="C117" s="5"/>
      <c r="D117" s="5"/>
      <c r="E117" s="5"/>
      <c r="F117" s="5"/>
      <c r="G117" s="5"/>
      <c r="H117" s="5"/>
    </row>
    <row r="118" customFormat="false" ht="12.75" hidden="false" customHeight="false" outlineLevel="0" collapsed="false">
      <c r="B118" s="0" t="s">
        <v>73</v>
      </c>
      <c r="C118" s="5"/>
      <c r="D118" s="5"/>
      <c r="E118" s="5"/>
      <c r="F118" s="5"/>
      <c r="G118" s="5"/>
      <c r="H118" s="5"/>
    </row>
    <row r="119" customFormat="false" ht="12.75" hidden="false" customHeight="false" outlineLevel="0" collapsed="false">
      <c r="B119" s="0" t="s">
        <v>74</v>
      </c>
      <c r="C119" s="5" t="n">
        <v>0</v>
      </c>
      <c r="D119" s="5" t="n">
        <v>0</v>
      </c>
      <c r="E119" s="5" t="n">
        <v>0</v>
      </c>
      <c r="F119" s="5" t="n">
        <v>0</v>
      </c>
      <c r="G119" s="5" t="n">
        <v>0</v>
      </c>
      <c r="H119" s="5" t="n">
        <v>0</v>
      </c>
    </row>
    <row r="120" customFormat="false" ht="15" hidden="false" customHeight="false" outlineLevel="0" collapsed="false">
      <c r="B120" s="0" t="s">
        <v>75</v>
      </c>
      <c r="C120" s="6" t="n">
        <v>0</v>
      </c>
      <c r="D120" s="6" t="n">
        <v>0</v>
      </c>
      <c r="E120" s="6" t="n">
        <v>0</v>
      </c>
      <c r="F120" s="6" t="n">
        <v>0</v>
      </c>
      <c r="G120" s="6" t="n">
        <v>0</v>
      </c>
      <c r="H120" s="6" t="n">
        <v>0</v>
      </c>
    </row>
    <row r="121" customFormat="false" ht="12.75" hidden="false" customHeight="false" outlineLevel="0" collapsed="false">
      <c r="B121" s="0" t="s">
        <v>79</v>
      </c>
      <c r="C121" s="5" t="n">
        <f aca="false">SUM(C119:C120)</f>
        <v>0</v>
      </c>
      <c r="D121" s="5" t="n">
        <f aca="false">SUM(D119:D120)</f>
        <v>0</v>
      </c>
      <c r="E121" s="5" t="n">
        <f aca="false">SUM(E119:E120)</f>
        <v>0</v>
      </c>
      <c r="F121" s="5" t="n">
        <f aca="false">SUM(F119:F120)</f>
        <v>0</v>
      </c>
      <c r="G121" s="5" t="n">
        <f aca="false">SUM(G119:G120)</f>
        <v>0</v>
      </c>
      <c r="H121" s="5" t="n">
        <f aca="false">SUM(H119:H120)</f>
        <v>0</v>
      </c>
    </row>
    <row r="122" customFormat="false" ht="12.75" hidden="false" customHeight="false" outlineLevel="0" collapsed="false">
      <c r="B122" s="0" t="s">
        <v>80</v>
      </c>
      <c r="C122" s="5" t="n">
        <v>0</v>
      </c>
      <c r="D122" s="5" t="n">
        <v>0</v>
      </c>
      <c r="E122" s="5" t="n">
        <v>0</v>
      </c>
      <c r="F122" s="5" t="n">
        <v>0</v>
      </c>
      <c r="G122" s="5" t="n">
        <v>0</v>
      </c>
      <c r="H122" s="5" t="n">
        <v>0</v>
      </c>
    </row>
    <row r="123" customFormat="false" ht="12.75" hidden="false" customHeight="false" outlineLevel="0" collapsed="false">
      <c r="B123" s="0" t="s">
        <v>83</v>
      </c>
      <c r="C123" s="5"/>
      <c r="D123" s="5"/>
      <c r="E123" s="5"/>
      <c r="F123" s="5"/>
      <c r="G123" s="5"/>
      <c r="H123" s="5"/>
    </row>
    <row r="124" customFormat="false" ht="12.75" hidden="false" customHeight="false" outlineLevel="0" collapsed="false">
      <c r="B124" s="0" t="s">
        <v>84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0</v>
      </c>
      <c r="H124" s="5" t="n">
        <v>0</v>
      </c>
    </row>
    <row r="125" customFormat="false" ht="15" hidden="false" customHeight="false" outlineLevel="0" collapsed="false">
      <c r="B125" s="0" t="s">
        <v>85</v>
      </c>
      <c r="C125" s="6" t="n">
        <v>0</v>
      </c>
      <c r="D125" s="6" t="n">
        <v>0</v>
      </c>
      <c r="E125" s="6" t="n">
        <v>0</v>
      </c>
      <c r="F125" s="6" t="n">
        <v>0</v>
      </c>
      <c r="G125" s="6" t="n">
        <v>0</v>
      </c>
      <c r="H125" s="6" t="n">
        <v>0</v>
      </c>
    </row>
    <row r="126" customFormat="false" ht="15" hidden="false" customHeight="false" outlineLevel="0" collapsed="false">
      <c r="B126" s="0" t="s">
        <v>86</v>
      </c>
      <c r="C126" s="6" t="n">
        <f aca="false">SUM(C124:C125)</f>
        <v>0</v>
      </c>
      <c r="D126" s="6" t="n">
        <f aca="false">SUM(D124:D125)</f>
        <v>0</v>
      </c>
      <c r="E126" s="6" t="n">
        <f aca="false">SUM(E124:E125)</f>
        <v>0</v>
      </c>
      <c r="F126" s="6" t="n">
        <f aca="false">SUM(F124:F125)</f>
        <v>0</v>
      </c>
      <c r="G126" s="6" t="n">
        <f aca="false">SUM(G124:G125)</f>
        <v>0</v>
      </c>
      <c r="H126" s="6" t="n">
        <f aca="false">SUM(H124:H125)</f>
        <v>0</v>
      </c>
    </row>
    <row r="127" customFormat="false" ht="15" hidden="false" customHeight="false" outlineLevel="0" collapsed="false">
      <c r="B127" s="1" t="s">
        <v>87</v>
      </c>
      <c r="C127" s="6" t="n">
        <f aca="false">+C121+C122+C126</f>
        <v>0</v>
      </c>
      <c r="D127" s="6" t="n">
        <f aca="false">+D121+D122+D126</f>
        <v>0</v>
      </c>
      <c r="E127" s="6" t="n">
        <f aca="false">+E121+E122+E126</f>
        <v>0</v>
      </c>
      <c r="F127" s="6" t="n">
        <f aca="false">+F121+F122+F126</f>
        <v>0</v>
      </c>
      <c r="G127" s="6" t="n">
        <f aca="false">+G121+G122+G126</f>
        <v>0</v>
      </c>
      <c r="H127" s="6" t="n">
        <f aca="false">+H121+H122+H126</f>
        <v>0</v>
      </c>
    </row>
    <row r="128" customFormat="false" ht="12.75" hidden="false" customHeight="false" outlineLevel="0" collapsed="false">
      <c r="B128" s="1"/>
      <c r="C128" s="5"/>
      <c r="D128" s="5"/>
      <c r="E128" s="5"/>
      <c r="F128" s="5"/>
      <c r="G128" s="5"/>
      <c r="H128" s="5"/>
    </row>
    <row r="129" customFormat="false" ht="12.75" hidden="false" customHeight="false" outlineLevel="0" collapsed="false">
      <c r="A129" s="1" t="s">
        <v>88</v>
      </c>
      <c r="C129" s="5"/>
      <c r="D129" s="5"/>
      <c r="E129" s="5"/>
      <c r="F129" s="5"/>
      <c r="G129" s="5"/>
      <c r="H129" s="5"/>
    </row>
    <row r="130" customFormat="false" ht="12.75" hidden="false" customHeight="false" outlineLevel="0" collapsed="false">
      <c r="B130" s="0" t="s">
        <v>89</v>
      </c>
      <c r="C130" s="5" t="n">
        <v>0</v>
      </c>
      <c r="D130" s="5" t="n">
        <v>0</v>
      </c>
      <c r="E130" s="5" t="n">
        <v>0</v>
      </c>
      <c r="F130" s="5" t="n">
        <v>0</v>
      </c>
      <c r="G130" s="5" t="n">
        <v>0</v>
      </c>
      <c r="H130" s="5" t="n">
        <v>0</v>
      </c>
    </row>
    <row r="131" customFormat="false" ht="12.75" hidden="false" customHeight="false" outlineLevel="0" collapsed="false">
      <c r="B131" s="0" t="s">
        <v>90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</row>
    <row r="132" customFormat="false" ht="12.75" hidden="false" customHeight="false" outlineLevel="0" collapsed="false">
      <c r="B132" s="0" t="s">
        <v>91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</row>
    <row r="133" customFormat="false" ht="12.75" hidden="false" customHeight="false" outlineLevel="0" collapsed="false">
      <c r="B133" s="0" t="s">
        <v>92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</row>
    <row r="134" customFormat="false" ht="15" hidden="false" customHeight="false" outlineLevel="0" collapsed="false">
      <c r="B134" s="0" t="s">
        <v>15</v>
      </c>
      <c r="C134" s="6" t="n">
        <v>0</v>
      </c>
      <c r="D134" s="6" t="n">
        <v>0</v>
      </c>
      <c r="E134" s="6" t="n">
        <v>0</v>
      </c>
      <c r="F134" s="6" t="n">
        <v>0</v>
      </c>
      <c r="G134" s="6" t="n">
        <v>0</v>
      </c>
      <c r="H134" s="6" t="n">
        <v>0</v>
      </c>
    </row>
    <row r="135" customFormat="false" ht="15" hidden="false" customHeight="false" outlineLevel="0" collapsed="false">
      <c r="B135" s="0" t="s">
        <v>93</v>
      </c>
      <c r="C135" s="6" t="n">
        <f aca="false">SUM(C130:C134)</f>
        <v>0</v>
      </c>
      <c r="D135" s="6" t="n">
        <f aca="false">SUM(D130:D134)</f>
        <v>0</v>
      </c>
      <c r="E135" s="6" t="n">
        <f aca="false">SUM(E130:E134)</f>
        <v>0</v>
      </c>
      <c r="F135" s="6" t="n">
        <f aca="false">SUM(F130:F134)</f>
        <v>0</v>
      </c>
      <c r="G135" s="6" t="n">
        <f aca="false">SUM(G130:G134)</f>
        <v>0</v>
      </c>
      <c r="H135" s="6" t="n">
        <f aca="false">SUM(H130:H134)</f>
        <v>0</v>
      </c>
    </row>
    <row r="136" customFormat="false" ht="12.75" hidden="false" customHeight="false" outlineLevel="0" collapsed="false">
      <c r="C136" s="5"/>
      <c r="D136" s="5"/>
      <c r="E136" s="5"/>
      <c r="F136" s="5"/>
      <c r="G136" s="5"/>
      <c r="H136" s="5"/>
    </row>
    <row r="137" customFormat="false" ht="15" hidden="false" customHeight="false" outlineLevel="0" collapsed="false">
      <c r="A137" s="1" t="s">
        <v>94</v>
      </c>
      <c r="C137" s="6" t="n">
        <f aca="false">+C115+C127+C135</f>
        <v>0</v>
      </c>
      <c r="D137" s="6" t="n">
        <f aca="false">+D115+D127+D135</f>
        <v>305.2</v>
      </c>
      <c r="E137" s="6" t="n">
        <f aca="false">+E115+E127+E135</f>
        <v>347.7</v>
      </c>
      <c r="F137" s="6" t="n">
        <f aca="false">+F115+F127+F135</f>
        <v>336.6</v>
      </c>
      <c r="G137" s="6" t="n">
        <f aca="false">+G115+G127+G135</f>
        <v>323.9</v>
      </c>
      <c r="H137" s="6" t="n">
        <f aca="false">+H115+H127+H135</f>
        <v>333.5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2000-09-26T10:26:26Z</dcterms:created>
  <dc:creator>Roderick J. Hayslett</dc:creator>
  <dc:description/>
  <dc:language>en-US</dc:language>
  <cp:lastModifiedBy>Roderick J. Hayslett</cp:lastModifiedBy>
  <cp:lastPrinted>2000-10-06T17:58:10Z</cp:lastPrinted>
  <cp:revision>0</cp:revision>
  <dc:subject/>
  <dc:title/>
</cp:coreProperties>
</file>