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ints" sheetId="1" state="visible" r:id="rId3"/>
    <sheet name="Week" sheetId="2" state="visible" r:id="rId4"/>
    <sheet name="YTD" sheetId="3" state="visible" r:id="rId5"/>
    <sheet name="Input" sheetId="4" state="visible" r:id="rId6"/>
  </sheets>
  <definedNames>
    <definedName function="false" hidden="false" localSheetId="3" name="_xlnm.Print_Area" vbProcedure="false">Input!$A$2:$O$69</definedName>
    <definedName function="false" hidden="false" localSheetId="0" name="_xlnm.Print_Area" vbProcedure="false">Points!$A$15:$N$69</definedName>
    <definedName function="false" hidden="false" localSheetId="1" name="_xlnm.Print_Area" vbProcedure="false">Week!$A$15:$N$69</definedName>
    <definedName function="false" hidden="false" localSheetId="2" name="_xlnm.Print_Area" vbProcedure="false">YTD!$A$15:$N$69</definedName>
    <definedName function="false" hidden="false" localSheetId="0" name="TABLE" vbProcedure="false">#REF!</definedName>
    <definedName function="false" hidden="false" localSheetId="0" name="TABLE_2" vbProcedure="false">#REF!</definedName>
    <definedName function="false" hidden="false" localSheetId="0" name="TABLE_3" vbProcedure="false">#REF!</definedName>
    <definedName function="false" hidden="false" localSheetId="0" name="TABLE_4" vbProcedure="false">#REF!</definedName>
    <definedName function="false" hidden="false" localSheetId="1" name="TABLE" vbProcedure="false">#REF!</definedName>
    <definedName function="false" hidden="false" localSheetId="1" name="TABLE_2" vbProcedure="false">#REF!</definedName>
    <definedName function="false" hidden="false" localSheetId="1" name="TABLE_3" vbProcedure="false">#REF!</definedName>
    <definedName function="false" hidden="false" localSheetId="1" name="TABLE_4" vbProcedure="false">#REF!</definedName>
    <definedName function="false" hidden="false" localSheetId="2" name="TABLE" vbProcedure="false">#REF!</definedName>
    <definedName function="false" hidden="false" localSheetId="2" name="TABLE_2" vbProcedure="false">#REF!</definedName>
    <definedName function="false" hidden="false" localSheetId="2" name="TABLE_3" vbProcedure="false">#REF!</definedName>
    <definedName function="false" hidden="false" localSheetId="2" name="TABLE_4" vbProcedure="false">#REF!</definedName>
    <definedName function="false" hidden="false" localSheetId="3" name="TABLE" vbProcedure="false">#REF!</definedName>
    <definedName function="false" hidden="false" localSheetId="3" name="TABLE_2" vbProcedure="false">#REF!</definedName>
    <definedName function="false" hidden="false" localSheetId="3" name="TABLE_3" vbProcedure="false">#REF!</definedName>
    <definedName function="false" hidden="false" localSheetId="3" name="TABLE_4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<sst xmlns="http://schemas.openxmlformats.org/spreadsheetml/2006/main" count="85" uniqueCount="77">
  <si>
    <t xml:space="preserve">.</t>
  </si>
  <si>
    <t xml:space="preserve">tiger DNP</t>
  </si>
  <si>
    <t xml:space="preserve">weekly</t>
  </si>
  <si>
    <t xml:space="preserve">max</t>
  </si>
  <si>
    <t xml:space="preserve">ytd</t>
  </si>
  <si>
    <t xml:space="preserve">High- landers</t>
  </si>
  <si>
    <t xml:space="preserve">pigskin</t>
  </si>
  <si>
    <t xml:space="preserve">tiger watcher</t>
  </si>
  <si>
    <t xml:space="preserve">hack n slash</t>
  </si>
  <si>
    <t xml:space="preserve">ExAGL Hacker</t>
  </si>
  <si>
    <t xml:space="preserve">Team Barry</t>
  </si>
  <si>
    <t xml:space="preserve">foneman 12000</t>
  </si>
  <si>
    <t xml:space="preserve">Doctor Golf</t>
  </si>
  <si>
    <t xml:space="preserve">Birdie- meister</t>
  </si>
  <si>
    <t xml:space="preserve">Blue Bombers</t>
  </si>
  <si>
    <t xml:space="preserve">par  busters</t>
  </si>
  <si>
    <t xml:space="preserve">Norway</t>
  </si>
  <si>
    <t xml:space="preserve">week</t>
  </si>
  <si>
    <t xml:space="preserve">FK</t>
  </si>
  <si>
    <t xml:space="preserve">CA</t>
  </si>
  <si>
    <t xml:space="preserve">BB</t>
  </si>
  <si>
    <t xml:space="preserve">JK</t>
  </si>
  <si>
    <t xml:space="preserve">HB</t>
  </si>
  <si>
    <t xml:space="preserve">BT/BP</t>
  </si>
  <si>
    <t xml:space="preserve">DT/JF</t>
  </si>
  <si>
    <t xml:space="preserve">MB</t>
  </si>
  <si>
    <t xml:space="preserve">OM</t>
  </si>
  <si>
    <t xml:space="preserve">GK</t>
  </si>
  <si>
    <t xml:space="preserve">SR</t>
  </si>
  <si>
    <t xml:space="preserve">JS</t>
  </si>
  <si>
    <t xml:space="preserve">total</t>
  </si>
  <si>
    <t xml:space="preserve">rating</t>
  </si>
  <si>
    <t xml:space="preserve">ante</t>
  </si>
  <si>
    <t xml:space="preserve">check</t>
  </si>
  <si>
    <t xml:space="preserve">Mercedes</t>
  </si>
  <si>
    <t xml:space="preserve">Majors (3X point value) - Masters, US Open, British Open, PGA Championship, and TPC </t>
  </si>
  <si>
    <t xml:space="preserve">Tucson</t>
  </si>
  <si>
    <t xml:space="preserve">Sony</t>
  </si>
  <si>
    <t xml:space="preserve">Second Tier Tournaments (2.5X point value) - Tournament of Champions, AT&amp;T, LA Open, Bay Hill, Doral, The Memorial, Western Open, Invitational, World Series of Golf and the Tour Championship </t>
  </si>
  <si>
    <t xml:space="preserve">Phoenix</t>
  </si>
  <si>
    <t xml:space="preserve">Pebble</t>
  </si>
  <si>
    <t xml:space="preserve">The rest earn 2x the point total. </t>
  </si>
  <si>
    <t xml:space="preserve">Buick-SD</t>
  </si>
  <si>
    <t xml:space="preserve">Hope</t>
  </si>
  <si>
    <t xml:space="preserve">Nissan-LA</t>
  </si>
  <si>
    <t xml:space="preserve">Doral-Ryder</t>
  </si>
  <si>
    <t xml:space="preserve">Honda</t>
  </si>
  <si>
    <t xml:space="preserve">Bay Hill</t>
  </si>
  <si>
    <t xml:space="preserve">Players</t>
  </si>
  <si>
    <t xml:space="preserve">Atlanta</t>
  </si>
  <si>
    <t xml:space="preserve">Masters</t>
  </si>
  <si>
    <t xml:space="preserve">Harbor Town</t>
  </si>
  <si>
    <t xml:space="preserve">Houston</t>
  </si>
  <si>
    <t xml:space="preserve">Greensboro</t>
  </si>
  <si>
    <t xml:space="preserve">New Orleans</t>
  </si>
  <si>
    <t xml:space="preserve">Nelson</t>
  </si>
  <si>
    <t xml:space="preserve">Colonial</t>
  </si>
  <si>
    <t xml:space="preserve">Kemper</t>
  </si>
  <si>
    <t xml:space="preserve">Memorial</t>
  </si>
  <si>
    <t xml:space="preserve">St. Jude</t>
  </si>
  <si>
    <t xml:space="preserve">U.S. Open</t>
  </si>
  <si>
    <t xml:space="preserve">Buick-NY</t>
  </si>
  <si>
    <t xml:space="preserve">Hartford</t>
  </si>
  <si>
    <t xml:space="preserve">Western</t>
  </si>
  <si>
    <t xml:space="preserve">Milwaukee</t>
  </si>
  <si>
    <t xml:space="preserve">British Open</t>
  </si>
  <si>
    <t xml:space="preserve">Quad Cities</t>
  </si>
  <si>
    <t xml:space="preserve">International</t>
  </si>
  <si>
    <t xml:space="preserve">Buick-Mich</t>
  </si>
  <si>
    <t xml:space="preserve">PGA</t>
  </si>
  <si>
    <t xml:space="preserve">Firestone</t>
  </si>
  <si>
    <t xml:space="preserve">Vancouver</t>
  </si>
  <si>
    <t xml:space="preserve">Canadian</t>
  </si>
  <si>
    <t xml:space="preserve">Pennsylvania</t>
  </si>
  <si>
    <t xml:space="preserve">San Antonio</t>
  </si>
  <si>
    <t xml:space="preserve">Kingsmill</t>
  </si>
  <si>
    <t xml:space="preserve">Las Vegas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</si>
</sst>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"/>
    <numFmt numFmtId="166" formatCode="0.0_);[RED]\(0.0\)"/>
    <numFmt numFmtId="167" formatCode="0.00_);\(0.00\)"/>
    <numFmt numFmtId="168" formatCode="0"/>
    <numFmt numFmtId="169" formatCode="0_);[RED]\(0\)"/>
    <numFmt numFmtId="170" formatCode="0.00"/>
    <numFmt numFmtId="171" formatCode="#,##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13" min="2" style="0" width="9.7"/>
    <col collapsed="false" customWidth="true" hidden="false" outlineLevel="0" max="15" min="15" style="0" width="2.84"/>
    <col collapsed="false" customWidth="true" hidden="false" outlineLevel="0" max="16" min="16" style="0" width="13.7"/>
    <col collapsed="false" customWidth="true" hidden="false" outlineLevel="0" max="17" min="17" style="0" width="11.56"/>
    <col collapsed="false" customWidth="true" hidden="false" outlineLevel="0" max="26" min="18" style="0" width="9.7"/>
  </cols>
  <sheetData>
    <row r="1" customFormat="false" ht="25.5" hidden="false" customHeight="false" outlineLevel="0" collapsed="false">
      <c r="A1" s="1"/>
      <c r="B1" s="2" t="str">
        <f aca="false">Input!B1</f>
        <v>High- landers</v>
      </c>
      <c r="C1" s="2" t="str">
        <f aca="false">Input!C1</f>
        <v>pigskin</v>
      </c>
      <c r="D1" s="2" t="str">
        <f aca="false">Input!D1</f>
        <v>tiger watcher</v>
      </c>
      <c r="E1" s="2" t="str">
        <f aca="false">Input!E1</f>
        <v>hack n slash</v>
      </c>
      <c r="F1" s="2" t="str">
        <f aca="false">Input!F1</f>
        <v>ExAGL Hacker</v>
      </c>
      <c r="G1" s="2" t="str">
        <f aca="false">Input!G1</f>
        <v>Team Barry</v>
      </c>
      <c r="H1" s="2" t="str">
        <f aca="false">Input!H1</f>
        <v>foneman 12000</v>
      </c>
      <c r="I1" s="2" t="str">
        <f aca="false">Input!I1</f>
        <v>Doctor Golf</v>
      </c>
      <c r="J1" s="2" t="str">
        <f aca="false">Input!J1</f>
        <v>Birdie- meister</v>
      </c>
      <c r="K1" s="2" t="str">
        <f aca="false">Input!K1</f>
        <v>Blue Bombers</v>
      </c>
      <c r="L1" s="2" t="str">
        <f aca="false">Input!L1</f>
        <v>par  busters</v>
      </c>
      <c r="M1" s="2" t="str">
        <f aca="false">Input!M1</f>
        <v>Norway</v>
      </c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A2" s="4"/>
      <c r="B2" s="5" t="str">
        <f aca="false">Input!B2</f>
        <v>FK</v>
      </c>
      <c r="C2" s="6" t="str">
        <f aca="false">Input!C2</f>
        <v>CA</v>
      </c>
      <c r="D2" s="6" t="str">
        <f aca="false">Input!D2</f>
        <v>BB</v>
      </c>
      <c r="E2" s="6" t="str">
        <f aca="false">Input!E2</f>
        <v>JK</v>
      </c>
      <c r="F2" s="6" t="str">
        <f aca="false">Input!F2</f>
        <v>HB</v>
      </c>
      <c r="G2" s="6" t="str">
        <f aca="false">Input!G2</f>
        <v>BT/BP</v>
      </c>
      <c r="H2" s="6" t="str">
        <f aca="false">Input!H2</f>
        <v>DT/JF</v>
      </c>
      <c r="I2" s="6" t="str">
        <f aca="false">Input!I2</f>
        <v>MB</v>
      </c>
      <c r="J2" s="6" t="str">
        <f aca="false">Input!J2</f>
        <v>OM</v>
      </c>
      <c r="K2" s="6" t="str">
        <f aca="false">Input!K2</f>
        <v>GK</v>
      </c>
      <c r="L2" s="6" t="str">
        <f aca="false">Input!L2</f>
        <v>SR</v>
      </c>
      <c r="M2" s="6" t="str">
        <f aca="false">Input!M2</f>
        <v>JS</v>
      </c>
      <c r="N2" s="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1" t="str">
        <f aca="false">Input!A3</f>
        <v>Mercedes</v>
      </c>
      <c r="B3" s="7" t="n">
        <v>185.041666666667</v>
      </c>
      <c r="C3" s="7" t="n">
        <v>245.866666666667</v>
      </c>
      <c r="D3" s="7" t="n">
        <v>85.325</v>
      </c>
      <c r="E3" s="7" t="n">
        <v>150.666666666667</v>
      </c>
      <c r="F3" s="7" t="n">
        <v>86.675</v>
      </c>
      <c r="G3" s="7" t="n">
        <v>297.916666666667</v>
      </c>
      <c r="H3" s="7" t="n">
        <v>106.375</v>
      </c>
      <c r="I3" s="7" t="n">
        <v>104.7</v>
      </c>
      <c r="J3" s="7" t="n">
        <v>207.133333333333</v>
      </c>
      <c r="K3" s="7" t="n">
        <v>219.508333333333</v>
      </c>
      <c r="L3" s="7"/>
      <c r="M3" s="7" t="s">
        <v>0</v>
      </c>
      <c r="N3" s="8" t="n">
        <f aca="false">SUM(B3:M3)</f>
        <v>1689.20833333333</v>
      </c>
      <c r="O3" s="1"/>
      <c r="P3" s="1"/>
      <c r="Q3" s="9" t="n">
        <f aca="false">VAR(B3:M3)^0.5/AVERAGE(B3:M3)</f>
        <v>0.436641192041855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customFormat="false" ht="12.75" hidden="false" customHeight="false" outlineLevel="0" collapsed="false">
      <c r="A4" s="1" t="str">
        <f aca="false">Input!A4</f>
        <v>Tucson</v>
      </c>
      <c r="B4" s="7" t="n">
        <v>78.4223333333333</v>
      </c>
      <c r="C4" s="7" t="n">
        <v>121.383857142857</v>
      </c>
      <c r="D4" s="7" t="n">
        <v>83.4304285714286</v>
      </c>
      <c r="E4" s="7" t="n">
        <v>90.3389285714286</v>
      </c>
      <c r="F4" s="7" t="n">
        <v>78.9292857142857</v>
      </c>
      <c r="G4" s="7" t="n">
        <v>113.904119047619</v>
      </c>
      <c r="H4" s="7" t="n">
        <v>28.5682857142857</v>
      </c>
      <c r="I4" s="7" t="n">
        <v>80.9415</v>
      </c>
      <c r="J4" s="7" t="n">
        <v>26.9738571428571</v>
      </c>
      <c r="K4" s="7" t="n">
        <v>123.062785714286</v>
      </c>
      <c r="L4" s="7"/>
      <c r="M4" s="7"/>
      <c r="N4" s="8" t="n">
        <f aca="false">SUM(B4:M4)</f>
        <v>825.955380952381</v>
      </c>
      <c r="O4" s="1"/>
      <c r="P4" s="1"/>
      <c r="Q4" s="9" t="n">
        <f aca="false">VAR(B4:M4)^0.5/AVERAGE(B4:M4)</f>
        <v>0.40817428051941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customFormat="false" ht="12.75" hidden="false" customHeight="false" outlineLevel="0" collapsed="false">
      <c r="A5" s="1" t="str">
        <f aca="false">Input!A5</f>
        <v>Sony</v>
      </c>
      <c r="B5" s="7" t="n">
        <v>404.166666666667</v>
      </c>
      <c r="C5" s="7" t="n">
        <v>131.75325</v>
      </c>
      <c r="D5" s="7" t="n">
        <v>303.95325</v>
      </c>
      <c r="E5" s="7" t="n">
        <v>172.04</v>
      </c>
      <c r="F5" s="7" t="n">
        <v>91.4166666666667</v>
      </c>
      <c r="G5" s="7" t="n">
        <v>55.15325</v>
      </c>
      <c r="H5" s="7" t="n">
        <v>46.9865</v>
      </c>
      <c r="I5" s="7" t="n">
        <v>189.745166666667</v>
      </c>
      <c r="J5" s="7" t="n">
        <v>67.119</v>
      </c>
      <c r="K5" s="7" t="n">
        <v>224.565666666667</v>
      </c>
      <c r="L5" s="7"/>
      <c r="M5" s="7"/>
      <c r="N5" s="8" t="n">
        <f aca="false">SUM(B5:M5)</f>
        <v>1686.89941666667</v>
      </c>
      <c r="O5" s="1"/>
      <c r="P5" s="1"/>
      <c r="Q5" s="9" t="n">
        <f aca="false">VAR(B5:M5)^0.5/AVERAGE(B5:M5)</f>
        <v>0.692102324465563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customFormat="false" ht="12.75" hidden="false" customHeight="false" outlineLevel="0" collapsed="false">
      <c r="A6" s="1" t="str">
        <f aca="false">Input!A6</f>
        <v>Phoenix</v>
      </c>
      <c r="B6" s="10" t="n">
        <f aca="false">Input!B6+(+IF(YTD!B5&lt;0,Input!$O6*YTD!B5^2,0))*ISNUMBER(Input!B6)</f>
        <v>1925</v>
      </c>
      <c r="C6" s="10" t="n">
        <f aca="false">Input!C6+(+IF(YTD!C5&lt;0,Input!$O6*YTD!C5^2,0))*ISNUMBER(Input!C6)</f>
        <v>2245</v>
      </c>
      <c r="D6" s="10" t="n">
        <f aca="false">Input!D6+(+IF(YTD!D5&lt;0,Input!$O6*YTD!D5^2,0))*ISNUMBER(Input!D6)</f>
        <v>150</v>
      </c>
      <c r="E6" s="10" t="n">
        <f aca="false">Input!E6+(+IF(YTD!E5&lt;0,Input!$O6*YTD!E5^2,0))*ISNUMBER(Input!E6)</f>
        <v>120</v>
      </c>
      <c r="F6" s="10" t="n">
        <f aca="false">Input!F6+(+IF(YTD!F5&lt;0,Input!$O6*YTD!F5^2,0))*ISNUMBER(Input!F6)</f>
        <v>1330.52930387978</v>
      </c>
      <c r="G6" s="10" t="n">
        <f aca="false">Input!G6+(+IF(YTD!G5&lt;0,Input!$O6*YTD!G5^2,0))*ISNUMBER(Input!G6)</f>
        <v>0</v>
      </c>
      <c r="H6" s="11" t="n">
        <f aca="false">Input!H6+(+IF(YTD!H5&lt;0,Input!$O6*YTD!H5^2,0))*ISNUMBER(Input!H6)+675</f>
        <v>1224.4597178096</v>
      </c>
      <c r="I6" s="10" t="n">
        <f aca="false">Input!I6+(+IF(YTD!I5&lt;0,Input!$O6*YTD!I5^2,0))*ISNUMBER(Input!I6)</f>
        <v>1975.65009523791</v>
      </c>
      <c r="J6" s="12" t="n">
        <f aca="false">Input!J6+(+IF(YTD!J5&lt;0,Input!$O6*YTD!J5^2,0))*ISNUMBER(Input!J6)-675</f>
        <v>1652.66305772379</v>
      </c>
      <c r="K6" s="10" t="n">
        <f aca="false">Input!K6+(+IF(YTD!K5&lt;0,Input!$O6*YTD!K5^2,0))*ISNUMBER(Input!K6)</f>
        <v>1710</v>
      </c>
      <c r="L6" s="10" t="n">
        <f aca="false">Input!L6+(+IF(YTD!L5&lt;0,Input!$O6*YTD!L5^2,0))*ISNUMBER(Input!L6)</f>
        <v>0</v>
      </c>
      <c r="M6" s="10" t="n">
        <f aca="false">Input!M6+(+IF(YTD!M5&lt;0,Input!$O6*YTD!M5^2,0))*ISNUMBER(Input!M6)</f>
        <v>0</v>
      </c>
      <c r="N6" s="13" t="n">
        <f aca="false">SUM(B6:M6)</f>
        <v>12333.3021746511</v>
      </c>
      <c r="O6" s="1"/>
      <c r="P6" s="1"/>
      <c r="Q6" s="9" t="n">
        <f aca="false">VAR(B6:M6)^0.5/AVERAGE(B6:M6)</f>
        <v>0.876899958837215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customFormat="false" ht="12.75" hidden="false" customHeight="false" outlineLevel="0" collapsed="false">
      <c r="A7" s="1" t="str">
        <f aca="false">Input!A7</f>
        <v>Pebble</v>
      </c>
      <c r="B7" s="10" t="n">
        <f aca="false">Input!B7+(+IF(YTD!B6&lt;0,Input!$O7*YTD!B6^2,0))*ISNUMBER(Input!B7)</f>
        <v>744</v>
      </c>
      <c r="C7" s="10" t="n">
        <f aca="false">Input!C7+(+IF(YTD!C6&lt;0,Input!$O7*YTD!C6^2,0))*ISNUMBER(Input!C7)</f>
        <v>213</v>
      </c>
      <c r="D7" s="10" t="n">
        <f aca="false">Input!D7+(+IF(YTD!D6&lt;0,Input!$O7*YTD!D6^2,0))*ISNUMBER(Input!D7)</f>
        <v>2114.83417538537</v>
      </c>
      <c r="E7" s="10" t="n">
        <f aca="false">Input!E7+(+IF(YTD!E6&lt;0,Input!$O7*YTD!E6^2,0))*ISNUMBER(Input!E7)</f>
        <v>1979.2824009491</v>
      </c>
      <c r="F7" s="10" t="n">
        <f aca="false">Input!F7+(+IF(YTD!F6&lt;0,Input!$O7*YTD!F6^2,0))*ISNUMBER(Input!F7)</f>
        <v>276.692782694962</v>
      </c>
      <c r="G7" s="10" t="n">
        <f aca="false">Input!G7+(+IF(YTD!G6&lt;0,Input!$O7*YTD!G6^2,0))*ISNUMBER(Input!G7)</f>
        <v>0</v>
      </c>
      <c r="H7" s="11" t="n">
        <f aca="false">Input!H7+(+IF(YTD!H6&lt;0,Input!$O7*YTD!H6^2,0))*ISNUMBER(Input!H7)+411</f>
        <v>3288.67684274581</v>
      </c>
      <c r="I7" s="10" t="n">
        <f aca="false">Input!I7+(+IF(YTD!I6&lt;0,Input!$O7*YTD!I6^2,0))*ISNUMBER(Input!I7)</f>
        <v>1295</v>
      </c>
      <c r="J7" s="10" t="n">
        <f aca="false">Input!J7+(+IF(YTD!J6&lt;0,Input!$O7*YTD!J6^2,0))*ISNUMBER(Input!J7)</f>
        <v>2367.14387132596</v>
      </c>
      <c r="K7" s="10" t="n">
        <f aca="false">Input!K7+(+IF(YTD!K6&lt;0,Input!$O7*YTD!K6^2,0))*ISNUMBER(Input!K7)</f>
        <v>2311</v>
      </c>
      <c r="L7" s="10" t="n">
        <f aca="false">Input!L7+(+IF(YTD!L6&lt;0,Input!$O7*YTD!L6^2,0))*ISNUMBER(Input!L7)</f>
        <v>0</v>
      </c>
      <c r="M7" s="10" t="n">
        <f aca="false">Input!M7+(+IF(YTD!M6&lt;0,Input!$O7*YTD!M6^2,0))*ISNUMBER(Input!M7)</f>
        <v>0</v>
      </c>
      <c r="N7" s="13" t="n">
        <f aca="false">SUM(B7:M7)</f>
        <v>14589.6300731012</v>
      </c>
      <c r="O7" s="1"/>
      <c r="P7" s="1"/>
      <c r="Q7" s="9" t="n">
        <f aca="false">VAR(B7:M7)^0.5/AVERAGE(B7:M7)</f>
        <v>0.952888073154368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customFormat="false" ht="12.75" hidden="false" customHeight="false" outlineLevel="0" collapsed="false">
      <c r="A8" s="1" t="str">
        <f aca="false">Input!A8</f>
        <v>Buick-SD</v>
      </c>
      <c r="B8" s="10" t="n">
        <f aca="false">Input!B8+(+IF(YTD!B7&lt;0,Input!$O8*YTD!B7^2,0))*ISNUMBER(Input!B8)</f>
        <v>1077</v>
      </c>
      <c r="C8" s="10" t="n">
        <f aca="false">Input!C8+(+IF(YTD!C7&lt;0,Input!$O8*YTD!C7^2,0))*ISNUMBER(Input!C8)</f>
        <v>1558</v>
      </c>
      <c r="D8" s="10" t="n">
        <f aca="false">Input!D8+(+IF(YTD!D7&lt;0,Input!$O8*YTD!D7^2,0))*ISNUMBER(Input!D8)</f>
        <v>1423.40513964962</v>
      </c>
      <c r="E8" s="10" t="n">
        <f aca="false">Input!E8+(+IF(YTD!E7&lt;0,Input!$O8*YTD!E7^2,0))*ISNUMBER(Input!E8)</f>
        <v>1522.54805289127</v>
      </c>
      <c r="F8" s="11" t="n">
        <f aca="false">Input!F8+(+IF(YTD!F7&lt;0,Input!$O8*YTD!F7^2,0))*ISNUMBER(Input!F8)+750</f>
        <v>2427.64401215379</v>
      </c>
      <c r="G8" s="10" t="n">
        <f aca="false">Input!G8+(+IF(YTD!G7&lt;0,Input!$O8*YTD!G7^2,0))*ISNUMBER(Input!G8)</f>
        <v>2658.21764334786</v>
      </c>
      <c r="H8" s="10" t="n">
        <f aca="false">Input!H8+(+IF(YTD!H7&lt;0,Input!$O8*YTD!H7^2,0))*ISNUMBER(Input!H8)</f>
        <v>492.255030647499</v>
      </c>
      <c r="I8" s="10" t="n">
        <f aca="false">Input!I8+(+IF(YTD!I7&lt;0,Input!$O8*YTD!I7^2,0))*ISNUMBER(Input!I8)</f>
        <v>329</v>
      </c>
      <c r="J8" s="10" t="n">
        <f aca="false">Input!J8+(+IF(YTD!J7&lt;0,Input!$O8*YTD!J7^2,0))*ISNUMBER(Input!J8)</f>
        <v>42.4159245426831</v>
      </c>
      <c r="K8" s="10" t="n">
        <f aca="false">Input!K8+(+IF(YTD!K7&lt;0,Input!$O8*YTD!K7^2,0))*ISNUMBER(Input!K8)</f>
        <v>980</v>
      </c>
      <c r="L8" s="10" t="n">
        <f aca="false">Input!L8+(+IF(YTD!L7&lt;0,Input!$O8*YTD!L7^2,0))*ISNUMBER(Input!L8)</f>
        <v>0</v>
      </c>
      <c r="M8" s="10" t="n">
        <f aca="false">Input!M8+(+IF(YTD!M7&lt;0,Input!$O8*YTD!M7^2,0))*ISNUMBER(Input!M8)</f>
        <v>0</v>
      </c>
      <c r="N8" s="13" t="n">
        <f aca="false">SUM(B8:M8)</f>
        <v>12510.4858032327</v>
      </c>
      <c r="O8" s="1"/>
      <c r="P8" s="1"/>
      <c r="Q8" s="9" t="n">
        <f aca="false">VAR(B8:M8)^0.5/AVERAGE(B8:M8)</f>
        <v>0.875359067519508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customFormat="false" ht="12.75" hidden="false" customHeight="false" outlineLevel="0" collapsed="false">
      <c r="A9" s="1" t="str">
        <f aca="false">Input!A9</f>
        <v>Hope</v>
      </c>
      <c r="B9" s="10" t="n">
        <f aca="false">Input!B9+(+IF(YTD!B8&lt;0,Input!$O9*YTD!B8^2,0))*ISNUMBER(Input!B9)</f>
        <v>474</v>
      </c>
      <c r="C9" s="10" t="n">
        <f aca="false">Input!C9+(+IF(YTD!C8&lt;0,Input!$O9*YTD!C8^2,0))*ISNUMBER(Input!C9)</f>
        <v>1513</v>
      </c>
      <c r="D9" s="10" t="n">
        <f aca="false">Input!D9+(+IF(YTD!D8&lt;0,Input!$O9*YTD!D8^2,0))*ISNUMBER(Input!D9)</f>
        <v>2048</v>
      </c>
      <c r="E9" s="10" t="n">
        <f aca="false">Input!E9+(+IF(YTD!E8&lt;0,Input!$O9*YTD!E8^2,0))*ISNUMBER(Input!E9)</f>
        <v>1072.18765829991</v>
      </c>
      <c r="F9" s="10" t="n">
        <f aca="false">Input!F9+(+IF(YTD!F8&lt;0,Input!$O9*YTD!F8^2,0))*ISNUMBER(Input!F9)</f>
        <v>827.663236613198</v>
      </c>
      <c r="G9" s="10" t="n">
        <f aca="false">Input!G9+(+IF(YTD!G8&lt;0,Input!$O9*YTD!G8^2,0))*ISNUMBER(Input!G9)</f>
        <v>915.257674726236</v>
      </c>
      <c r="H9" s="10" t="n">
        <f aca="false">Input!H9+(+IF(YTD!H8&lt;0,Input!$O9*YTD!H8^2,0))*ISNUMBER(Input!H9)</f>
        <v>1085.55688880937</v>
      </c>
      <c r="I9" s="10" t="n">
        <f aca="false">Input!I9+(+IF(YTD!I8&lt;0,Input!$O9*YTD!I8^2,0))*ISNUMBER(Input!I9)</f>
        <v>1238.95420992635</v>
      </c>
      <c r="J9" s="10" t="n">
        <f aca="false">Input!J9+(+IF(YTD!J8&lt;0,Input!$O9*YTD!J8^2,0))*ISNUMBER(Input!J9)</f>
        <v>1023.61401479177</v>
      </c>
      <c r="K9" s="10" t="n">
        <f aca="false">Input!K9+(+IF(YTD!K8&lt;0,Input!$O9*YTD!K8^2,0))*ISNUMBER(Input!K9)</f>
        <v>3192</v>
      </c>
      <c r="L9" s="10" t="n">
        <f aca="false">Input!L9+(+IF(YTD!L8&lt;0,Input!$O9*YTD!L8^2,0))*ISNUMBER(Input!L9)</f>
        <v>0</v>
      </c>
      <c r="M9" s="10" t="n">
        <f aca="false">Input!M9+(+IF(YTD!M8&lt;0,Input!$O9*YTD!M8^2,0))*ISNUMBER(Input!M9)</f>
        <v>0</v>
      </c>
      <c r="N9" s="13" t="n">
        <f aca="false">SUM(B9:M9)</f>
        <v>13390.2336831668</v>
      </c>
      <c r="O9" s="1"/>
      <c r="P9" s="1" t="s">
        <v>1</v>
      </c>
      <c r="Q9" s="9" t="n">
        <f aca="false">VAR(B9:M9)^0.5/AVERAGE(B9:M9)</f>
        <v>0.782622536458477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customFormat="false" ht="12.75" hidden="false" customHeight="false" outlineLevel="0" collapsed="false">
      <c r="A10" s="1" t="str">
        <f aca="false">Input!A10</f>
        <v>Nissan-LA</v>
      </c>
      <c r="B10" s="10" t="n">
        <f aca="false">Input!B10+(+IF(YTD!B9&lt;0,Input!$O10*YTD!B9^2,0))*ISNUMBER(Input!B10)</f>
        <v>1343</v>
      </c>
      <c r="C10" s="10" t="n">
        <f aca="false">Input!C10+(+IF(YTD!C9&lt;0,Input!$O10*YTD!C9^2,0))*ISNUMBER(Input!C10)</f>
        <v>963</v>
      </c>
      <c r="D10" s="10" t="n">
        <f aca="false">Input!D10+(+IF(YTD!D9&lt;0,Input!$O10*YTD!D9^2,0))*ISNUMBER(Input!D10)</f>
        <v>1301</v>
      </c>
      <c r="E10" s="10" t="n">
        <f aca="false">Input!E10+(+IF(YTD!E9&lt;0,Input!$O10*YTD!E9^2,0))*ISNUMBER(Input!E10)</f>
        <v>2144.06921722822</v>
      </c>
      <c r="F10" s="10" t="n">
        <f aca="false">Input!F10+(+IF(YTD!F9&lt;0,Input!$O10*YTD!F9^2,0))*ISNUMBER(Input!F10)</f>
        <v>0</v>
      </c>
      <c r="G10" s="10" t="n">
        <f aca="false">Input!G10+(+IF(YTD!G9&lt;0,Input!$O10*YTD!G9^2,0))*ISNUMBER(Input!G10)</f>
        <v>972.624802108949</v>
      </c>
      <c r="H10" s="11" t="n">
        <f aca="false">Input!H10+(+IF(YTD!H9&lt;0,Input!$O10*YTD!H9^2,0))*ISNUMBER(Input!H10)+406</f>
        <v>2376.72962216241</v>
      </c>
      <c r="I10" s="10" t="n">
        <f aca="false">Input!I10+(+IF(YTD!I9&lt;0,Input!$O10*YTD!I9^2,0))*ISNUMBER(Input!I10)</f>
        <v>922.829170073424</v>
      </c>
      <c r="J10" s="10" t="n">
        <f aca="false">Input!J10+(+IF(YTD!J9&lt;0,Input!$O10*YTD!J9^2,0))*ISNUMBER(Input!J10)</f>
        <v>1807.12905773201</v>
      </c>
      <c r="K10" s="10" t="n">
        <f aca="false">Input!K10+(+IF(YTD!K9&lt;0,Input!$O10*YTD!K9^2,0))*ISNUMBER(Input!K10)</f>
        <v>901</v>
      </c>
      <c r="L10" s="10" t="n">
        <f aca="false">Input!L10+(+IF(YTD!L9&lt;0,Input!$O10*YTD!L9^2,0))*ISNUMBER(Input!L10)</f>
        <v>0</v>
      </c>
      <c r="M10" s="10" t="n">
        <f aca="false">Input!M10+(+IF(YTD!M9&lt;0,Input!$O10*YTD!M9^2,0))*ISNUMBER(Input!M10)</f>
        <v>0</v>
      </c>
      <c r="N10" s="13" t="n">
        <f aca="false">SUM(B10:M10)</f>
        <v>12731.381869305</v>
      </c>
      <c r="O10" s="1"/>
      <c r="P10" s="1"/>
      <c r="Q10" s="9" t="n">
        <f aca="false">VAR(B10:M10)^0.5/AVERAGE(B10:M10)</f>
        <v>0.75389681022215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customFormat="false" ht="12.75" hidden="false" customHeight="false" outlineLevel="0" collapsed="false">
      <c r="A11" s="1" t="str">
        <f aca="false">Input!A11</f>
        <v>Doral-Ryder</v>
      </c>
      <c r="B11" s="10" t="n">
        <f aca="false">Input!B11+(+IF(YTD!B10&lt;0,Input!$O11*YTD!B10^2,0))*ISNUMBER(Input!B11)</f>
        <v>3213</v>
      </c>
      <c r="C11" s="10" t="n">
        <f aca="false">Input!C11+(+IF(YTD!C10&lt;0,Input!$O11*YTD!C10^2,0))*ISNUMBER(Input!C11)</f>
        <v>1914</v>
      </c>
      <c r="D11" s="10" t="n">
        <f aca="false">Input!D11+(+IF(YTD!D10&lt;0,Input!$O11*YTD!D10^2,0))*ISNUMBER(Input!D11)</f>
        <v>2388</v>
      </c>
      <c r="E11" s="10" t="n">
        <f aca="false">Input!E11+(+IF(YTD!E10&lt;0,Input!$O11*YTD!E10^2,0))*ISNUMBER(Input!E11)</f>
        <v>5639.03697684136</v>
      </c>
      <c r="F11" s="11" t="n">
        <f aca="false">Input!F11+(+IF(YTD!F10&lt;0,Input!$O11*YTD!F10^2,0))*ISNUMBER(Input!F11)</f>
        <v>733.125099681546</v>
      </c>
      <c r="G11" s="10" t="n">
        <f aca="false">Input!G11+(+IF(YTD!G10&lt;0,Input!$O11*YTD!G10^2,0))*ISNUMBER(Input!G11)</f>
        <v>1828.86620213499</v>
      </c>
      <c r="H11" s="10" t="n">
        <f aca="false">Input!H11+(+IF(YTD!H10&lt;0,Input!$O11*YTD!H10^2,0))*ISNUMBER(Input!H11)</f>
        <v>426.087028400599</v>
      </c>
      <c r="I11" s="10" t="n">
        <f aca="false">Input!I11+(+IF(YTD!I10&lt;0,Input!$O11*YTD!I10^2,0))*ISNUMBER(Input!I11)</f>
        <v>312.955552510936</v>
      </c>
      <c r="J11" s="10" t="n">
        <f aca="false">Input!J11+(+IF(YTD!J10&lt;0,Input!$O11*YTD!J10^2,0))*ISNUMBER(Input!J11)</f>
        <v>283.302054955068</v>
      </c>
      <c r="K11" s="10" t="n">
        <f aca="false">Input!K11+(+IF(YTD!K10&lt;0,Input!$O11*YTD!K10^2,0))*ISNUMBER(Input!K11)</f>
        <v>1607</v>
      </c>
      <c r="L11" s="10" t="n">
        <f aca="false">Input!L11+(+IF(YTD!L10&lt;0,Input!$O11*YTD!L10^2,0))*ISNUMBER(Input!L11)</f>
        <v>0</v>
      </c>
      <c r="M11" s="10" t="n">
        <f aca="false">Input!M11+(+IF(YTD!M10&lt;0,Input!$O11*YTD!M10^2,0))*ISNUMBER(Input!M11)</f>
        <v>0</v>
      </c>
      <c r="N11" s="13" t="n">
        <f aca="false">SUM(B11:M11)</f>
        <v>18345.3729145245</v>
      </c>
      <c r="O11" s="1"/>
      <c r="P11" s="1" t="s">
        <v>1</v>
      </c>
      <c r="Q11" s="9" t="n">
        <f aca="false">VAR(B11:M11)^0.5/AVERAGE(B11:M11)</f>
        <v>1.08502272013755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customFormat="false" ht="12.75" hidden="false" customHeight="false" outlineLevel="0" collapsed="false">
      <c r="A12" s="1" t="str">
        <f aca="false">Input!A12</f>
        <v>Honda</v>
      </c>
      <c r="B12" s="10" t="n">
        <f aca="false">Input!B12+(+IF(YTD!B11&lt;0,Input!$O12*YTD!B11^2,0))*ISNUMBER(Input!B12)</f>
        <v>3869</v>
      </c>
      <c r="C12" s="10" t="n">
        <f aca="false">Input!C12+(+IF(YTD!C11&lt;0,Input!$O12*YTD!C11^2,0))*ISNUMBER(Input!C12)</f>
        <v>1176</v>
      </c>
      <c r="D12" s="10" t="n">
        <f aca="false">Input!D12+(+IF(YTD!D11&lt;0,Input!$O12*YTD!D11^2,0))*ISNUMBER(Input!D12)</f>
        <v>2944</v>
      </c>
      <c r="E12" s="10" t="n">
        <f aca="false">Input!E12+(+IF(YTD!E11&lt;0,Input!$O12*YTD!E11^2,0))*ISNUMBER(Input!E12)</f>
        <v>3342</v>
      </c>
      <c r="F12" s="10" t="n">
        <f aca="false">Input!F12+(+IF(YTD!F11&lt;0,Input!$O12*YTD!F11^2,0))*ISNUMBER(Input!F12)</f>
        <v>560.823927319105</v>
      </c>
      <c r="G12" s="10" t="n">
        <f aca="false">Input!G12+(+IF(YTD!G11&lt;0,Input!$O12*YTD!G11^2,0))*ISNUMBER(Input!G12)</f>
        <v>2298.26573024827</v>
      </c>
      <c r="H12" s="10" t="n">
        <f aca="false">Input!H12+(+IF(YTD!H11&lt;0,Input!$O12*YTD!H11^2,0))*ISNUMBER(Input!H12)</f>
        <v>2601.79770475817</v>
      </c>
      <c r="I12" s="10" t="n">
        <f aca="false">Input!I12+(+IF(YTD!I11&lt;0,Input!$O12*YTD!I11^2,0))*ISNUMBER(Input!I12)</f>
        <v>3987.82051300316</v>
      </c>
      <c r="J12" s="11" t="n">
        <f aca="false">Input!J12+(+IF(YTD!J11&lt;0,Input!$O12*YTD!J11^2,0))*ISNUMBER(Input!J12)</f>
        <v>3686.1408898571</v>
      </c>
      <c r="K12" s="10" t="n">
        <f aca="false">Input!K12+(+IF(YTD!K11&lt;0,Input!$O12*YTD!K11^2,0))*ISNUMBER(Input!K12)</f>
        <v>1902</v>
      </c>
      <c r="L12" s="10" t="n">
        <f aca="false">Input!L12+(+IF(YTD!L11&lt;0,Input!$O12*YTD!L11^2,0))*ISNUMBER(Input!L12)</f>
        <v>0</v>
      </c>
      <c r="M12" s="10" t="n">
        <f aca="false">Input!M12+(+IF(YTD!M11&lt;0,Input!$O12*YTD!M11^2,0))*ISNUMBER(Input!M12)</f>
        <v>0</v>
      </c>
      <c r="N12" s="13" t="n">
        <f aca="false">SUM(B12:M12)</f>
        <v>26367.8487651858</v>
      </c>
      <c r="O12" s="1"/>
      <c r="P12" s="1" t="s">
        <v>1</v>
      </c>
      <c r="Q12" s="9" t="n">
        <f aca="false">VAR(B12:M12)^0.5/AVERAGE(B12:M12)</f>
        <v>0.668342822356403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customFormat="false" ht="12.75" hidden="false" customHeight="false" outlineLevel="0" collapsed="false">
      <c r="A13" s="1" t="str">
        <f aca="false">Input!A13</f>
        <v>Bay Hill</v>
      </c>
      <c r="B13" s="10" t="n">
        <f aca="false">Input!B13+(+IF(YTD!B12&lt;0,Input!$O13*YTD!B12^2,0))*ISNUMBER(Input!B13)</f>
        <v>3481</v>
      </c>
      <c r="C13" s="10" t="n">
        <f aca="false">Input!C13+(+IF(YTD!C12&lt;0,Input!$O13*YTD!C12^2,0))*ISNUMBER(Input!C13)</f>
        <v>3362</v>
      </c>
      <c r="D13" s="10" t="n">
        <f aca="false">Input!D13+(+IF(YTD!D12&lt;0,Input!$O13*YTD!D12^2,0))*ISNUMBER(Input!D13)</f>
        <v>2937</v>
      </c>
      <c r="E13" s="10" t="n">
        <f aca="false">Input!E13+(+IF(YTD!E12&lt;0,Input!$O13*YTD!E12^2,0))*ISNUMBER(Input!E13)</f>
        <v>3031</v>
      </c>
      <c r="F13" s="11" t="n">
        <f aca="false">Input!F13+(+IF(YTD!F12&lt;0,Input!$O13*YTD!F12^2,0))*ISNUMBER(Input!F13)+1875</f>
        <v>4542.95433025858</v>
      </c>
      <c r="G13" s="10" t="n">
        <f aca="false">Input!G13+(+IF(YTD!G12&lt;0,Input!$O13*YTD!G12^2,0))*ISNUMBER(Input!G13)</f>
        <v>3821.47149006664</v>
      </c>
      <c r="H13" s="10" t="n">
        <f aca="false">Input!H13+(+IF(YTD!H12&lt;0,Input!$O13*YTD!H12^2,0))*ISNUMBER(Input!H13)</f>
        <v>3630.08200179554</v>
      </c>
      <c r="I13" s="10" t="n">
        <f aca="false">Input!I13+(+IF(YTD!I12&lt;0,Input!$O13*YTD!I12^2,0))*ISNUMBER(Input!I13)</f>
        <v>4426.79465481681</v>
      </c>
      <c r="J13" s="10" t="n">
        <f aca="false">Input!J13+(+IF(YTD!J12&lt;0,Input!$O13*YTD!J12^2,0))*ISNUMBER(Input!J13)</f>
        <v>1827.39124977586</v>
      </c>
      <c r="K13" s="10" t="n">
        <f aca="false">Input!K13+(+IF(YTD!K12&lt;0,Input!$O13*YTD!K12^2,0))*ISNUMBER(Input!K13)</f>
        <v>3275</v>
      </c>
      <c r="L13" s="10" t="n">
        <f aca="false">Input!L13+(+IF(YTD!L12&lt;0,Input!$O13*YTD!L12^2,0))*ISNUMBER(Input!L13)</f>
        <v>0</v>
      </c>
      <c r="M13" s="10" t="n">
        <f aca="false">Input!M13+(+IF(YTD!M12&lt;0,Input!$O13*YTD!M12^2,0))*ISNUMBER(Input!M13)</f>
        <v>0</v>
      </c>
      <c r="N13" s="13" t="n">
        <f aca="false">SUM(B13:M13)</f>
        <v>34334.6937267134</v>
      </c>
      <c r="O13" s="1"/>
      <c r="P13" s="1" t="n">
        <v>1875</v>
      </c>
      <c r="Q13" s="9" t="n">
        <f aca="false">VAR(B13:M13)^0.5/AVERAGE(B13:M13)</f>
        <v>0.527683343534015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customFormat="false" ht="12.75" hidden="false" customHeight="false" outlineLevel="0" collapsed="false">
      <c r="A14" s="1" t="str">
        <f aca="false">Input!A14</f>
        <v>Players</v>
      </c>
      <c r="B14" s="10" t="n">
        <f aca="false">Input!B14+(+IF(YTD!B13&lt;0,Input!$O14*YTD!B13^2,0))*ISNUMBER(Input!B14)</f>
        <v>4713</v>
      </c>
      <c r="C14" s="10" t="n">
        <f aca="false">Input!C14+(+IF(YTD!C13&lt;0,Input!$O14*YTD!C13^2,0))*ISNUMBER(Input!C14)</f>
        <v>3915</v>
      </c>
      <c r="D14" s="10" t="n">
        <f aca="false">Input!D14+(+IF(YTD!D13&lt;0,Input!$O14*YTD!D13^2,0))*ISNUMBER(Input!D14)</f>
        <v>2970</v>
      </c>
      <c r="E14" s="10" t="n">
        <f aca="false">Input!E14+(+IF(YTD!E13&lt;0,Input!$O14*YTD!E13^2,0))*ISNUMBER(Input!E14)</f>
        <v>4715</v>
      </c>
      <c r="F14" s="11" t="n">
        <f aca="false">Input!F14+(+IF(YTD!F13&lt;0,Input!$O14*YTD!F13^2,0))*ISNUMBER(Input!F14)+2250</f>
        <v>3706.0425833713</v>
      </c>
      <c r="G14" s="10" t="n">
        <f aca="false">Input!G14+(+IF(YTD!G13&lt;0,Input!$O14*YTD!G13^2,0))*ISNUMBER(Input!G14)</f>
        <v>2525.84928942565</v>
      </c>
      <c r="H14" s="10" t="n">
        <f aca="false">Input!H14+(+IF(YTD!H13&lt;0,Input!$O14*YTD!H13^2,0))*ISNUMBER(Input!H14)</f>
        <v>4364.87626606087</v>
      </c>
      <c r="I14" s="10" t="n">
        <f aca="false">Input!I14+(+IF(YTD!I13&lt;0,Input!$O14*YTD!I13^2,0))*ISNUMBER(Input!I14)</f>
        <v>4650.08727550346</v>
      </c>
      <c r="J14" s="10" t="n">
        <f aca="false">Input!J14+(+IF(YTD!J13&lt;0,Input!$O14*YTD!J13^2,0))*ISNUMBER(Input!J14)</f>
        <v>2354.28563003902</v>
      </c>
      <c r="K14" s="10" t="n">
        <f aca="false">Input!K14+(+IF(YTD!K13&lt;0,Input!$O14*YTD!K13^2,0))*ISNUMBER(Input!K14)</f>
        <v>4538</v>
      </c>
      <c r="L14" s="10" t="n">
        <f aca="false">Input!L14+(+IF(YTD!L13&lt;0,Input!$O14*YTD!L13^2,0))*ISNUMBER(Input!L14)</f>
        <v>0</v>
      </c>
      <c r="M14" s="10" t="n">
        <f aca="false">Input!M14+(+IF(YTD!M13&lt;0,Input!$O14*YTD!M13^2,0))*ISNUMBER(Input!M14)</f>
        <v>0</v>
      </c>
      <c r="N14" s="13" t="n">
        <f aca="false">SUM(B14:M14)</f>
        <v>38452.1410444003</v>
      </c>
      <c r="O14" s="1"/>
      <c r="P14" s="1" t="n">
        <v>2250</v>
      </c>
      <c r="Q14" s="9" t="n">
        <f aca="false">VAR(B14:M14)^0.5/AVERAGE(B14:M14)</f>
        <v>0.534801533811183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customFormat="false" ht="12.75" hidden="false" customHeight="false" outlineLevel="0" collapsed="false">
      <c r="A15" s="1" t="str">
        <f aca="false">Input!A15</f>
        <v>Atlanta</v>
      </c>
      <c r="B15" s="10" t="n">
        <f aca="false">Input!B15+(+IF(YTD!B14&lt;0,Input!$O15*YTD!B14^2,0))*ISNUMBER(Input!B15)</f>
        <v>2298</v>
      </c>
      <c r="C15" s="10" t="n">
        <f aca="false">Input!C15+(+IF(YTD!C14&lt;0,Input!$O15*YTD!C14^2,0))*ISNUMBER(Input!C15)</f>
        <v>0</v>
      </c>
      <c r="D15" s="10" t="n">
        <f aca="false">Input!D15+(+IF(YTD!D14&lt;0,Input!$O15*YTD!D14^2,0))*ISNUMBER(Input!D15)</f>
        <v>2228</v>
      </c>
      <c r="E15" s="10" t="n">
        <f aca="false">Input!E15+(+IF(YTD!E14&lt;0,Input!$O15*YTD!E14^2,0))*ISNUMBER(Input!E15)</f>
        <v>515</v>
      </c>
      <c r="F15" s="10" t="n">
        <f aca="false">Input!F15+(+IF(YTD!F14&lt;0,Input!$O15*YTD!F14^2,0))*ISNUMBER(Input!F15)+2250</f>
        <v>4430.76342290892</v>
      </c>
      <c r="G15" s="10" t="n">
        <f aca="false">Input!G15+(+IF(YTD!G14&lt;0,Input!$O15*YTD!G14^2,0))*ISNUMBER(Input!G15)</f>
        <v>4533.30529466117</v>
      </c>
      <c r="H15" s="10" t="n">
        <f aca="false">Input!H15+(+IF(YTD!H14&lt;0,Input!$O15*YTD!H14^2,0))*ISNUMBER(Input!H15)</f>
        <v>0</v>
      </c>
      <c r="I15" s="10" t="n">
        <f aca="false">Input!I15+(+IF(YTD!I14&lt;0,Input!$O15*YTD!I14^2,0))*ISNUMBER(Input!I15)</f>
        <v>5888.40229179295</v>
      </c>
      <c r="J15" s="11" t="n">
        <f aca="false">Input!J15+(+IF(YTD!J14&lt;0,Input!$O15*YTD!J14^2,0))*ISNUMBER(Input!J15)</f>
        <v>6512.88186088424</v>
      </c>
      <c r="K15" s="10" t="n">
        <f aca="false">Input!K15+(+IF(YTD!K14&lt;0,Input!$O15*YTD!K14^2,0))*ISNUMBER(Input!K15)</f>
        <v>3148</v>
      </c>
      <c r="L15" s="10" t="n">
        <f aca="false">Input!L15+(+IF(YTD!L14&lt;0,Input!$O15*YTD!L14^2,0))*ISNUMBER(Input!L15)</f>
        <v>0</v>
      </c>
      <c r="M15" s="10" t="n">
        <f aca="false">Input!M15+(+IF(YTD!M14&lt;0,Input!$O15*YTD!M14^2,0))*ISNUMBER(Input!M15)</f>
        <v>0</v>
      </c>
      <c r="N15" s="13" t="n">
        <f aca="false">SUM(B15:M15)</f>
        <v>29554.3528702473</v>
      </c>
      <c r="O15" s="1"/>
      <c r="P15" s="1" t="s">
        <v>1</v>
      </c>
      <c r="Q15" s="9" t="n">
        <f aca="false">VAR(B15:M15)^0.5/AVERAGE(B15:M15)</f>
        <v>0.986285493362035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customFormat="false" ht="12.75" hidden="false" customHeight="false" outlineLevel="0" collapsed="false">
      <c r="A16" s="1" t="str">
        <f aca="false">Input!A16</f>
        <v>Masters</v>
      </c>
      <c r="B16" s="10" t="n">
        <f aca="false">Input!B16+(+IF(YTD!B15&lt;0,Input!$O16*YTD!B15^2,0))*ISNUMBER(Input!B16)</f>
        <v>4798</v>
      </c>
      <c r="C16" s="10" t="n">
        <f aca="false">Input!C16+(+IF(YTD!C15&lt;0,Input!$O16*YTD!C15^2,0))*ISNUMBER(Input!C16)</f>
        <v>4175</v>
      </c>
      <c r="D16" s="10" t="n">
        <f aca="false">Input!D16+(+IF(YTD!D15&lt;0,Input!$O16*YTD!D15^2,0))*ISNUMBER(Input!D16)</f>
        <v>3818</v>
      </c>
      <c r="E16" s="10" t="n">
        <f aca="false">Input!E16+(+IF(YTD!E15&lt;0,Input!$O16*YTD!E15^2,0))*ISNUMBER(Input!E16)</f>
        <v>2983</v>
      </c>
      <c r="F16" s="11" t="n">
        <f aca="false">Input!F16+(+IF(YTD!F15&lt;0,Input!$O16*YTD!F15^2,0))*ISNUMBER(Input!F16)+2250</f>
        <v>6934.97604874701</v>
      </c>
      <c r="G16" s="10" t="n">
        <f aca="false">Input!G16+(+IF(YTD!G15&lt;0,Input!$O16*YTD!G15^2,0))*ISNUMBER(Input!G16)</f>
        <v>6917.97959736313</v>
      </c>
      <c r="H16" s="10" t="n">
        <f aca="false">Input!H16+(+IF(YTD!H15&lt;0,Input!$O16*YTD!H15^2,0))*ISNUMBER(Input!H16)</f>
        <v>3987.72603219198</v>
      </c>
      <c r="I16" s="10" t="n">
        <f aca="false">Input!I16+(+IF(YTD!I15&lt;0,Input!$O16*YTD!I15^2,0))*ISNUMBER(Input!I16)</f>
        <v>5352.57759091768</v>
      </c>
      <c r="J16" s="10" t="n">
        <f aca="false">Input!J16+(+IF(YTD!J15&lt;0,Input!$O16*YTD!J15^2,0))*ISNUMBER(Input!J16)</f>
        <v>6848.07635888777</v>
      </c>
      <c r="K16" s="10" t="n">
        <f aca="false">Input!K16+(+IF(YTD!K15&lt;0,Input!$O16*YTD!K15^2,0))*ISNUMBER(Input!K16)</f>
        <v>5452</v>
      </c>
      <c r="L16" s="10" t="n">
        <f aca="false">Input!L16+(+IF(YTD!L15&lt;0,Input!$O16*YTD!L15^2,0))*ISNUMBER(Input!L16)</f>
        <v>0</v>
      </c>
      <c r="M16" s="10" t="n">
        <f aca="false">Input!M16+(+IF(YTD!M15&lt;0,Input!$O16*YTD!M15^2,0))*ISNUMBER(Input!M16)</f>
        <v>0</v>
      </c>
      <c r="N16" s="13" t="n">
        <f aca="false">SUM(B16:M16)</f>
        <v>51267.3356281076</v>
      </c>
      <c r="O16" s="1"/>
      <c r="P16" s="1" t="n">
        <v>2250</v>
      </c>
      <c r="Q16" s="9" t="n">
        <f aca="false">VAR(B16:M16)^0.5/AVERAGE(B16:M16)</f>
        <v>0.55580420364196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customFormat="false" ht="12.75" hidden="false" customHeight="false" outlineLevel="0" collapsed="false">
      <c r="A17" s="1" t="str">
        <f aca="false">Input!A17</f>
        <v>Harbor Town</v>
      </c>
      <c r="B17" s="10" t="n">
        <f aca="false">Input!B17+(+IF(YTD!B16&lt;0,Input!$O17*YTD!B16^2,0))*ISNUMBER(Input!B17)</f>
        <v>1296</v>
      </c>
      <c r="C17" s="10" t="n">
        <f aca="false">Input!C17+(+IF(YTD!C16&lt;0,Input!$O17*YTD!C16^2,0))*ISNUMBER(Input!C17)</f>
        <v>3747.42509170056</v>
      </c>
      <c r="D17" s="10" t="n">
        <f aca="false">Input!D17+(+IF(YTD!D16&lt;0,Input!$O17*YTD!D16^2,0))*ISNUMBER(Input!D17)</f>
        <v>1909.88641426748</v>
      </c>
      <c r="E17" s="10" t="n">
        <f aca="false">Input!E17+(+IF(YTD!E16&lt;0,Input!$O17*YTD!E16^2,0))*ISNUMBER(Input!E17)</f>
        <v>1352</v>
      </c>
      <c r="F17" s="10" t="n">
        <f aca="false">Input!F17+(+IF(YTD!F16&lt;0,Input!$O17*YTD!F16^2,0))*ISNUMBER(Input!F17)</f>
        <v>2842.54614813513</v>
      </c>
      <c r="G17" s="10" t="n">
        <f aca="false">Input!G17+(+IF(YTD!G16&lt;0,Input!$O17*YTD!G16^2,0))*ISNUMBER(Input!G17)</f>
        <v>1901.9589242784</v>
      </c>
      <c r="H17" s="11" t="n">
        <f aca="false">Input!H17+(+IF(YTD!H16&lt;0,Input!$O17*YTD!H16^2,0))*ISNUMBER(Input!H17)</f>
        <v>3860.6093676752</v>
      </c>
      <c r="I17" s="10" t="n">
        <f aca="false">Input!I17+(+IF(YTD!I16&lt;0,Input!$O17*YTD!I16^2,0))*ISNUMBER(Input!I17)</f>
        <v>2265.28518100265</v>
      </c>
      <c r="J17" s="10" t="n">
        <f aca="false">Input!J17+(+IF(YTD!J16&lt;0,Input!$O17*YTD!J16^2,0))*ISNUMBER(Input!J17)</f>
        <v>2952.16795741765</v>
      </c>
      <c r="K17" s="10" t="n">
        <f aca="false">Input!K17+(+IF(YTD!K16&lt;0,Input!$O17*YTD!K16^2,0))*ISNUMBER(Input!K17)</f>
        <v>1987</v>
      </c>
      <c r="L17" s="10" t="n">
        <f aca="false">Input!L17+(+IF(YTD!L16&lt;0,Input!$O17*YTD!L16^2,0))*ISNUMBER(Input!L17)</f>
        <v>0</v>
      </c>
      <c r="M17" s="10" t="n">
        <f aca="false">Input!M17+(+IF(YTD!M16&lt;0,Input!$O17*YTD!M16^2,0))*ISNUMBER(Input!M17)</f>
        <v>0</v>
      </c>
      <c r="N17" s="13" t="n">
        <f aca="false">SUM(B17:M17)</f>
        <v>24114.8790844771</v>
      </c>
      <c r="O17" s="1"/>
      <c r="P17" s="1" t="s">
        <v>1</v>
      </c>
      <c r="Q17" s="9" t="n">
        <f aca="false">VAR(B17:M17)^0.5/AVERAGE(B17:M17)</f>
        <v>0.621064045401762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customFormat="false" ht="12.75" hidden="false" customHeight="false" outlineLevel="0" collapsed="false">
      <c r="A18" s="1" t="str">
        <f aca="false">Input!A18</f>
        <v>Houston</v>
      </c>
      <c r="B18" s="10" t="n">
        <f aca="false">Input!B18+(+IF(YTD!B17&lt;0,Input!$O18*YTD!B17^2,0))*ISNUMBER(Input!B18)</f>
        <v>6301</v>
      </c>
      <c r="C18" s="10" t="n">
        <f aca="false">Input!C18+(+IF(YTD!C17&lt;0,Input!$O18*YTD!C17^2,0))*ISNUMBER(Input!C18)</f>
        <v>2816</v>
      </c>
      <c r="D18" s="10" t="n">
        <f aca="false">Input!D18+(+IF(YTD!D17&lt;0,Input!$O18*YTD!D17^2,0))*ISNUMBER(Input!D18)</f>
        <v>4866.10278543972</v>
      </c>
      <c r="E18" s="10" t="n">
        <f aca="false">Input!E18+(+IF(YTD!E17&lt;0,Input!$O18*YTD!E17^2,0))*ISNUMBER(Input!E18)</f>
        <v>3517</v>
      </c>
      <c r="F18" s="11" t="n">
        <f aca="false">Input!F18+(+IF(YTD!F17&lt;0,Input!$O18*YTD!F17^2,0))*ISNUMBER(Input!F18)</f>
        <v>5486.85209277779</v>
      </c>
      <c r="G18" s="10" t="n">
        <f aca="false">Input!G18+(+IF(YTD!G17&lt;0,Input!$O18*YTD!G17^2,0))*ISNUMBER(Input!G18)</f>
        <v>4190.79536745106</v>
      </c>
      <c r="H18" s="10" t="n">
        <f aca="false">Input!H18+(+IF(YTD!H17&lt;0,Input!$O18*YTD!H17^2,0))*ISNUMBER(Input!H18)</f>
        <v>3073.02639256959</v>
      </c>
      <c r="I18" s="10" t="n">
        <f aca="false">Input!I18+(+IF(YTD!I17&lt;0,Input!$O18*YTD!I17^2,0))*ISNUMBER(Input!I18)</f>
        <v>5044.05991427927</v>
      </c>
      <c r="J18" s="10" t="n">
        <f aca="false">Input!J18+(+IF(YTD!J17&lt;0,Input!$O18*YTD!J17^2,0))*ISNUMBER(Input!J18)</f>
        <v>6201.06826432631</v>
      </c>
      <c r="K18" s="10" t="n">
        <f aca="false">Input!K18+(+IF(YTD!K17&lt;0,Input!$O18*YTD!K17^2,0))*ISNUMBER(Input!K18)</f>
        <v>6841</v>
      </c>
      <c r="L18" s="10" t="n">
        <f aca="false">Input!L18+(+IF(YTD!L17&lt;0,Input!$O18*YTD!L17^2,0))*ISNUMBER(Input!L18)</f>
        <v>0</v>
      </c>
      <c r="M18" s="10" t="n">
        <f aca="false">Input!M18+(+IF(YTD!M17&lt;0,Input!$O18*YTD!M17^2,0))*ISNUMBER(Input!M18)</f>
        <v>0</v>
      </c>
      <c r="N18" s="13" t="n">
        <f aca="false">SUM(B18:M18)</f>
        <v>48336.9048168437</v>
      </c>
      <c r="O18" s="1"/>
      <c r="P18" s="1" t="s">
        <v>1</v>
      </c>
      <c r="Q18" s="9" t="n">
        <f aca="false">VAR(B18:M18)^0.5/AVERAGE(B18:M18)</f>
        <v>0.564046309983747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customFormat="false" ht="12.75" hidden="false" customHeight="false" outlineLevel="0" collapsed="false">
      <c r="A19" s="1" t="str">
        <f aca="false">Input!A19</f>
        <v>Greensboro</v>
      </c>
      <c r="B19" s="10" t="n">
        <f aca="false">Input!B19+(+IF(YTD!B18&lt;0,Input!$O19*YTD!B18^2,0))*ISNUMBER(Input!B19)</f>
        <v>2207</v>
      </c>
      <c r="C19" s="10" t="n">
        <f aca="false">Input!C19+(+IF(YTD!C18&lt;0,Input!$O19*YTD!C18^2,0))*ISNUMBER(Input!C19)</f>
        <v>2123</v>
      </c>
      <c r="D19" s="10" t="n">
        <f aca="false">Input!D19+(+IF(YTD!D18&lt;0,Input!$O19*YTD!D18^2,0))*ISNUMBER(Input!D19)</f>
        <v>3557.4607749705</v>
      </c>
      <c r="E19" s="10" t="n">
        <f aca="false">Input!E19+(+IF(YTD!E18&lt;0,Input!$O19*YTD!E18^2,0))*ISNUMBER(Input!E19)</f>
        <v>430</v>
      </c>
      <c r="F19" s="10" t="n">
        <f aca="false">Input!F19+(+IF(YTD!F18&lt;0,Input!$O19*YTD!F18^2,0))*ISNUMBER(Input!F19)</f>
        <v>2244.37794165962</v>
      </c>
      <c r="G19" s="10" t="n">
        <f aca="false">Input!G19+(+IF(YTD!G18&lt;0,Input!$O19*YTD!G18^2,0))*ISNUMBER(Input!G19)</f>
        <v>0</v>
      </c>
      <c r="H19" s="11" t="n">
        <f aca="false">Input!H19+(+IF(YTD!H18&lt;0,Input!$O19*YTD!H18^2,0))*ISNUMBER(Input!H19)</f>
        <v>2101.30387454059</v>
      </c>
      <c r="I19" s="10" t="n">
        <f aca="false">Input!I19+(+IF(YTD!I18&lt;0,Input!$O19*YTD!I18^2,0))*ISNUMBER(Input!I19)</f>
        <v>2531.45131103684</v>
      </c>
      <c r="J19" s="10" t="n">
        <f aca="false">Input!J19+(+IF(YTD!J18&lt;0,Input!$O19*YTD!J18^2,0))*ISNUMBER(Input!J19)</f>
        <v>2171.61122215205</v>
      </c>
      <c r="K19" s="10" t="n">
        <f aca="false">Input!K19+(+IF(YTD!K18&lt;0,Input!$O19*YTD!K18^2,0))*ISNUMBER(Input!K19)</f>
        <v>2157</v>
      </c>
      <c r="L19" s="10" t="n">
        <f aca="false">Input!L19+(+IF(YTD!L18&lt;0,Input!$O19*YTD!L18^2,0))*ISNUMBER(Input!L19)</f>
        <v>0</v>
      </c>
      <c r="M19" s="10" t="n">
        <f aca="false">Input!M19+(+IF(YTD!M18&lt;0,Input!$O19*YTD!M18^2,0))*ISNUMBER(Input!M19)</f>
        <v>0</v>
      </c>
      <c r="N19" s="13" t="n">
        <f aca="false">SUM(B19:M19)</f>
        <v>19523.2051243596</v>
      </c>
      <c r="O19" s="1"/>
      <c r="P19" s="1" t="s">
        <v>1</v>
      </c>
      <c r="Q19" s="9" t="n">
        <f aca="false">VAR(B19:M19)^0.5/AVERAGE(B19:M19)</f>
        <v>0.73396486783637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customFormat="false" ht="12.75" hidden="false" customHeight="false" outlineLevel="0" collapsed="false">
      <c r="A20" s="1" t="str">
        <f aca="false">Input!A20</f>
        <v>New Orleans</v>
      </c>
      <c r="B20" s="14" t="n">
        <f aca="false">MAX(0,(Input!B20-0.5*AVERAGE(Input!$B20:$M20)+(+IF(YTD!B19&lt;0,0.0007*0.5*AVERAGE(Input!$B20:$M20)*Input!$O20*YTD!B19^2,0))*ISNUMBER(Input!B20)))</f>
        <v>58.7727272727273</v>
      </c>
      <c r="C20" s="14" t="n">
        <f aca="false">MAX(0,(Input!C20-0.5*AVERAGE(Input!$B20:$M20)+(+IF(YTD!C19&lt;0,0.0007*0.5*AVERAGE(Input!$B20:$M20)*Input!$O20*YTD!C19^2,0))*ISNUMBER(Input!C20)))</f>
        <v>58.7727272727273</v>
      </c>
      <c r="D20" s="14" t="n">
        <f aca="false">MAX(0,(Input!D20-0.5*AVERAGE(Input!$B20:$M20)+(+IF(YTD!D19&lt;0,0.0007*0.5*AVERAGE(Input!$B20:$M20)*Input!$O20*YTD!D19^2,0))*ISNUMBER(Input!D20)))</f>
        <v>65.7727272727273</v>
      </c>
      <c r="E20" s="14" t="n">
        <f aca="false">MAX(0,(Input!E20-0.5*AVERAGE(Input!$B20:$M20)+(+IF(YTD!E19&lt;0,0.0007*0.5*AVERAGE(Input!$B20:$M20)*Input!$O20*YTD!E19^2,0))*ISNUMBER(Input!E20)))</f>
        <v>50.7727272727273</v>
      </c>
      <c r="F20" s="14"/>
      <c r="G20" s="14" t="n">
        <f aca="false">MAX(0,(Input!G20-0.5*AVERAGE(Input!$B20:$M20)+(+IF(YTD!G19&lt;0,0.0007*0.5*AVERAGE(Input!$B20:$M20)*Input!$O20*YTD!G19^2,0))*ISNUMBER(Input!G20)))</f>
        <v>22.1533977646622</v>
      </c>
      <c r="H20" s="14" t="n">
        <f aca="false">MAX(0,(Input!H20-0.5*AVERAGE(Input!$B20:$M20)+(+IF(YTD!H19&lt;0,0.0007*0.5*AVERAGE(Input!$B20:$M20)*Input!$O20*YTD!H19^2,0))*ISNUMBER(Input!H20)))</f>
        <v>84.0945262309716</v>
      </c>
      <c r="I20" s="14" t="n">
        <f aca="false">MAX(0,(Input!I20-0.5*AVERAGE(Input!$B20:$M20)+(+IF(YTD!I19&lt;0,0.0007*0.5*AVERAGE(Input!$B20:$M20)*Input!$O20*YTD!I19^2,0))*ISNUMBER(Input!I20)))</f>
        <v>85.8401412038615</v>
      </c>
      <c r="J20" s="14" t="n">
        <f aca="false">MAX(0,(Input!J20-0.5*AVERAGE(Input!$B20:$M20)+(+IF(YTD!J19&lt;0,0.0007*0.5*AVERAGE(Input!$B20:$M20)*Input!$O20*YTD!J19^2,0))*ISNUMBER(Input!J20)))</f>
        <v>58.7025856742974</v>
      </c>
      <c r="K20" s="14" t="n">
        <f aca="false">MAX(0,(Input!K20-0.5*AVERAGE(Input!$B20:$M20)+(+IF(YTD!K19&lt;0,0.0007*0.5*AVERAGE(Input!$B20:$M20)*Input!$O20*YTD!K19^2,0))*ISNUMBER(Input!K20)))</f>
        <v>83.7727272727273</v>
      </c>
      <c r="L20" s="14" t="n">
        <f aca="false">MAX(0,(Input!L20-0.5*AVERAGE(Input!$B20:$M20)+(+IF(YTD!L19&lt;0,0.0007*0.5*AVERAGE(Input!$B20:$M20)*Input!$O20*YTD!L19^2,0))*ISNUMBER(Input!L20)))</f>
        <v>26.7727272727273</v>
      </c>
      <c r="M20" s="14" t="n">
        <f aca="false">MAX(0,(Input!M20-0.5*AVERAGE(Input!$B20:$M20)+(+IF(YTD!M19&lt;0,0.0007*0.5*AVERAGE(Input!$B20:$M20)*Input!$O20*YTD!M19^2,0))*ISNUMBER(Input!M20)))</f>
        <v>97.7727272727273</v>
      </c>
      <c r="N20" s="13" t="n">
        <f aca="false">SUM(B20:M20)</f>
        <v>693.199741782884</v>
      </c>
      <c r="O20" s="1"/>
      <c r="P20" s="1" t="s">
        <v>1</v>
      </c>
      <c r="Q20" s="9" t="n">
        <f aca="false">VAR(B20:M20)^0.5/AVERAGE(B20:M20)</f>
        <v>0.382148134482901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customFormat="false" ht="12.75" hidden="false" customHeight="false" outlineLevel="0" collapsed="false">
      <c r="A21" s="1" t="str">
        <f aca="false">Input!A21</f>
        <v>Nelson</v>
      </c>
      <c r="B21" s="14" t="n">
        <f aca="false">MAX(0,(Input!B21-0.5*AVERAGE(Input!$B21:$M21)+(+IF(YTD!B20&lt;0,0.0007*0.5*AVERAGE(Input!$B21:$M21)*Input!$O21*YTD!B20^2,0))*ISNUMBER(Input!B21)))</f>
        <v>26.8181818181818</v>
      </c>
      <c r="C21" s="14" t="n">
        <f aca="false">MAX(0,(Input!C21-0.5*AVERAGE(Input!$B21:$M21)+(+IF(YTD!C20&lt;0,0.0007*0.5*AVERAGE(Input!$B21:$M21)*Input!$O21*YTD!C20^2,0))*ISNUMBER(Input!C21)))</f>
        <v>32.8307744531328</v>
      </c>
      <c r="D21" s="14" t="n">
        <f aca="false">MAX(0,(Input!D21-0.5*AVERAGE(Input!$B21:$M21)+(+IF(YTD!D20&lt;0,0.0007*0.5*AVERAGE(Input!$B21:$M21)*Input!$O21*YTD!D20^2,0))*ISNUMBER(Input!D21)))</f>
        <v>56.8181818181818</v>
      </c>
      <c r="E21" s="14" t="n">
        <f aca="false">MAX(0,(Input!E21-0.5*AVERAGE(Input!$B21:$M21)+(+IF(YTD!E20&lt;0,0.0007*0.5*AVERAGE(Input!$B21:$M21)*Input!$O21*YTD!E20^2,0))*ISNUMBER(Input!E21)))</f>
        <v>58.8716604565882</v>
      </c>
      <c r="F21" s="14"/>
      <c r="G21" s="14" t="n">
        <f aca="false">MAX(0,(Input!G21-0.5*AVERAGE(Input!$B21:$M21)+(+IF(YTD!G20&lt;0,0.0007*0.5*AVERAGE(Input!$B21:$M21)*Input!$O21*YTD!G20^2,0))*ISNUMBER(Input!G21)))</f>
        <v>52.9778853358727</v>
      </c>
      <c r="H21" s="14" t="n">
        <f aca="false">MAX(0,(Input!H21-0.5*AVERAGE(Input!$B21:$M21)+(+IF(YTD!H20&lt;0,0.0007*0.5*AVERAGE(Input!$B21:$M21)*Input!$O21*YTD!H20^2,0))*ISNUMBER(Input!H21)))</f>
        <v>76.1374358723476</v>
      </c>
      <c r="I21" s="14" t="n">
        <f aca="false">MAX(0,(Input!I21-0.5*AVERAGE(Input!$B21:$M21)+(+IF(YTD!I20&lt;0,0.0007*0.5*AVERAGE(Input!$B21:$M21)*Input!$O21*YTD!I20^2,0))*ISNUMBER(Input!I21)))</f>
        <v>50.8181818181818</v>
      </c>
      <c r="J21" s="14" t="n">
        <f aca="false">MAX(0,(Input!J21-0.5*AVERAGE(Input!$B21:$M21)+(+IF(YTD!J20&lt;0,0.0007*0.5*AVERAGE(Input!$B21:$M21)*Input!$O21*YTD!J20^2,0))*ISNUMBER(Input!J21)))</f>
        <v>66.8897737743427</v>
      </c>
      <c r="K21" s="14" t="n">
        <f aca="false">MAX(0,(Input!K21-0.5*AVERAGE(Input!$B21:$M21)+(+IF(YTD!K20&lt;0,0.0007*0.5*AVERAGE(Input!$B21:$M21)*Input!$O21*YTD!K20^2,0))*ISNUMBER(Input!K21)))</f>
        <v>66.8181818181818</v>
      </c>
      <c r="L21" s="14" t="n">
        <f aca="false">MAX(0,(Input!L21-0.5*AVERAGE(Input!$B21:$M21)+(+IF(YTD!L20&lt;0,0.0007*0.5*AVERAGE(Input!$B21:$M21)*Input!$O21*YTD!L20^2,0))*ISNUMBER(Input!L21)))</f>
        <v>64.4537894933313</v>
      </c>
      <c r="M21" s="14" t="n">
        <f aca="false">MAX(0,(Input!M21-0.5*AVERAGE(Input!$B21:$M21)+(+IF(YTD!M20&lt;0,0.0007*0.5*AVERAGE(Input!$B21:$M21)*Input!$O21*YTD!M20^2,0))*ISNUMBER(Input!M21)))</f>
        <v>76.8181818181818</v>
      </c>
      <c r="N21" s="13" t="n">
        <f aca="false">SUM(B21:M21)</f>
        <v>630.252228476524</v>
      </c>
      <c r="O21" s="1"/>
      <c r="P21" s="1"/>
      <c r="Q21" s="9" t="n">
        <f aca="false">VAR(B21:M21)^0.5/AVERAGE(B21:M21)</f>
        <v>0.279298302770732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customFormat="false" ht="12.75" hidden="false" customHeight="false" outlineLevel="0" collapsed="false">
      <c r="A22" s="1" t="str">
        <f aca="false">Input!A22</f>
        <v>Colonial</v>
      </c>
      <c r="B22" s="14" t="n">
        <f aca="false">MAX(0,(Input!B22-0.5*AVERAGE(Input!$B22:$M22)+(+IF(YTD!B21&lt;0,0.0007*0.5*AVERAGE(Input!$B22:$M22)*Input!$O22*YTD!B21^2,0))*ISNUMBER(Input!B22)))</f>
        <v>59.4090909090909</v>
      </c>
      <c r="C22" s="14" t="n">
        <f aca="false">MAX(0,(Input!C22-0.5*AVERAGE(Input!$B22:$M22)+(+IF(YTD!C21&lt;0,0.0007*0.5*AVERAGE(Input!$B22:$M22)*Input!$O22*YTD!C21^2,0))*ISNUMBER(Input!C22)))</f>
        <v>0</v>
      </c>
      <c r="D22" s="14" t="n">
        <f aca="false">MAX(0,(Input!D22-0.5*AVERAGE(Input!$B22:$M22)+(+IF(YTD!D21&lt;0,0.0007*0.5*AVERAGE(Input!$B22:$M22)*Input!$O22*YTD!D21^2,0))*ISNUMBER(Input!D22)))</f>
        <v>29.4090909090909</v>
      </c>
      <c r="E22" s="14" t="n">
        <f aca="false">MAX(0,(Input!E22-0.5*AVERAGE(Input!$B22:$M22)+(+IF(YTD!E21&lt;0,0.0007*0.5*AVERAGE(Input!$B22:$M22)*Input!$O22*YTD!E21^2,0))*ISNUMBER(Input!E22)))</f>
        <v>51.432327842325</v>
      </c>
      <c r="F22" s="14"/>
      <c r="G22" s="14" t="n">
        <f aca="false">MAX(0,(Input!G22-0.5*AVERAGE(Input!$B22:$M22)+(+IF(YTD!G21&lt;0,0.0007*0.5*AVERAGE(Input!$B22:$M22)*Input!$O22*YTD!G21^2,0))*ISNUMBER(Input!G22)))</f>
        <v>82.4448239908436</v>
      </c>
      <c r="H22" s="14" t="n">
        <f aca="false">MAX(0,(Input!H22-0.5*AVERAGE(Input!$B22:$M22)+(+IF(YTD!H21&lt;0,0.0007*0.5*AVERAGE(Input!$B22:$M22)*Input!$O22*YTD!H21^2,0))*ISNUMBER(Input!H22)))</f>
        <v>74.3475792468301</v>
      </c>
      <c r="I22" s="14" t="n">
        <f aca="false">MAX(0,(Input!I22-0.5*AVERAGE(Input!$B22:$M22)+(+IF(YTD!I21&lt;0,0.0007*0.5*AVERAGE(Input!$B22:$M22)*Input!$O22*YTD!I21^2,0))*ISNUMBER(Input!I22)))</f>
        <v>55.4090909090909</v>
      </c>
      <c r="J22" s="14" t="n">
        <f aca="false">MAX(0,(Input!J22-0.5*AVERAGE(Input!$B22:$M22)+(+IF(YTD!J21&lt;0,0.0007*0.5*AVERAGE(Input!$B22:$M22)*Input!$O22*YTD!J21^2,0))*ISNUMBER(Input!J22)))</f>
        <v>42.0922701620719</v>
      </c>
      <c r="K22" s="14" t="n">
        <f aca="false">MAX(0,(Input!K22-0.5*AVERAGE(Input!$B22:$M22)+(+IF(YTD!K21&lt;0,0.0007*0.5*AVERAGE(Input!$B22:$M22)*Input!$O22*YTD!K21^2,0))*ISNUMBER(Input!K22)))</f>
        <v>33.4090909090909</v>
      </c>
      <c r="L22" s="14" t="n">
        <f aca="false">MAX(0,(Input!L22-0.5*AVERAGE(Input!$B22:$M22)+(+IF(YTD!L21&lt;0,0.0007*0.5*AVERAGE(Input!$B22:$M22)*Input!$O22*YTD!L21^2,0))*ISNUMBER(Input!L22)))</f>
        <v>71.2314466282636</v>
      </c>
      <c r="M22" s="14" t="n">
        <f aca="false">MAX(0,(Input!M22-0.5*AVERAGE(Input!$B22:$M22)+(+IF(YTD!M21&lt;0,0.0007*0.5*AVERAGE(Input!$B22:$M22)*Input!$O22*YTD!M21^2,0))*ISNUMBER(Input!M22)))</f>
        <v>62.4090909090909</v>
      </c>
      <c r="N22" s="13" t="n">
        <f aca="false">SUM(B22:M22)</f>
        <v>561.593902415789</v>
      </c>
      <c r="O22" s="1"/>
      <c r="P22" s="1"/>
      <c r="Q22" s="9" t="n">
        <f aca="false">VAR(B22:M22)^0.5/AVERAGE(B22:M22)</f>
        <v>0.464327158404908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customFormat="false" ht="12.75" hidden="false" customHeight="false" outlineLevel="0" collapsed="false">
      <c r="A23" s="1" t="str">
        <f aca="false">Input!A23</f>
        <v>Kemper</v>
      </c>
      <c r="B23" s="14" t="n">
        <f aca="false">MAX(0,(Input!B23-0.5*AVERAGE(Input!$B23:$M23)+(+IF(YTD!B22&lt;0,0.0007*0.5*AVERAGE(Input!$B23:$M23)*Input!$O23*YTD!B22^2,0))*ISNUMBER(Input!B23)))</f>
        <v>78.6363636363636</v>
      </c>
      <c r="C23" s="14" t="n">
        <f aca="false">MAX(0,(Input!C23-0.5*AVERAGE(Input!$B23:$M23)+(+IF(YTD!C22&lt;0,0.0007*0.5*AVERAGE(Input!$B23:$M23)*Input!$O23*YTD!C22^2,0))*ISNUMBER(Input!C23)))</f>
        <v>106.880682318162</v>
      </c>
      <c r="D23" s="14" t="n">
        <f aca="false">MAX(0,(Input!D23-0.5*AVERAGE(Input!$B23:$M23)+(+IF(YTD!D22&lt;0,0.0007*0.5*AVERAGE(Input!$B23:$M23)*Input!$O23*YTD!D22^2,0))*ISNUMBER(Input!D23)))</f>
        <v>21.1298421534995</v>
      </c>
      <c r="E23" s="14" t="n">
        <f aca="false">MAX(0,(Input!E23-0.5*AVERAGE(Input!$B23:$M23)+(+IF(YTD!E22&lt;0,0.0007*0.5*AVERAGE(Input!$B23:$M23)*Input!$O23*YTD!E22^2,0))*ISNUMBER(Input!E23)))</f>
        <v>60.6662352693703</v>
      </c>
      <c r="F23" s="14"/>
      <c r="G23" s="14" t="n">
        <f aca="false">MAX(0,(Input!G23-0.5*AVERAGE(Input!$B23:$M23)+(+IF(YTD!G22&lt;0,0.0007*0.5*AVERAGE(Input!$B23:$M23)*Input!$O23*YTD!G22^2,0))*ISNUMBER(Input!G23)))</f>
        <v>0</v>
      </c>
      <c r="H23" s="14" t="n">
        <f aca="false">MAX(0,(Input!H23-0.5*AVERAGE(Input!$B23:$M23)+(+IF(YTD!H22&lt;0,0.0007*0.5*AVERAGE(Input!$B23:$M23)*Input!$O23*YTD!H22^2,0))*ISNUMBER(Input!H23)))</f>
        <v>84.9450134400623</v>
      </c>
      <c r="I23" s="14" t="n">
        <f aca="false">MAX(0,(Input!I23-0.5*AVERAGE(Input!$B23:$M23)+(+IF(YTD!I22&lt;0,0.0007*0.5*AVERAGE(Input!$B23:$M23)*Input!$O23*YTD!I22^2,0))*ISNUMBER(Input!I23)))</f>
        <v>124.636363636364</v>
      </c>
      <c r="J23" s="14" t="n">
        <f aca="false">MAX(0,(Input!J23-0.5*AVERAGE(Input!$B23:$M23)+(+IF(YTD!J22&lt;0,0.0007*0.5*AVERAGE(Input!$B23:$M23)*Input!$O23*YTD!J22^2,0))*ISNUMBER(Input!J23)))</f>
        <v>106.952383322986</v>
      </c>
      <c r="K23" s="14" t="n">
        <f aca="false">MAX(0,(Input!K23-0.5*AVERAGE(Input!$B23:$M23)+(+IF(YTD!K22&lt;0,0.0007*0.5*AVERAGE(Input!$B23:$M23)*Input!$O23*YTD!K22^2,0))*ISNUMBER(Input!K23)))</f>
        <v>80.6363636363636</v>
      </c>
      <c r="L23" s="14" t="n">
        <f aca="false">MAX(0,(Input!L23-0.5*AVERAGE(Input!$B23:$M23)+(+IF(YTD!L22&lt;0,0.0007*0.5*AVERAGE(Input!$B23:$M23)*Input!$O23*YTD!L22^2,0))*ISNUMBER(Input!L23)))</f>
        <v>102.647119145523</v>
      </c>
      <c r="M23" s="14" t="n">
        <f aca="false">MAX(0,(Input!M23-0.5*AVERAGE(Input!$B23:$M23)+(+IF(YTD!M22&lt;0,0.0007*0.5*AVERAGE(Input!$B23:$M23)*Input!$O23*YTD!M22^2,0))*ISNUMBER(Input!M23)))</f>
        <v>120.636363636364</v>
      </c>
      <c r="N23" s="13" t="n">
        <f aca="false">SUM(B23:M23)</f>
        <v>887.766730195057</v>
      </c>
      <c r="O23" s="1"/>
      <c r="P23" s="1"/>
      <c r="Q23" s="9" t="n">
        <f aca="false">VAR(B23:M23)^0.5/AVERAGE(B23:M23)</f>
        <v>0.493551134109738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customFormat="false" ht="12.75" hidden="false" customHeight="false" outlineLevel="0" collapsed="false">
      <c r="A24" s="1" t="str">
        <f aca="false">Input!A24</f>
        <v>Memorial</v>
      </c>
      <c r="B24" s="14" t="n">
        <f aca="false">MAX(0,(Input!B24-0.5*AVERAGE(Input!$B24:$M24)+(+IF(YTD!B23&lt;0,0.0007*0.5*AVERAGE(Input!$B24:$M24)*Input!$O24*YTD!B23^2,0))*ISNUMBER(Input!B24)))</f>
        <v>91.8181818181818</v>
      </c>
      <c r="C24" s="14" t="n">
        <f aca="false">MAX(0,(Input!C24-0.5*AVERAGE(Input!$B24:$M24)+(+IF(YTD!C23&lt;0,0.0007*0.5*AVERAGE(Input!$B24:$M24)*Input!$O24*YTD!C23^2,0))*ISNUMBER(Input!C24)))</f>
        <v>102.458044075456</v>
      </c>
      <c r="D24" s="14" t="n">
        <f aca="false">MAX(0,(Input!D24-0.5*AVERAGE(Input!$B24:$M24)+(+IF(YTD!D23&lt;0,0.0007*0.5*AVERAGE(Input!$B24:$M24)*Input!$O24*YTD!D23^2,0))*ISNUMBER(Input!D24)))</f>
        <v>77.9821640107825</v>
      </c>
      <c r="E24" s="14" t="n">
        <f aca="false">MAX(0,(Input!E24-0.5*AVERAGE(Input!$B24:$M24)+(+IF(YTD!E23&lt;0,0.0007*0.5*AVERAGE(Input!$B24:$M24)*Input!$O24*YTD!E23^2,0))*ISNUMBER(Input!E24)))</f>
        <v>53.3143267281268</v>
      </c>
      <c r="F24" s="14"/>
      <c r="G24" s="14" t="n">
        <f aca="false">MAX(0,(Input!G24-0.5*AVERAGE(Input!$B24:$M24)+(+IF(YTD!G23&lt;0,0.0007*0.5*AVERAGE(Input!$B24:$M24)*Input!$O24*YTD!G23^2,0))*ISNUMBER(Input!G24)))</f>
        <v>22.4226788128654</v>
      </c>
      <c r="H24" s="14" t="n">
        <f aca="false">MAX(0,(Input!H24-0.5*AVERAGE(Input!$B24:$M24)+(+IF(YTD!H23&lt;0,0.0007*0.5*AVERAGE(Input!$B24:$M24)*Input!$O24*YTD!H23^2,0))*ISNUMBER(Input!H24)))</f>
        <v>25.9870553155467</v>
      </c>
      <c r="I24" s="14" t="n">
        <f aca="false">MAX(0,(Input!I24-0.5*AVERAGE(Input!$B24:$M24)+(+IF(YTD!I23&lt;0,0.0007*0.5*AVERAGE(Input!$B24:$M24)*Input!$O24*YTD!I23^2,0))*ISNUMBER(Input!I24)))</f>
        <v>78.8181818181818</v>
      </c>
      <c r="J24" s="14" t="n">
        <f aca="false">MAX(0,(Input!J24-0.5*AVERAGE(Input!$B24:$M24)+(+IF(YTD!J23&lt;0,0.0007*0.5*AVERAGE(Input!$B24:$M24)*Input!$O24*YTD!J23^2,0))*ISNUMBER(Input!J24)))</f>
        <v>50.8926574737367</v>
      </c>
      <c r="K24" s="14" t="n">
        <f aca="false">MAX(0,(Input!K24-0.5*AVERAGE(Input!$B24:$M24)+(+IF(YTD!K23&lt;0,0.0007*0.5*AVERAGE(Input!$B24:$M24)*Input!$O24*YTD!K23^2,0))*ISNUMBER(Input!K24)))</f>
        <v>108.818181818182</v>
      </c>
      <c r="L24" s="14" t="n">
        <f aca="false">MAX(0,(Input!L24-0.5*AVERAGE(Input!$B24:$M24)+(+IF(YTD!L23&lt;0,0.0007*0.5*AVERAGE(Input!$B24:$M24)*Input!$O24*YTD!L23^2,0))*ISNUMBER(Input!L24)))</f>
        <v>72.8181818181818</v>
      </c>
      <c r="M24" s="14" t="n">
        <f aca="false">MAX(0,(Input!M24-0.5*AVERAGE(Input!$B24:$M24)+(+IF(YTD!M23&lt;0,0.0007*0.5*AVERAGE(Input!$B24:$M24)*Input!$O24*YTD!M23^2,0))*ISNUMBER(Input!M24)))</f>
        <v>114.818181818182</v>
      </c>
      <c r="N24" s="13" t="n">
        <f aca="false">SUM(B24:M24)</f>
        <v>800.147835507424</v>
      </c>
      <c r="O24" s="1"/>
      <c r="P24" s="1"/>
      <c r="Q24" s="9" t="n">
        <f aca="false">VAR(B24:M24)^0.5/AVERAGE(B24:M24)</f>
        <v>0.433777820639557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customFormat="false" ht="12.75" hidden="false" customHeight="false" outlineLevel="0" collapsed="false">
      <c r="A25" s="1" t="str">
        <f aca="false">Input!A25</f>
        <v>St. Jude</v>
      </c>
      <c r="B25" s="14" t="n">
        <f aca="false">MAX(0,(Input!B25-0.5*AVERAGE(Input!$B25:$M25)+(+IF(YTD!B24&lt;0,0.0007*0.5*AVERAGE(Input!$B25:$M25)*Input!$O25*YTD!B24^2,0))*ISNUMBER(Input!B25)))</f>
        <v>70.9090909090909</v>
      </c>
      <c r="C25" s="14" t="n">
        <f aca="false">MAX(0,(Input!C25-0.5*AVERAGE(Input!$B25:$M25)+(+IF(YTD!C24&lt;0,0.0007*0.5*AVERAGE(Input!$B25:$M25)*Input!$O25*YTD!C24^2,0))*ISNUMBER(Input!C25)))</f>
        <v>48.1727655670358</v>
      </c>
      <c r="D25" s="14" t="n">
        <f aca="false">MAX(0,(Input!D25-0.5*AVERAGE(Input!$B25:$M25)+(+IF(YTD!D24&lt;0,0.0007*0.5*AVERAGE(Input!$B25:$M25)*Input!$O25*YTD!D24^2,0))*ISNUMBER(Input!D25)))</f>
        <v>76.2565834563141</v>
      </c>
      <c r="E25" s="14" t="n">
        <f aca="false">MAX(0,(Input!E25-0.5*AVERAGE(Input!$B25:$M25)+(+IF(YTD!E24&lt;0,0.0007*0.5*AVERAGE(Input!$B25:$M25)*Input!$O25*YTD!E24^2,0))*ISNUMBER(Input!E25)))</f>
        <v>54.3830951544647</v>
      </c>
      <c r="F25" s="14"/>
      <c r="G25" s="14" t="n">
        <f aca="false">MAX(0,(Input!G25-0.5*AVERAGE(Input!$B25:$M25)+(+IF(YTD!G24&lt;0,0.0007*0.5*AVERAGE(Input!$B25:$M25)*Input!$O25*YTD!G24^2,0))*ISNUMBER(Input!G25)))</f>
        <v>28.3418309373078</v>
      </c>
      <c r="H25" s="14" t="n">
        <f aca="false">MAX(0,(Input!H25-0.5*AVERAGE(Input!$B25:$M25)+(+IF(YTD!H24&lt;0,0.0007*0.5*AVERAGE(Input!$B25:$M25)*Input!$O25*YTD!H24^2,0))*ISNUMBER(Input!H25)))</f>
        <v>56.1379110897483</v>
      </c>
      <c r="I25" s="14" t="n">
        <f aca="false">MAX(0,(Input!I25-0.5*AVERAGE(Input!$B25:$M25)+(+IF(YTD!I24&lt;0,0.0007*0.5*AVERAGE(Input!$B25:$M25)*Input!$O25*YTD!I24^2,0))*ISNUMBER(Input!I25)))</f>
        <v>26.9090909090909</v>
      </c>
      <c r="J25" s="14" t="n">
        <f aca="false">MAX(0,(Input!J25-0.5*AVERAGE(Input!$B25:$M25)+(+IF(YTD!J24&lt;0,0.0007*0.5*AVERAGE(Input!$B25:$M25)*Input!$O25*YTD!J24^2,0))*ISNUMBER(Input!J25)))</f>
        <v>110.861423677879</v>
      </c>
      <c r="K25" s="14" t="n">
        <f aca="false">MAX(0,(Input!K25-0.5*AVERAGE(Input!$B25:$M25)+(+IF(YTD!K24&lt;0,0.0007*0.5*AVERAGE(Input!$B25:$M25)*Input!$O25*YTD!K24^2,0))*ISNUMBER(Input!K25)))</f>
        <v>76.9090909090909</v>
      </c>
      <c r="L25" s="14" t="n">
        <f aca="false">MAX(0,(Input!L25-0.5*AVERAGE(Input!$B25:$M25)+(+IF(YTD!L24&lt;0,0.0007*0.5*AVERAGE(Input!$B25:$M25)*Input!$O25*YTD!L24^2,0))*ISNUMBER(Input!L25)))</f>
        <v>40.9090909090909</v>
      </c>
      <c r="M25" s="14" t="n">
        <f aca="false">MAX(0,(Input!M25-0.5*AVERAGE(Input!$B25:$M25)+(+IF(YTD!M24&lt;0,0.0007*0.5*AVERAGE(Input!$B25:$M25)*Input!$O25*YTD!M24^2,0))*ISNUMBER(Input!M25)))</f>
        <v>40.9090909090909</v>
      </c>
      <c r="N25" s="13" t="n">
        <f aca="false">SUM(B25:M25)</f>
        <v>630.699064428204</v>
      </c>
      <c r="O25" s="1"/>
      <c r="P25" s="1"/>
      <c r="Q25" s="9" t="n">
        <f aca="false">VAR(B25:M25)^0.5/AVERAGE(B25:M25)</f>
        <v>0.433945756367239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customFormat="false" ht="12.75" hidden="false" customHeight="false" outlineLevel="0" collapsed="false">
      <c r="A26" s="1" t="str">
        <f aca="false">Input!A26</f>
        <v>U.S. Open</v>
      </c>
      <c r="B26" s="14" t="n">
        <f aca="false">MAX(0,(Input!B26-0.5*AVERAGE(Input!$B26:$M26)+(+IF(YTD!B25&lt;0,0.0007*0.5*AVERAGE(Input!$B26:$M26)*Input!$O26*YTD!B25^2,0))*ISNUMBER(Input!B26)))</f>
        <v>77.0454545454546</v>
      </c>
      <c r="C26" s="14" t="n">
        <f aca="false">MAX(0,(Input!C26-0.5*AVERAGE(Input!$B26:$M26)+(+IF(YTD!C25&lt;0,0.0007*0.5*AVERAGE(Input!$B26:$M26)*Input!$O26*YTD!C25^2,0))*ISNUMBER(Input!C26)))</f>
        <v>62.5903794018107</v>
      </c>
      <c r="D26" s="14" t="n">
        <f aca="false">MAX(0,(Input!D26-0.5*AVERAGE(Input!$B26:$M26)+(+IF(YTD!D25&lt;0,0.0007*0.5*AVERAGE(Input!$B26:$M26)*Input!$O26*YTD!D25^2,0))*ISNUMBER(Input!D26)))</f>
        <v>38.1587343054874</v>
      </c>
      <c r="E26" s="14" t="n">
        <f aca="false">MAX(0,(Input!E26-0.5*AVERAGE(Input!$B26:$M26)+(+IF(YTD!E25&lt;0,0.0007*0.5*AVERAGE(Input!$B26:$M26)*Input!$O26*YTD!E25^2,0))*ISNUMBER(Input!E26)))</f>
        <v>48.5736730428712</v>
      </c>
      <c r="F26" s="14"/>
      <c r="G26" s="14" t="n">
        <f aca="false">MAX(0,(Input!G26-0.5*AVERAGE(Input!$B26:$M26)+(+IF(YTD!G25&lt;0,0.0007*0.5*AVERAGE(Input!$B26:$M26)*Input!$O26*YTD!G25^2,0))*ISNUMBER(Input!G26)))</f>
        <v>81.9875567366873</v>
      </c>
      <c r="H26" s="14" t="n">
        <f aca="false">MAX(0,(Input!H26-0.5*AVERAGE(Input!$B26:$M26)+(+IF(YTD!H25&lt;0,0.0007*0.5*AVERAGE(Input!$B26:$M26)*Input!$O26*YTD!H25^2,0))*ISNUMBER(Input!H26)))</f>
        <v>94.9977714051364</v>
      </c>
      <c r="I26" s="14" t="n">
        <f aca="false">MAX(0,(Input!I26-0.5*AVERAGE(Input!$B26:$M26)+(+IF(YTD!I25&lt;0,0.0007*0.5*AVERAGE(Input!$B26:$M26)*Input!$O26*YTD!I25^2,0))*ISNUMBER(Input!I26)))</f>
        <v>56.0454545454546</v>
      </c>
      <c r="J26" s="14" t="n">
        <f aca="false">MAX(0,(Input!J26-0.5*AVERAGE(Input!$B26:$M26)+(+IF(YTD!J25&lt;0,0.0007*0.5*AVERAGE(Input!$B26:$M26)*Input!$O26*YTD!J25^2,0))*ISNUMBER(Input!J26)))</f>
        <v>42.6813477939422</v>
      </c>
      <c r="K26" s="14" t="n">
        <f aca="false">MAX(0,(Input!K26-0.5*AVERAGE(Input!$B26:$M26)+(+IF(YTD!K25&lt;0,0.0007*0.5*AVERAGE(Input!$B26:$M26)*Input!$O26*YTD!K25^2,0))*ISNUMBER(Input!K26)))</f>
        <v>54.0454545454546</v>
      </c>
      <c r="L26" s="14" t="n">
        <f aca="false">MAX(0,(Input!L26-0.5*AVERAGE(Input!$B26:$M26)+(+IF(YTD!L25&lt;0,0.0007*0.5*AVERAGE(Input!$B26:$M26)*Input!$O26*YTD!L25^2,0))*ISNUMBER(Input!L26)))</f>
        <v>26.0636956577617</v>
      </c>
      <c r="M26" s="14" t="n">
        <f aca="false">MAX(0,(Input!M26-0.5*AVERAGE(Input!$B26:$M26)+(+IF(YTD!M25&lt;0,0.0007*0.5*AVERAGE(Input!$B26:$M26)*Input!$O26*YTD!M25^2,0))*ISNUMBER(Input!M26)))</f>
        <v>66.0454545454546</v>
      </c>
      <c r="N26" s="13" t="n">
        <f aca="false">SUM(B26:M26)</f>
        <v>648.234976525515</v>
      </c>
      <c r="O26" s="1"/>
      <c r="P26" s="1"/>
      <c r="Q26" s="9" t="n">
        <f aca="false">VAR(B26:M26)^0.5/AVERAGE(B26:M26)</f>
        <v>0.345263887367988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customFormat="false" ht="12.75" hidden="false" customHeight="false" outlineLevel="0" collapsed="false">
      <c r="A27" s="1" t="str">
        <f aca="false">Input!A27</f>
        <v>Buick-NY</v>
      </c>
      <c r="B27" s="14" t="n">
        <f aca="false">MAX(0,(Input!B27-0.5*AVERAGE(Input!$B27:$M27)+(+IF(YTD!B26&lt;0,0.0007*0.5*AVERAGE(Input!$B27:$M27)*Input!$O27*YTD!B26^2,0))*ISNUMBER(Input!B27)))</f>
        <v>64.3636363636364</v>
      </c>
      <c r="C27" s="14" t="n">
        <f aca="false">MAX(0,(Input!C27-0.5*AVERAGE(Input!$B27:$M27)+(+IF(YTD!C26&lt;0,0.0007*0.5*AVERAGE(Input!$B27:$M27)*Input!$O27*YTD!C26^2,0))*ISNUMBER(Input!C27)))</f>
        <v>46.174721562754</v>
      </c>
      <c r="D27" s="14" t="n">
        <f aca="false">MAX(0,(Input!D27-0.5*AVERAGE(Input!$B27:$M27)+(+IF(YTD!D26&lt;0,0.0007*0.5*AVERAGE(Input!$B27:$M27)*Input!$O27*YTD!D26^2,0))*ISNUMBER(Input!D27)))</f>
        <v>91.0807711440603</v>
      </c>
      <c r="E27" s="14" t="n">
        <f aca="false">MAX(0,(Input!E27-0.5*AVERAGE(Input!$B27:$M27)+(+IF(YTD!E26&lt;0,0.0007*0.5*AVERAGE(Input!$B27:$M27)*Input!$O27*YTD!E26^2,0))*ISNUMBER(Input!E27)))</f>
        <v>77.6061456483365</v>
      </c>
      <c r="F27" s="14"/>
      <c r="G27" s="14" t="n">
        <f aca="false">MAX(0,(Input!G27-0.5*AVERAGE(Input!$B27:$M27)+(+IF(YTD!G26&lt;0,0.0007*0.5*AVERAGE(Input!$B27:$M27)*Input!$O27*YTD!G26^2,0))*ISNUMBER(Input!G27)))</f>
        <v>30.9952005721589</v>
      </c>
      <c r="H27" s="14" t="n">
        <f aca="false">MAX(0,(Input!H27-0.5*AVERAGE(Input!$B27:$M27)+(+IF(YTD!H26&lt;0,0.0007*0.5*AVERAGE(Input!$B27:$M27)*Input!$O27*YTD!H26^2,0))*ISNUMBER(Input!H27)))</f>
        <v>50.3922164004299</v>
      </c>
      <c r="I27" s="14" t="n">
        <f aca="false">MAX(0,(Input!I27-0.5*AVERAGE(Input!$B27:$M27)+(+IF(YTD!I26&lt;0,0.0007*0.5*AVERAGE(Input!$B27:$M27)*Input!$O27*YTD!I26^2,0))*ISNUMBER(Input!I27)))</f>
        <v>54.3636363636364</v>
      </c>
      <c r="J27" s="14" t="n">
        <f aca="false">MAX(0,(Input!J27-0.5*AVERAGE(Input!$B27:$M27)+(+IF(YTD!J26&lt;0,0.0007*0.5*AVERAGE(Input!$B27:$M27)*Input!$O27*YTD!J26^2,0))*ISNUMBER(Input!J27)))</f>
        <v>50.3719153418029</v>
      </c>
      <c r="K27" s="14" t="n">
        <f aca="false">MAX(0,(Input!K27-0.5*AVERAGE(Input!$B27:$M27)+(+IF(YTD!K26&lt;0,0.0007*0.5*AVERAGE(Input!$B27:$M27)*Input!$O27*YTD!K26^2,0))*ISNUMBER(Input!K27)))</f>
        <v>44.3636363636364</v>
      </c>
      <c r="L27" s="14" t="n">
        <f aca="false">MAX(0,(Input!L27-0.5*AVERAGE(Input!$B27:$M27)+(+IF(YTD!L26&lt;0,0.0007*0.5*AVERAGE(Input!$B27:$M27)*Input!$O27*YTD!L26^2,0))*ISNUMBER(Input!L27)))</f>
        <v>93.0543974294055</v>
      </c>
      <c r="M27" s="14" t="n">
        <f aca="false">MAX(0,(Input!M27-0.5*AVERAGE(Input!$B27:$M27)+(+IF(YTD!M26&lt;0,0.0007*0.5*AVERAGE(Input!$B27:$M27)*Input!$O27*YTD!M26^2,0))*ISNUMBER(Input!M27)))</f>
        <v>32.3636363636364</v>
      </c>
      <c r="N27" s="13" t="n">
        <f aca="false">SUM(B27:M27)</f>
        <v>635.129913553494</v>
      </c>
      <c r="O27" s="1"/>
      <c r="P27" s="1"/>
      <c r="Q27" s="9" t="n">
        <f aca="false">VAR(B27:M27)^0.5/AVERAGE(B27:M27)</f>
        <v>0.371007166941917</v>
      </c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customFormat="false" ht="12.75" hidden="false" customHeight="false" outlineLevel="0" collapsed="false">
      <c r="A28" s="1" t="str">
        <f aca="false">Input!A28</f>
        <v>Hartford</v>
      </c>
      <c r="B28" s="14" t="n">
        <f aca="false">MAX(0,(Input!B28-0.5*AVERAGE(Input!$B28:$M28)+(+IF(YTD!B27&lt;0,0.0007*0.5*AVERAGE(Input!$B28:$M28)*Input!$O28*YTD!B27^2,0))*ISNUMBER(Input!B28)))</f>
        <v>77.1818181818182</v>
      </c>
      <c r="C28" s="14" t="n">
        <f aca="false">MAX(0,(Input!C28-0.5*AVERAGE(Input!$B28:$M28)+(+IF(YTD!C27&lt;0,0.0007*0.5*AVERAGE(Input!$B28:$M28)*Input!$O28*YTD!C27^2,0))*ISNUMBER(Input!C28)))</f>
        <v>27.8625754067288</v>
      </c>
      <c r="D28" s="14" t="n">
        <f aca="false">MAX(0,(Input!D28-0.5*AVERAGE(Input!$B28:$M28)+(+IF(YTD!D27&lt;0,0.0007*0.5*AVERAGE(Input!$B28:$M28)*Input!$O28*YTD!D27^2,0))*ISNUMBER(Input!D28)))</f>
        <v>41.3604728701292</v>
      </c>
      <c r="E28" s="14" t="n">
        <f aca="false">MAX(0,(Input!E28-0.5*AVERAGE(Input!$B28:$M28)+(+IF(YTD!E27&lt;0,0.0007*0.5*AVERAGE(Input!$B28:$M28)*Input!$O28*YTD!E27^2,0))*ISNUMBER(Input!E28)))</f>
        <v>30.5358955905799</v>
      </c>
      <c r="F28" s="14"/>
      <c r="G28" s="14" t="n">
        <f aca="false">MAX(0,(Input!G28-0.5*AVERAGE(Input!$B28:$M28)+(+IF(YTD!G27&lt;0,0.0007*0.5*AVERAGE(Input!$B28:$M28)*Input!$O28*YTD!G27^2,0))*ISNUMBER(Input!G28)))</f>
        <v>94.6945448499187</v>
      </c>
      <c r="H28" s="14" t="n">
        <f aca="false">MAX(0,(Input!H28-0.5*AVERAGE(Input!$B28:$M28)+(+IF(YTD!H27&lt;0,0.0007*0.5*AVERAGE(Input!$B28:$M28)*Input!$O28*YTD!H27^2,0))*ISNUMBER(Input!H28)))</f>
        <v>71.3594388131532</v>
      </c>
      <c r="I28" s="14" t="n">
        <f aca="false">MAX(0,(Input!I28-0.5*AVERAGE(Input!$B28:$M28)+(+IF(YTD!I27&lt;0,0.0007*0.5*AVERAGE(Input!$B28:$M28)*Input!$O28*YTD!I27^2,0))*ISNUMBER(Input!I28)))</f>
        <v>60.1818181818182</v>
      </c>
      <c r="J28" s="14" t="n">
        <f aca="false">MAX(0,(Input!J28-0.5*AVERAGE(Input!$B28:$M28)+(+IF(YTD!J27&lt;0,0.0007*0.5*AVERAGE(Input!$B28:$M28)*Input!$O28*YTD!J27^2,0))*ISNUMBER(Input!J28)))</f>
        <v>66.0560352524566</v>
      </c>
      <c r="K28" s="14" t="n">
        <f aca="false">MAX(0,(Input!K28-0.5*AVERAGE(Input!$B28:$M28)+(+IF(YTD!K27&lt;0,0.0007*0.5*AVERAGE(Input!$B28:$M28)*Input!$O28*YTD!K27^2,0))*ISNUMBER(Input!K28)))</f>
        <v>72.1818181818182</v>
      </c>
      <c r="L28" s="14" t="n">
        <f aca="false">MAX(0,(Input!L28-0.5*AVERAGE(Input!$B28:$M28)+(+IF(YTD!L27&lt;0,0.0007*0.5*AVERAGE(Input!$B28:$M28)*Input!$O28*YTD!L27^2,0))*ISNUMBER(Input!L28)))</f>
        <v>32.408894477485</v>
      </c>
      <c r="M28" s="14" t="n">
        <f aca="false">MAX(0,(Input!M28-0.5*AVERAGE(Input!$B28:$M28)+(+IF(YTD!M27&lt;0,0.0007*0.5*AVERAGE(Input!$B28:$M28)*Input!$O28*YTD!M27^2,0))*ISNUMBER(Input!M28)))</f>
        <v>92.1818181818182</v>
      </c>
      <c r="N28" s="13" t="n">
        <f aca="false">SUM(B28:M28)</f>
        <v>666.005129987724</v>
      </c>
      <c r="O28" s="1"/>
      <c r="P28" s="1"/>
      <c r="Q28" s="9" t="n">
        <f aca="false">VAR(B28:M28)^0.5/AVERAGE(B28:M28)</f>
        <v>0.399652534881176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customFormat="false" ht="12.75" hidden="false" customHeight="false" outlineLevel="0" collapsed="false">
      <c r="A29" s="1" t="str">
        <f aca="false">Input!A29</f>
        <v>Western</v>
      </c>
      <c r="B29" s="14" t="n">
        <f aca="false">MAX(0,(Input!B29-0.5*AVERAGE(Input!$B29:$M29)+(+IF(YTD!B28&lt;0,0.0007*0.5*AVERAGE(Input!$B29:$M29)*Input!$O29*YTD!B28^2,0))*ISNUMBER(Input!B29)))</f>
        <v>76.5</v>
      </c>
      <c r="C29" s="14" t="n">
        <f aca="false">MAX(0,(Input!C29-0.5*AVERAGE(Input!$B29:$M29)+(+IF(YTD!C28&lt;0,0.0007*0.5*AVERAGE(Input!$B29:$M29)*Input!$O29*YTD!C28^2,0))*ISNUMBER(Input!C29)))</f>
        <v>88.1120047850184</v>
      </c>
      <c r="D29" s="14" t="n">
        <f aca="false">MAX(0,(Input!D29-0.5*AVERAGE(Input!$B29:$M29)+(+IF(YTD!D28&lt;0,0.0007*0.5*AVERAGE(Input!$B29:$M29)*Input!$O29*YTD!D28^2,0))*ISNUMBER(Input!D29)))</f>
        <v>67.25841069892</v>
      </c>
      <c r="E29" s="14" t="n">
        <f aca="false">MAX(0,(Input!E29-0.5*AVERAGE(Input!$B29:$M29)+(+IF(YTD!E28&lt;0,0.0007*0.5*AVERAGE(Input!$B29:$M29)*Input!$O29*YTD!E28^2,0))*ISNUMBER(Input!E29)))</f>
        <v>67.783988848462</v>
      </c>
      <c r="F29" s="14"/>
      <c r="G29" s="14" t="n">
        <f aca="false">MAX(0,(Input!G29-0.5*AVERAGE(Input!$B29:$M29)+(+IF(YTD!G28&lt;0,0.0007*0.5*AVERAGE(Input!$B29:$M29)*Input!$O29*YTD!G28^2,0))*ISNUMBER(Input!G29)))</f>
        <v>114.173065883378</v>
      </c>
      <c r="H29" s="14" t="n">
        <f aca="false">MAX(0,(Input!H29-0.5*AVERAGE(Input!$B29:$M29)+(+IF(YTD!H28&lt;0,0.0007*0.5*AVERAGE(Input!$B29:$M29)*Input!$O29*YTD!H28^2,0))*ISNUMBER(Input!H29)))</f>
        <v>102.522294357209</v>
      </c>
      <c r="I29" s="14" t="n">
        <f aca="false">MAX(0,(Input!I29-0.5*AVERAGE(Input!$B29:$M29)+(+IF(YTD!I28&lt;0,0.0007*0.5*AVERAGE(Input!$B29:$M29)*Input!$O29*YTD!I28^2,0))*ISNUMBER(Input!I29)))</f>
        <v>110.5</v>
      </c>
      <c r="J29" s="14" t="n">
        <f aca="false">MAX(0,(Input!J29-0.5*AVERAGE(Input!$B29:$M29)+(+IF(YTD!J28&lt;0,0.0007*0.5*AVERAGE(Input!$B29:$M29)*Input!$O29*YTD!J28^2,0))*ISNUMBER(Input!J29)))</f>
        <v>111.709198262264</v>
      </c>
      <c r="K29" s="14" t="n">
        <f aca="false">MAX(0,(Input!K29-0.5*AVERAGE(Input!$B29:$M29)+(+IF(YTD!K28&lt;0,0.0007*0.5*AVERAGE(Input!$B29:$M29)*Input!$O29*YTD!K28^2,0))*ISNUMBER(Input!K29)))</f>
        <v>108.5</v>
      </c>
      <c r="L29" s="14" t="n">
        <f aca="false">MAX(0,(Input!L29-0.5*AVERAGE(Input!$B29:$M29)+(+IF(YTD!L28&lt;0,0.0007*0.5*AVERAGE(Input!$B29:$M29)*Input!$O29*YTD!L28^2,0))*ISNUMBER(Input!L29)))</f>
        <v>25.4258937754977</v>
      </c>
      <c r="M29" s="14" t="n">
        <f aca="false">MAX(0,(Input!M29-0.5*AVERAGE(Input!$B29:$M29)+(+IF(YTD!M28&lt;0,0.0007*0.5*AVERAGE(Input!$B29:$M29)*Input!$O29*YTD!M28^2,0))*ISNUMBER(Input!M29)))</f>
        <v>92.5</v>
      </c>
      <c r="N29" s="13" t="n">
        <f aca="false">SUM(B29:M29)</f>
        <v>964.984856610749</v>
      </c>
      <c r="O29" s="1"/>
      <c r="P29" s="1"/>
      <c r="Q29" s="9" t="n">
        <f aca="false">VAR(B29:M29)^0.5/AVERAGE(B29:M29)</f>
        <v>0.307790739867032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customFormat="false" ht="12.75" hidden="false" customHeight="false" outlineLevel="0" collapsed="false">
      <c r="A30" s="1" t="str">
        <f aca="false">Input!A30</f>
        <v>Milwaukee</v>
      </c>
      <c r="B30" s="14" t="n">
        <f aca="false">MAX(0,(Input!B30-0.5*AVERAGE(Input!$B30:$M30)+(+IF(YTD!B29&lt;0,0.0007*0.5*AVERAGE(Input!$B30:$M30)*Input!$O30*YTD!B29^2,0))*ISNUMBER(Input!B30)))</f>
        <v>83.7</v>
      </c>
      <c r="C30" s="14" t="n">
        <f aca="false">MAX(0,(Input!C30-0.5*AVERAGE(Input!$B30:$M30)+(+IF(YTD!C29&lt;0,0.0007*0.5*AVERAGE(Input!$B30:$M30)*Input!$O30*YTD!C29^2,0))*ISNUMBER(Input!C30)))</f>
        <v>44.716719376849</v>
      </c>
      <c r="D30" s="14" t="n">
        <f aca="false">MAX(0,(Input!D30-0.5*AVERAGE(Input!$B30:$M30)+(+IF(YTD!D29&lt;0,0.0007*0.5*AVERAGE(Input!$B30:$M30)*Input!$O30*YTD!D29^2,0))*ISNUMBER(Input!D30)))</f>
        <v>60.8953511574648</v>
      </c>
      <c r="E30" s="14" t="n">
        <f aca="false">MAX(0,(Input!E30-0.5*AVERAGE(Input!$B30:$M30)+(+IF(YTD!E29&lt;0,0.0007*0.5*AVERAGE(Input!$B30:$M30)*Input!$O30*YTD!E29^2,0))*ISNUMBER(Input!E30)))</f>
        <v>60.9321064217864</v>
      </c>
      <c r="F30" s="14"/>
      <c r="G30" s="14"/>
      <c r="H30" s="14" t="n">
        <f aca="false">MAX(0,(Input!H30-0.5*AVERAGE(Input!$B30:$M30)+(+IF(YTD!H29&lt;0,0.0007*0.5*AVERAGE(Input!$B30:$M30)*Input!$O30*YTD!H29^2,0))*ISNUMBER(Input!H30)))</f>
        <v>63.7</v>
      </c>
      <c r="I30" s="14" t="n">
        <f aca="false">MAX(0,(Input!I30-0.5*AVERAGE(Input!$B30:$M30)+(+IF(YTD!I29&lt;0,0.0007*0.5*AVERAGE(Input!$B30:$M30)*Input!$O30*YTD!I29^2,0))*ISNUMBER(Input!I30)))</f>
        <v>63.7</v>
      </c>
      <c r="J30" s="14" t="n">
        <f aca="false">MAX(0,(Input!J30-0.5*AVERAGE(Input!$B30:$M30)+(+IF(YTD!J29&lt;0,0.0007*0.5*AVERAGE(Input!$B30:$M30)*Input!$O30*YTD!J29^2,0))*ISNUMBER(Input!J30)))</f>
        <v>72.8940833364292</v>
      </c>
      <c r="K30" s="14" t="n">
        <f aca="false">MAX(0,(Input!K30-0.5*AVERAGE(Input!$B30:$M30)+(+IF(YTD!K29&lt;0,0.0007*0.5*AVERAGE(Input!$B30:$M30)*Input!$O30*YTD!K29^2,0))*ISNUMBER(Input!K30)))</f>
        <v>69.7</v>
      </c>
      <c r="L30" s="14" t="n">
        <f aca="false">MAX(0,(Input!L30-0.5*AVERAGE(Input!$B30:$M30)+(+IF(YTD!L29&lt;0,0.0007*0.5*AVERAGE(Input!$B30:$M30)*Input!$O30*YTD!L29^2,0))*ISNUMBER(Input!L30)))</f>
        <v>100.177987718424</v>
      </c>
      <c r="M30" s="14" t="n">
        <f aca="false">MAX(0,(Input!M30-0.5*AVERAGE(Input!$B30:$M30)+(+IF(YTD!M29&lt;0,0.0007*0.5*AVERAGE(Input!$B30:$M30)*Input!$O30*YTD!M29^2,0))*ISNUMBER(Input!M30)))</f>
        <v>77.7</v>
      </c>
      <c r="N30" s="13" t="n">
        <f aca="false">SUM(B30:M30)</f>
        <v>698.116248010953</v>
      </c>
      <c r="O30" s="1"/>
      <c r="P30" s="1"/>
      <c r="Q30" s="9" t="n">
        <f aca="false">VAR(B30:M30)^0.5/AVERAGE(B30:M30)</f>
        <v>0.216162315616815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customFormat="false" ht="12.75" hidden="false" customHeight="false" outlineLevel="0" collapsed="false">
      <c r="A31" s="1" t="str">
        <f aca="false">Input!A31</f>
        <v>British Open</v>
      </c>
      <c r="B31" s="14" t="n">
        <f aca="false">MAX(0,(Input!B31-0.5*AVERAGE(Input!$B31:$M31)+(+IF(YTD!B30&lt;0,0.0007*0.5*AVERAGE(Input!$B31:$M31)*Input!$O31*YTD!B30^2,0))*ISNUMBER(Input!B31)))</f>
        <v>86</v>
      </c>
      <c r="C31" s="14" t="n">
        <f aca="false">MAX(0,(Input!C31-0.5*AVERAGE(Input!$B31:$M31)+(+IF(YTD!C30&lt;0,0.0007*0.5*AVERAGE(Input!$B31:$M31)*Input!$O31*YTD!C30^2,0))*ISNUMBER(Input!C31)))</f>
        <v>76.1149480323662</v>
      </c>
      <c r="D31" s="14" t="n">
        <f aca="false">MAX(0,(Input!D31-0.5*AVERAGE(Input!$B31:$M31)+(+IF(YTD!D30&lt;0,0.0007*0.5*AVERAGE(Input!$B31:$M31)*Input!$O31*YTD!D30^2,0))*ISNUMBER(Input!D31)))</f>
        <v>74.3369518723968</v>
      </c>
      <c r="E31" s="14" t="n">
        <f aca="false">MAX(0,(Input!E31-0.5*AVERAGE(Input!$B31:$M31)+(+IF(YTD!E30&lt;0,0.0007*0.5*AVERAGE(Input!$B31:$M31)*Input!$O31*YTD!E30^2,0))*ISNUMBER(Input!E31)))</f>
        <v>53.2615130098524</v>
      </c>
      <c r="F31" s="14"/>
      <c r="G31" s="14"/>
      <c r="H31" s="14" t="n">
        <f aca="false">MAX(0,(Input!H31-0.5*AVERAGE(Input!$B31:$M31)+(+IF(YTD!H30&lt;0,0.0007*0.5*AVERAGE(Input!$B31:$M31)*Input!$O31*YTD!H30^2,0))*ISNUMBER(Input!H31)))</f>
        <v>48</v>
      </c>
      <c r="I31" s="14" t="n">
        <f aca="false">MAX(0,(Input!I31-0.5*AVERAGE(Input!$B31:$M31)+(+IF(YTD!I30&lt;0,0.0007*0.5*AVERAGE(Input!$B31:$M31)*Input!$O31*YTD!I30^2,0))*ISNUMBER(Input!I31)))</f>
        <v>74</v>
      </c>
      <c r="J31" s="14" t="n">
        <f aca="false">MAX(0,(Input!J31-0.5*AVERAGE(Input!$B31:$M31)+(+IF(YTD!J30&lt;0,0.0007*0.5*AVERAGE(Input!$B31:$M31)*Input!$O31*YTD!J30^2,0))*ISNUMBER(Input!J31)))</f>
        <v>45.3368389725103</v>
      </c>
      <c r="K31" s="14" t="n">
        <f aca="false">MAX(0,(Input!K31-0.5*AVERAGE(Input!$B31:$M31)+(+IF(YTD!K30&lt;0,0.0007*0.5*AVERAGE(Input!$B31:$M31)*Input!$O31*YTD!K30^2,0))*ISNUMBER(Input!K31)))</f>
        <v>54</v>
      </c>
      <c r="L31" s="14" t="n">
        <f aca="false">MAX(0,(Input!L31-0.5*AVERAGE(Input!$B31:$M31)+(+IF(YTD!L30&lt;0,0.0007*0.5*AVERAGE(Input!$B31:$M31)*Input!$O31*YTD!L30^2,0))*ISNUMBER(Input!L31)))</f>
        <v>79.7322586356591</v>
      </c>
      <c r="M31" s="14" t="n">
        <f aca="false">MAX(0,(Input!M31-0.5*AVERAGE(Input!$B31:$M31)+(+IF(YTD!M30&lt;0,0.0007*0.5*AVERAGE(Input!$B31:$M31)*Input!$O31*YTD!M30^2,0))*ISNUMBER(Input!M31)))</f>
        <v>40</v>
      </c>
      <c r="N31" s="13" t="n">
        <f aca="false">SUM(B31:M31)</f>
        <v>630.782510522785</v>
      </c>
      <c r="O31" s="1"/>
      <c r="P31" s="1"/>
      <c r="Q31" s="9" t="n">
        <f aca="false">VAR(B31:M31)^0.5/AVERAGE(B31:M31)</f>
        <v>0.262752137997735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customFormat="false" ht="12.75" hidden="false" customHeight="false" outlineLevel="0" collapsed="false">
      <c r="A32" s="1" t="str">
        <f aca="false">Input!A32</f>
        <v>Quad Cities</v>
      </c>
      <c r="B32" s="14" t="n">
        <f aca="false">MAX(0,(Input!B32-0.5*AVERAGE(Input!$B32:$M32)+(+IF(YTD!B31&lt;0,0.0007*0.5*AVERAGE(Input!$B32:$M32)*Input!$O32*YTD!B31^2,0))*ISNUMBER(Input!B32)))</f>
        <v>96.6666666666667</v>
      </c>
      <c r="C32" s="14" t="n">
        <f aca="false">MAX(0,(Input!C32-0.5*AVERAGE(Input!$B32:$M32)+(+IF(YTD!C31&lt;0,0.0007*0.5*AVERAGE(Input!$B32:$M32)*Input!$O32*YTD!C31^2,0))*ISNUMBER(Input!C32)))</f>
        <v>0</v>
      </c>
      <c r="D32" s="14" t="n">
        <f aca="false">MAX(0,(Input!D32-0.5*AVERAGE(Input!$B32:$M32)+(+IF(YTD!D31&lt;0,0.0007*0.5*AVERAGE(Input!$B32:$M32)*Input!$O32*YTD!D31^2,0))*ISNUMBER(Input!D32)))</f>
        <v>81.4789028104399</v>
      </c>
      <c r="E32" s="14" t="n">
        <f aca="false">MAX(0,(Input!E32-0.5*AVERAGE(Input!$B32:$M32)+(+IF(YTD!E31&lt;0,0.0007*0.5*AVERAGE(Input!$B32:$M32)*Input!$O32*YTD!E31^2,0))*ISNUMBER(Input!E32)))</f>
        <v>81.8055829108418</v>
      </c>
      <c r="F32" s="14"/>
      <c r="G32" s="14"/>
      <c r="H32" s="14" t="n">
        <f aca="false">MAX(0,(Input!H32-0.5*AVERAGE(Input!$B32:$M32)+(+IF(YTD!H31&lt;0,0.0007*0.5*AVERAGE(Input!$B32:$M32)*Input!$O32*YTD!H31^2,0))*ISNUMBER(Input!H32)))</f>
        <v>33.0632010236026</v>
      </c>
      <c r="I32" s="14" t="n">
        <f aca="false">MAX(0,(Input!I32-0.5*AVERAGE(Input!$B32:$M32)+(+IF(YTD!I31&lt;0,0.0007*0.5*AVERAGE(Input!$B32:$M32)*Input!$O32*YTD!I31^2,0))*ISNUMBER(Input!I32)))</f>
        <v>104.666666666667</v>
      </c>
      <c r="J32" s="14" t="n">
        <f aca="false">MAX(0,(Input!J32-0.5*AVERAGE(Input!$B32:$M32)+(+IF(YTD!J31&lt;0,0.0007*0.5*AVERAGE(Input!$B32:$M32)*Input!$O32*YTD!J31^2,0))*ISNUMBER(Input!J32)))</f>
        <v>94.3646072917138</v>
      </c>
      <c r="K32" s="14" t="n">
        <f aca="false">MAX(0,(Input!K32-0.5*AVERAGE(Input!$B32:$M32)+(+IF(YTD!K31&lt;0,0.0007*0.5*AVERAGE(Input!$B32:$M32)*Input!$O32*YTD!K31^2,0))*ISNUMBER(Input!K32)))</f>
        <v>96.6666666666667</v>
      </c>
      <c r="L32" s="14" t="n">
        <f aca="false">MAX(0,(Input!L32-0.5*AVERAGE(Input!$B32:$M32)+(+IF(YTD!L31&lt;0,0.0007*0.5*AVERAGE(Input!$B32:$M32)*Input!$O32*YTD!L31^2,0))*ISNUMBER(Input!L32)))</f>
        <v>80.8435490882734</v>
      </c>
      <c r="M32" s="14" t="n">
        <f aca="false">MAX(0,(Input!M32-0.5*AVERAGE(Input!$B32:$M32)+(+IF(YTD!M31&lt;0,0.0007*0.5*AVERAGE(Input!$B32:$M32)*Input!$O32*YTD!M31^2,0))*ISNUMBER(Input!M32)))</f>
        <v>50.6666666666667</v>
      </c>
      <c r="N32" s="13" t="n">
        <f aca="false">SUM(B32:M32)</f>
        <v>720.222509791538</v>
      </c>
      <c r="O32" s="1"/>
      <c r="P32" s="1"/>
      <c r="Q32" s="9" t="n">
        <f aca="false">VAR(B32:M32)^0.5/AVERAGE(B32:M32)</f>
        <v>0.467506863811896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customFormat="false" ht="12.75" hidden="false" customHeight="false" outlineLevel="0" collapsed="false">
      <c r="A33" s="1" t="str">
        <f aca="false">Input!A33</f>
        <v>International</v>
      </c>
      <c r="B33" s="14" t="n">
        <f aca="false">MAX(0,(Input!B33-0.5*AVERAGE(Input!$B33:$M33)+(+IF(YTD!B32&lt;0,0.0007*0.5*AVERAGE(Input!$B33:$M33)*Input!$O33*YTD!B32^2,0))*ISNUMBER(Input!B33)))</f>
        <v>30.3</v>
      </c>
      <c r="C33" s="14" t="n">
        <f aca="false">MAX(0,(Input!C33-0.5*AVERAGE(Input!$B33:$M33)+(+IF(YTD!C32&lt;0,0.0007*0.5*AVERAGE(Input!$B33:$M33)*Input!$O33*YTD!C32^2,0))*ISNUMBER(Input!C33)))</f>
        <v>75.6151715220677</v>
      </c>
      <c r="D33" s="14" t="n">
        <f aca="false">MAX(0,(Input!D33-0.5*AVERAGE(Input!$B33:$M33)+(+IF(YTD!D32&lt;0,0.0007*0.5*AVERAGE(Input!$B33:$M33)*Input!$O33*YTD!D32^2,0))*ISNUMBER(Input!D33)))</f>
        <v>10.9927649752666</v>
      </c>
      <c r="E33" s="14" t="n">
        <f aca="false">MAX(0,(Input!E33-0.5*AVERAGE(Input!$B33:$M33)+(+IF(YTD!E32&lt;0,0.0007*0.5*AVERAGE(Input!$B33:$M33)*Input!$O33*YTD!E32^2,0))*ISNUMBER(Input!E33)))</f>
        <v>27.7112091855162</v>
      </c>
      <c r="F33" s="14"/>
      <c r="G33" s="14"/>
      <c r="H33" s="14" t="n">
        <f aca="false">MAX(0,(Input!H33-0.5*AVERAGE(Input!$B33:$M33)+(+IF(YTD!H32&lt;0,0.0007*0.5*AVERAGE(Input!$B33:$M33)*Input!$O33*YTD!H32^2,0))*ISNUMBER(Input!H33)))</f>
        <v>29.9893730159936</v>
      </c>
      <c r="I33" s="14" t="n">
        <f aca="false">MAX(0,(Input!I33-0.5*AVERAGE(Input!$B33:$M33)+(+IF(YTD!I32&lt;0,0.0007*0.5*AVERAGE(Input!$B33:$M33)*Input!$O33*YTD!I32^2,0))*ISNUMBER(Input!I33)))</f>
        <v>42.3</v>
      </c>
      <c r="J33" s="14" t="n">
        <f aca="false">MAX(0,(Input!J33-0.5*AVERAGE(Input!$B33:$M33)+(+IF(YTD!J32&lt;0,0.0007*0.5*AVERAGE(Input!$B33:$M33)*Input!$O33*YTD!J32^2,0))*ISNUMBER(Input!J33)))</f>
        <v>17.7640099128466</v>
      </c>
      <c r="K33" s="14" t="n">
        <f aca="false">MAX(0,(Input!K33-0.5*AVERAGE(Input!$B33:$M33)+(+IF(YTD!K32&lt;0,0.0007*0.5*AVERAGE(Input!$B33:$M33)*Input!$O33*YTD!K32^2,0))*ISNUMBER(Input!K33)))</f>
        <v>62.3</v>
      </c>
      <c r="L33" s="14" t="n">
        <f aca="false">MAX(0,(Input!L33-0.5*AVERAGE(Input!$B33:$M33)+(+IF(YTD!L32&lt;0,0.0007*0.5*AVERAGE(Input!$B33:$M33)*Input!$O33*YTD!L32^2,0))*ISNUMBER(Input!L33)))</f>
        <v>21.5242653058171</v>
      </c>
      <c r="M33" s="14" t="n">
        <f aca="false">MAX(0,(Input!M33-0.5*AVERAGE(Input!$B33:$M33)+(+IF(YTD!M32&lt;0,0.0007*0.5*AVERAGE(Input!$B33:$M33)*Input!$O33*YTD!M32^2,0))*ISNUMBER(Input!M33)))</f>
        <v>62.3</v>
      </c>
      <c r="N33" s="13" t="n">
        <f aca="false">SUM(B33:M33)</f>
        <v>380.796793917508</v>
      </c>
      <c r="O33" s="1"/>
      <c r="P33" s="1"/>
      <c r="Q33" s="9" t="n">
        <f aca="false">VAR(B33:M33)^0.5/AVERAGE(B33:M33)</f>
        <v>0.570929271352797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customFormat="false" ht="12.75" hidden="false" customHeight="false" outlineLevel="0" collapsed="false">
      <c r="A34" s="1" t="str">
        <f aca="false">Input!A34</f>
        <v>Buick-Mich</v>
      </c>
      <c r="B34" s="14" t="n">
        <f aca="false">MAX(0,(Input!B34-0.5*AVERAGE(Input!$B34:$M34)+(+IF(YTD!B33&lt;0,0.0007*0.5*AVERAGE(Input!$B34:$M34)*Input!$O34*YTD!B33^2,0))*ISNUMBER(Input!B34)))</f>
        <v>91.2777777777778</v>
      </c>
      <c r="C34" s="14" t="n">
        <f aca="false">MAX(0,(Input!C34-0.5*AVERAGE(Input!$B34:$M34)+(+IF(YTD!C33&lt;0,0.0007*0.5*AVERAGE(Input!$B34:$M34)*Input!$O34*YTD!C33^2,0))*ISNUMBER(Input!C34)))</f>
        <v>0</v>
      </c>
      <c r="D34" s="14" t="n">
        <f aca="false">MAX(0,(Input!D34-0.5*AVERAGE(Input!$B34:$M34)+(+IF(YTD!D33&lt;0,0.0007*0.5*AVERAGE(Input!$B34:$M34)*Input!$O34*YTD!D33^2,0))*ISNUMBER(Input!D34)))</f>
        <v>113.149579021801</v>
      </c>
      <c r="E34" s="14" t="n">
        <f aca="false">MAX(0,(Input!E34-0.5*AVERAGE(Input!$B34:$M34)+(+IF(YTD!E33&lt;0,0.0007*0.5*AVERAGE(Input!$B34:$M34)*Input!$O34*YTD!E33^2,0))*ISNUMBER(Input!E34)))</f>
        <v>97.1909821258316</v>
      </c>
      <c r="F34" s="14"/>
      <c r="G34" s="14"/>
      <c r="H34" s="14" t="n">
        <f aca="false">MAX(0,(Input!H34-0.5*AVERAGE(Input!$B34:$M34)+(+IF(YTD!H33&lt;0,0.0007*0.5*AVERAGE(Input!$B34:$M34)*Input!$O34*YTD!H33^2,0))*ISNUMBER(Input!H34)))</f>
        <v>48.991333260238</v>
      </c>
      <c r="I34" s="14" t="n">
        <f aca="false">MAX(0,(Input!I34-0.5*AVERAGE(Input!$B34:$M34)+(+IF(YTD!I33&lt;0,0.0007*0.5*AVERAGE(Input!$B34:$M34)*Input!$O34*YTD!I33^2,0))*ISNUMBER(Input!I34)))</f>
        <v>68.2777777777778</v>
      </c>
      <c r="J34" s="14" t="n">
        <f aca="false">MAX(0,(Input!J34-0.5*AVERAGE(Input!$B34:$M34)+(+IF(YTD!J33&lt;0,0.0007*0.5*AVERAGE(Input!$B34:$M34)*Input!$O34*YTD!J33^2,0))*ISNUMBER(Input!J34)))</f>
        <v>94.4928489148036</v>
      </c>
      <c r="K34" s="14" t="n">
        <f aca="false">MAX(0,(Input!K34-0.5*AVERAGE(Input!$B34:$M34)+(+IF(YTD!K33&lt;0,0.0007*0.5*AVERAGE(Input!$B34:$M34)*Input!$O34*YTD!K33^2,0))*ISNUMBER(Input!K34)))</f>
        <v>72.2777777777778</v>
      </c>
      <c r="L34" s="14" t="n">
        <f aca="false">MAX(0,(Input!L34-0.5*AVERAGE(Input!$B34:$M34)+(+IF(YTD!L33&lt;0,0.0007*0.5*AVERAGE(Input!$B34:$M34)*Input!$O34*YTD!L33^2,0))*ISNUMBER(Input!L34)))</f>
        <v>0</v>
      </c>
      <c r="M34" s="14" t="n">
        <f aca="false">MAX(0,(Input!M34-0.5*AVERAGE(Input!$B34:$M34)+(+IF(YTD!M33&lt;0,0.0007*0.5*AVERAGE(Input!$B34:$M34)*Input!$O34*YTD!M33^2,0))*ISNUMBER(Input!M34)))</f>
        <v>106.277777777778</v>
      </c>
      <c r="N34" s="13" t="n">
        <f aca="false">SUM(B34:M34)</f>
        <v>691.935854433785</v>
      </c>
      <c r="O34" s="1"/>
      <c r="P34" s="1"/>
      <c r="Q34" s="9" t="n">
        <f aca="false">VAR(B34:M34)^0.5/AVERAGE(B34:M34)</f>
        <v>0.594182611558488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customFormat="false" ht="12.75" hidden="false" customHeight="false" outlineLevel="0" collapsed="false">
      <c r="A35" s="1" t="str">
        <f aca="false">Input!A35</f>
        <v>PGA</v>
      </c>
      <c r="B35" s="14" t="n">
        <f aca="false">MAX(0,(Input!B35-0.5*AVERAGE(Input!$B35:$M35)+(+IF(YTD!B34&lt;0,0.0007*0.5*AVERAGE(Input!$B35:$M35)*Input!$O35*YTD!B34^2,0))*ISNUMBER(Input!B35)))</f>
        <v>25.8</v>
      </c>
      <c r="C35" s="14" t="n">
        <f aca="false">MAX(0,(Input!C35-0.5*AVERAGE(Input!$B35:$M35)+(+IF(YTD!C34&lt;0,0.0007*0.5*AVERAGE(Input!$B35:$M35)*Input!$O35*YTD!C34^2,0))*ISNUMBER(Input!C35)))</f>
        <v>60.4005459112548</v>
      </c>
      <c r="D35" s="14" t="n">
        <f aca="false">MAX(0,(Input!D35-0.5*AVERAGE(Input!$B35:$M35)+(+IF(YTD!D34&lt;0,0.0007*0.5*AVERAGE(Input!$B35:$M35)*Input!$O35*YTD!D34^2,0))*ISNUMBER(Input!D35)))</f>
        <v>74.9029994444682</v>
      </c>
      <c r="E35" s="14" t="n">
        <f aca="false">MAX(0,(Input!E35-0.5*AVERAGE(Input!$B35:$M35)+(+IF(YTD!E34&lt;0,0.0007*0.5*AVERAGE(Input!$B35:$M35)*Input!$O35*YTD!E34^2,0))*ISNUMBER(Input!E35)))</f>
        <v>108.646730424719</v>
      </c>
      <c r="F35" s="14"/>
      <c r="G35" s="14"/>
      <c r="H35" s="14" t="n">
        <f aca="false">MAX(0,(Input!H35-0.5*AVERAGE(Input!$B35:$M35)+(+IF(YTD!H34&lt;0,0.0007*0.5*AVERAGE(Input!$B35:$M35)*Input!$O35*YTD!H34^2,0))*ISNUMBER(Input!H35)))</f>
        <v>64.7097978050242</v>
      </c>
      <c r="I35" s="14" t="n">
        <f aca="false">MAX(0,(Input!I35-0.5*AVERAGE(Input!$B35:$M35)+(+IF(YTD!I34&lt;0,0.0007*0.5*AVERAGE(Input!$B35:$M35)*Input!$O35*YTD!I34^2,0))*ISNUMBER(Input!I35)))</f>
        <v>75.8</v>
      </c>
      <c r="J35" s="14" t="n">
        <f aca="false">MAX(0,(Input!J35-0.5*AVERAGE(Input!$B35:$M35)+(+IF(YTD!J34&lt;0,0.0007*0.5*AVERAGE(Input!$B35:$M35)*Input!$O35*YTD!J34^2,0))*ISNUMBER(Input!J35)))</f>
        <v>87.4146048098124</v>
      </c>
      <c r="K35" s="14" t="n">
        <f aca="false">MAX(0,(Input!K35-0.5*AVERAGE(Input!$B35:$M35)+(+IF(YTD!K34&lt;0,0.0007*0.5*AVERAGE(Input!$B35:$M35)*Input!$O35*YTD!K34^2,0))*ISNUMBER(Input!K35)))</f>
        <v>73.8</v>
      </c>
      <c r="L35" s="14" t="n">
        <f aca="false">MAX(0,(Input!L35-0.5*AVERAGE(Input!$B35:$M35)+(+IF(YTD!L34&lt;0,0.0007*0.5*AVERAGE(Input!$B35:$M35)*Input!$O35*YTD!L34^2,0))*ISNUMBER(Input!L35)))</f>
        <v>102.409015175208</v>
      </c>
      <c r="M35" s="14" t="n">
        <f aca="false">MAX(0,(Input!M35-0.5*AVERAGE(Input!$B35:$M35)+(+IF(YTD!M34&lt;0,0.0007*0.5*AVERAGE(Input!$B35:$M35)*Input!$O35*YTD!M34^2,0))*ISNUMBER(Input!M35)))</f>
        <v>66.8</v>
      </c>
      <c r="N35" s="13" t="n">
        <f aca="false">SUM(B35:M35)</f>
        <v>740.683693570487</v>
      </c>
      <c r="O35" s="1"/>
      <c r="P35" s="1"/>
      <c r="Q35" s="9" t="n">
        <f aca="false">VAR(B35:M35)^0.5/AVERAGE(B35:M35)</f>
        <v>0.313018479954234</v>
      </c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customFormat="false" ht="12.75" hidden="false" customHeight="false" outlineLevel="0" collapsed="false">
      <c r="A36" s="1" t="str">
        <f aca="false">Input!A36</f>
        <v>Firestone</v>
      </c>
      <c r="B36" s="14" t="n">
        <f aca="false">MAX(0,(Input!B36-0.5*AVERAGE(Input!$B36:$M36)+(+IF(YTD!B35&lt;0,0.0007*0.5*AVERAGE(Input!$B36:$M36)*Input!$O36*YTD!B35^2,0))*ISNUMBER(Input!B36)))</f>
        <v>87.75</v>
      </c>
      <c r="C36" s="14" t="n">
        <f aca="false">MAX(0,(Input!C36-0.5*AVERAGE(Input!$B36:$M36)+(+IF(YTD!C35&lt;0,0.0007*0.5*AVERAGE(Input!$B36:$M36)*Input!$O36*YTD!C35^2,0))*ISNUMBER(Input!C36)))</f>
        <v>62.3262459200834</v>
      </c>
      <c r="D36" s="14" t="n">
        <f aca="false">MAX(0,(Input!D36-0.5*AVERAGE(Input!$B36:$M36)+(+IF(YTD!D35&lt;0,0.0007*0.5*AVERAGE(Input!$B36:$M36)*Input!$O36*YTD!D35^2,0))*ISNUMBER(Input!D36)))</f>
        <v>77.6540630865071</v>
      </c>
      <c r="E36" s="14" t="n">
        <f aca="false">MAX(0,(Input!E36-0.5*AVERAGE(Input!$B36:$M36)+(+IF(YTD!E35&lt;0,0.0007*0.5*AVERAGE(Input!$B36:$M36)*Input!$O36*YTD!E35^2,0))*ISNUMBER(Input!E36)))</f>
        <v>109.153057881917</v>
      </c>
      <c r="F36" s="14"/>
      <c r="G36" s="14"/>
      <c r="H36" s="14" t="n">
        <f aca="false">MAX(0,(Input!H36-0.5*AVERAGE(Input!$B36:$M36)+(+IF(YTD!H35&lt;0,0.0007*0.5*AVERAGE(Input!$B36:$M36)*Input!$O36*YTD!H35^2,0))*ISNUMBER(Input!H36)))</f>
        <v>105.447214411115</v>
      </c>
      <c r="I36" s="14" t="n">
        <f aca="false">MAX(0,(Input!I36-0.5*AVERAGE(Input!$B36:$M36)+(+IF(YTD!I35&lt;0,0.0007*0.5*AVERAGE(Input!$B36:$M36)*Input!$O36*YTD!I35^2,0))*ISNUMBER(Input!I36)))</f>
        <v>57.75</v>
      </c>
      <c r="J36" s="14" t="n">
        <f aca="false">MAX(0,(Input!J36-0.5*AVERAGE(Input!$B36:$M36)+(+IF(YTD!J35&lt;0,0.0007*0.5*AVERAGE(Input!$B36:$M36)*Input!$O36*YTD!J35^2,0))*ISNUMBER(Input!J36)))</f>
        <v>102.1140559466</v>
      </c>
      <c r="K36" s="14" t="n">
        <f aca="false">MAX(0,(Input!K36-0.5*AVERAGE(Input!$B36:$M36)+(+IF(YTD!K35&lt;0,0.0007*0.5*AVERAGE(Input!$B36:$M36)*Input!$O36*YTD!K35^2,0))*ISNUMBER(Input!K36)))</f>
        <v>99.75</v>
      </c>
      <c r="L36" s="14" t="n">
        <f aca="false">MAX(0,(Input!L36-0.5*AVERAGE(Input!$B36:$M36)+(+IF(YTD!L35&lt;0,0.0007*0.5*AVERAGE(Input!$B36:$M36)*Input!$O36*YTD!L35^2,0))*ISNUMBER(Input!L36)))</f>
        <v>115.268024800621</v>
      </c>
      <c r="M36" s="14" t="n">
        <f aca="false">MAX(0,(Input!M36-0.5*AVERAGE(Input!$B36:$M36)+(+IF(YTD!M35&lt;0,0.0007*0.5*AVERAGE(Input!$B36:$M36)*Input!$O36*YTD!M35^2,0))*ISNUMBER(Input!M36)))</f>
        <v>75.75</v>
      </c>
      <c r="N36" s="13" t="n">
        <f aca="false">SUM(B36:M36)</f>
        <v>892.962662046843</v>
      </c>
      <c r="O36" s="1"/>
      <c r="P36" s="1"/>
      <c r="Q36" s="9" t="n">
        <f aca="false">VAR(B36:M36)^0.5/AVERAGE(B36:M36)</f>
        <v>0.225438129487677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customFormat="false" ht="12.75" hidden="false" customHeight="false" outlineLevel="0" collapsed="false">
      <c r="A37" s="1" t="str">
        <f aca="false">Input!A37</f>
        <v>Vancouver</v>
      </c>
      <c r="B37" s="14" t="n">
        <f aca="false">MAX(0,(Input!B37-0.5*AVERAGE(Input!$B37:$M37)+(+IF(YTD!B36&lt;0,0.0007*0.5*AVERAGE(Input!$B37:$M37)*Input!$O37*YTD!B36^2,0))*ISNUMBER(Input!B37)))</f>
        <v>80.5</v>
      </c>
      <c r="C37" s="14" t="n">
        <f aca="false">MAX(0,(Input!C37-0.5*AVERAGE(Input!$B37:$M37)+(+IF(YTD!C36&lt;0,0.0007*0.5*AVERAGE(Input!$B37:$M37)*Input!$O37*YTD!C36^2,0))*ISNUMBER(Input!C37)))</f>
        <v>52.6108437299804</v>
      </c>
      <c r="D37" s="14" t="n">
        <f aca="false">MAX(0,(Input!D37-0.5*AVERAGE(Input!$B37:$M37)+(+IF(YTD!D36&lt;0,0.0007*0.5*AVERAGE(Input!$B37:$M37)*Input!$O37*YTD!D36^2,0))*ISNUMBER(Input!D37)))</f>
        <v>122.72016843953</v>
      </c>
      <c r="E37" s="14" t="n">
        <f aca="false">MAX(0,(Input!E37-0.5*AVERAGE(Input!$B37:$M37)+(+IF(YTD!E36&lt;0,0.0007*0.5*AVERAGE(Input!$B37:$M37)*Input!$O37*YTD!E36^2,0))*ISNUMBER(Input!E37)))</f>
        <v>120.202154900319</v>
      </c>
      <c r="F37" s="14"/>
      <c r="G37" s="14"/>
      <c r="H37" s="14" t="n">
        <f aca="false">MAX(0,(Input!H37-0.5*AVERAGE(Input!$B37:$M37)+(+IF(YTD!H36&lt;0,0.0007*0.5*AVERAGE(Input!$B37:$M37)*Input!$O37*YTD!H36^2,0))*ISNUMBER(Input!H37)))</f>
        <v>102.772991910011</v>
      </c>
      <c r="I37" s="14" t="n">
        <f aca="false">MAX(0,(Input!I37-0.5*AVERAGE(Input!$B37:$M37)+(+IF(YTD!I36&lt;0,0.0007*0.5*AVERAGE(Input!$B37:$M37)*Input!$O37*YTD!I36^2,0))*ISNUMBER(Input!I37)))</f>
        <v>84.5</v>
      </c>
      <c r="J37" s="14" t="n">
        <f aca="false">MAX(0,(Input!J37-0.5*AVERAGE(Input!$B37:$M37)+(+IF(YTD!J36&lt;0,0.0007*0.5*AVERAGE(Input!$B37:$M37)*Input!$O37*YTD!J36^2,0))*ISNUMBER(Input!J37)))</f>
        <v>58.0710837920381</v>
      </c>
      <c r="K37" s="14" t="n">
        <f aca="false">MAX(0,(Input!K37-0.5*AVERAGE(Input!$B37:$M37)+(+IF(YTD!K36&lt;0,0.0007*0.5*AVERAGE(Input!$B37:$M37)*Input!$O37*YTD!K36^2,0))*ISNUMBER(Input!K37)))</f>
        <v>100.5</v>
      </c>
      <c r="L37" s="14" t="n">
        <f aca="false">MAX(0,(Input!L37-0.5*AVERAGE(Input!$B37:$M37)+(+IF(YTD!L36&lt;0,0.0007*0.5*AVERAGE(Input!$B37:$M37)*Input!$O37*YTD!L36^2,0))*ISNUMBER(Input!L37)))</f>
        <v>93.6668836978811</v>
      </c>
      <c r="M37" s="14" t="n">
        <f aca="false">MAX(0,(Input!M37-0.5*AVERAGE(Input!$B37:$M37)+(+IF(YTD!M36&lt;0,0.0007*0.5*AVERAGE(Input!$B37:$M37)*Input!$O37*YTD!M36^2,0))*ISNUMBER(Input!M37)))</f>
        <v>82.5</v>
      </c>
      <c r="N37" s="13" t="n">
        <f aca="false">SUM(B37:M37)</f>
        <v>898.044126469761</v>
      </c>
      <c r="O37" s="1"/>
      <c r="P37" s="1"/>
      <c r="Q37" s="9" t="n">
        <f aca="false">VAR(B37:M37)^0.5/AVERAGE(B37:M37)</f>
        <v>0.258851647824319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customFormat="false" ht="12.75" hidden="false" customHeight="false" outlineLevel="0" collapsed="false">
      <c r="A38" s="1" t="str">
        <f aca="false">Input!A38</f>
        <v>Canadian</v>
      </c>
      <c r="B38" s="14" t="n">
        <f aca="false">MAX(0,(Input!B38-0.5*AVERAGE(Input!$B38:$M38)+(+IF(YTD!B37&lt;0,0.0007*0.5*AVERAGE(Input!$B38:$M38)*Input!$O38*YTD!B37^2,0))*ISNUMBER(Input!B38)))</f>
        <v>108.45</v>
      </c>
      <c r="C38" s="14" t="n">
        <f aca="false">MAX(0,(Input!C38-0.5*AVERAGE(Input!$B38:$M38)+(+IF(YTD!C37&lt;0,0.0007*0.5*AVERAGE(Input!$B38:$M38)*Input!$O38*YTD!C37^2,0))*ISNUMBER(Input!C38)))</f>
        <v>51.689382175066</v>
      </c>
      <c r="D38" s="14" t="n">
        <f aca="false">MAX(0,(Input!D38-0.5*AVERAGE(Input!$B38:$M38)+(+IF(YTD!D37&lt;0,0.0007*0.5*AVERAGE(Input!$B38:$M38)*Input!$O38*YTD!D37^2,0))*ISNUMBER(Input!D38)))</f>
        <v>87.4309695867567</v>
      </c>
      <c r="E38" s="14" t="n">
        <f aca="false">MAX(0,(Input!E38-0.5*AVERAGE(Input!$B38:$M38)+(+IF(YTD!E37&lt;0,0.0007*0.5*AVERAGE(Input!$B38:$M38)*Input!$O38*YTD!E37^2,0))*ISNUMBER(Input!E38)))</f>
        <v>105.042640154623</v>
      </c>
      <c r="F38" s="14"/>
      <c r="G38" s="14"/>
      <c r="H38" s="14" t="n">
        <f aca="false">MAX(0,(Input!H38-0.5*AVERAGE(Input!$B38:$M38)+(+IF(YTD!H37&lt;0,0.0007*0.5*AVERAGE(Input!$B38:$M38)*Input!$O38*YTD!H37^2,0))*ISNUMBER(Input!H38)))</f>
        <v>34.7590103059598</v>
      </c>
      <c r="I38" s="14" t="n">
        <f aca="false">MAX(0,(Input!I38-0.5*AVERAGE(Input!$B38:$M38)+(+IF(YTD!I37&lt;0,0.0007*0.5*AVERAGE(Input!$B38:$M38)*Input!$O38*YTD!I37^2,0))*ISNUMBER(Input!I38)))</f>
        <v>114.45</v>
      </c>
      <c r="J38" s="14" t="n">
        <f aca="false">MAX(0,(Input!J38-0.5*AVERAGE(Input!$B38:$M38)+(+IF(YTD!J37&lt;0,0.0007*0.5*AVERAGE(Input!$B38:$M38)*Input!$O38*YTD!J37^2,0))*ISNUMBER(Input!J38)))</f>
        <v>73.3416371774732</v>
      </c>
      <c r="K38" s="14" t="n">
        <f aca="false">MAX(0,(Input!K38-0.5*AVERAGE(Input!$B38:$M38)+(+IF(YTD!K37&lt;0,0.0007*0.5*AVERAGE(Input!$B38:$M38)*Input!$O38*YTD!K37^2,0))*ISNUMBER(Input!K38)))</f>
        <v>76.45</v>
      </c>
      <c r="L38" s="14" t="n">
        <f aca="false">MAX(0,(Input!L38-0.5*AVERAGE(Input!$B38:$M38)+(+IF(YTD!L37&lt;0,0.0007*0.5*AVERAGE(Input!$B38:$M38)*Input!$O38*YTD!L37^2,0))*ISNUMBER(Input!L38)))</f>
        <v>29.3423068718319</v>
      </c>
      <c r="M38" s="14" t="n">
        <f aca="false">MAX(0,(Input!M38-0.5*AVERAGE(Input!$B38:$M38)+(+IF(YTD!M37&lt;0,0.0007*0.5*AVERAGE(Input!$B38:$M38)*Input!$O38*YTD!M37^2,0))*ISNUMBER(Input!M38)))</f>
        <v>60.45</v>
      </c>
      <c r="N38" s="13" t="n">
        <f aca="false">SUM(B38:M38)</f>
        <v>741.40594627171</v>
      </c>
      <c r="O38" s="1"/>
      <c r="P38" s="1"/>
      <c r="Q38" s="9" t="n">
        <f aca="false">VAR(B38:M38)^0.5/AVERAGE(B38:M38)</f>
        <v>0.406848853786591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customFormat="false" ht="12.75" hidden="false" customHeight="false" outlineLevel="0" collapsed="false">
      <c r="A39" s="1" t="str">
        <f aca="false">Input!A39</f>
        <v>Pennsylvania</v>
      </c>
      <c r="B39" s="14" t="n">
        <f aca="false">MAX(0,(Input!B39-0.5*AVERAGE(Input!$B39:$M39)+(+IF(YTD!B38&lt;0,0.0007*0.5*AVERAGE(Input!$B39:$M39)*Input!$O39*YTD!B38^2,0))*ISNUMBER(Input!B39)))</f>
        <v>49.25</v>
      </c>
      <c r="C39" s="14" t="n">
        <f aca="false">MAX(0,(Input!C39-0.5*AVERAGE(Input!$B39:$M39)+(+IF(YTD!C38&lt;0,0.0007*0.5*AVERAGE(Input!$B39:$M39)*Input!$O39*YTD!C38^2,0))*ISNUMBER(Input!C39)))</f>
        <v>89.5157939976483</v>
      </c>
      <c r="D39" s="14" t="n">
        <f aca="false">MAX(0,(Input!D39-0.5*AVERAGE(Input!$B39:$M39)+(+IF(YTD!D38&lt;0,0.0007*0.5*AVERAGE(Input!$B39:$M39)*Input!$O39*YTD!D38^2,0))*ISNUMBER(Input!D39)))</f>
        <v>51.1929444398215</v>
      </c>
      <c r="E39" s="14" t="n">
        <f aca="false">MAX(0,(Input!E39-0.5*AVERAGE(Input!$B39:$M39)+(+IF(YTD!E38&lt;0,0.0007*0.5*AVERAGE(Input!$B39:$M39)*Input!$O39*YTD!E38^2,0))*ISNUMBER(Input!E39)))</f>
        <v>83.25</v>
      </c>
      <c r="F39" s="14"/>
      <c r="G39" s="14"/>
      <c r="H39" s="14" t="n">
        <f aca="false">MAX(0,(Input!H39-0.5*AVERAGE(Input!$B39:$M39)+(+IF(YTD!H38&lt;0,0.0007*0.5*AVERAGE(Input!$B39:$M39)*Input!$O39*YTD!H38^2,0))*ISNUMBER(Input!H39)))</f>
        <v>55.5182481241692</v>
      </c>
      <c r="I39" s="14" t="n">
        <f aca="false">MAX(0,(Input!I39-0.5*AVERAGE(Input!$B39:$M39)+(+IF(YTD!I38&lt;0,0.0007*0.5*AVERAGE(Input!$B39:$M39)*Input!$O39*YTD!I38^2,0))*ISNUMBER(Input!I39)))</f>
        <v>51.25</v>
      </c>
      <c r="J39" s="14" t="n">
        <f aca="false">MAX(0,(Input!J39-0.5*AVERAGE(Input!$B39:$M39)+(+IF(YTD!J38&lt;0,0.0007*0.5*AVERAGE(Input!$B39:$M39)*Input!$O39*YTD!J38^2,0))*ISNUMBER(Input!J39)))</f>
        <v>59.2769207499406</v>
      </c>
      <c r="K39" s="14" t="n">
        <f aca="false">MAX(0,(Input!K39-0.5*AVERAGE(Input!$B39:$M39)+(+IF(YTD!K38&lt;0,0.0007*0.5*AVERAGE(Input!$B39:$M39)*Input!$O39*YTD!K38^2,0))*ISNUMBER(Input!K39)))</f>
        <v>43.25</v>
      </c>
      <c r="L39" s="14" t="n">
        <f aca="false">MAX(0,(Input!L39-0.5*AVERAGE(Input!$B39:$M39)+(+IF(YTD!L38&lt;0,0.0007*0.5*AVERAGE(Input!$B39:$M39)*Input!$O39*YTD!L38^2,0))*ISNUMBER(Input!L39)))</f>
        <v>61.6371207791964</v>
      </c>
      <c r="M39" s="14" t="n">
        <f aca="false">MAX(0,(Input!M39-0.5*AVERAGE(Input!$B39:$M39)+(+IF(YTD!M38&lt;0,0.0007*0.5*AVERAGE(Input!$B39:$M39)*Input!$O39*YTD!M38^2,0))*ISNUMBER(Input!M39)))</f>
        <v>67.25</v>
      </c>
      <c r="N39" s="13" t="n">
        <f aca="false">SUM(B39:M39)</f>
        <v>611.391028090776</v>
      </c>
      <c r="O39" s="1"/>
      <c r="P39" s="1"/>
      <c r="Q39" s="9" t="n">
        <f aca="false">VAR(B39:M39)^0.5/AVERAGE(B39:M39)</f>
        <v>0.245334436264209</v>
      </c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customFormat="false" ht="12.75" hidden="false" customHeight="false" outlineLevel="0" collapsed="false">
      <c r="A40" s="1" t="str">
        <f aca="false">Input!A40</f>
        <v>San Antonio</v>
      </c>
      <c r="B40" s="14" t="n">
        <f aca="false">MAX(0,(Input!B40-0.5*AVERAGE(Input!$B40:$M40)+(+IF(YTD!B39&lt;0,0.0007*0.5*AVERAGE(Input!$B40:$M40)*Input!$O40*YTD!B39^2,0))*ISNUMBER(Input!B40)))</f>
        <v>62.9</v>
      </c>
      <c r="C40" s="14" t="n">
        <f aca="false">MAX(0,(Input!C40-0.5*AVERAGE(Input!$B40:$M40)+(+IF(YTD!C39&lt;0,0.0007*0.5*AVERAGE(Input!$B40:$M40)*Input!$O40*YTD!C39^2,0))*ISNUMBER(Input!C40)))</f>
        <v>83.487076462517</v>
      </c>
      <c r="D40" s="14" t="n">
        <f aca="false">MAX(0,(Input!D40-0.5*AVERAGE(Input!$B40:$M40)+(+IF(YTD!D39&lt;0,0.0007*0.5*AVERAGE(Input!$B40:$M40)*Input!$O40*YTD!D39^2,0))*ISNUMBER(Input!D40)))</f>
        <v>71.4605360897247</v>
      </c>
      <c r="E40" s="14" t="n">
        <f aca="false">MAX(0,(Input!E40-0.5*AVERAGE(Input!$B40:$M40)+(+IF(YTD!E39&lt;0,0.0007*0.5*AVERAGE(Input!$B40:$M40)*Input!$O40*YTD!E39^2,0))*ISNUMBER(Input!E40)))</f>
        <v>122.9</v>
      </c>
      <c r="F40" s="14"/>
      <c r="G40" s="14"/>
      <c r="H40" s="14" t="n">
        <f aca="false">MAX(0,(Input!H40-0.5*AVERAGE(Input!$B40:$M40)+(+IF(YTD!H39&lt;0,0.0007*0.5*AVERAGE(Input!$B40:$M40)*Input!$O40*YTD!H39^2,0))*ISNUMBER(Input!H40)))</f>
        <v>55.1746312802801</v>
      </c>
      <c r="I40" s="14" t="n">
        <f aca="false">MAX(0,(Input!I40-0.5*AVERAGE(Input!$B40:$M40)+(+IF(YTD!I39&lt;0,0.0007*0.5*AVERAGE(Input!$B40:$M40)*Input!$O40*YTD!I39^2,0))*ISNUMBER(Input!I40)))</f>
        <v>112.9</v>
      </c>
      <c r="J40" s="14" t="n">
        <f aca="false">MAX(0,(Input!J40-0.5*AVERAGE(Input!$B40:$M40)+(+IF(YTD!J39&lt;0,0.0007*0.5*AVERAGE(Input!$B40:$M40)*Input!$O40*YTD!J39^2,0))*ISNUMBER(Input!J40)))</f>
        <v>90.2341185190964</v>
      </c>
      <c r="K40" s="14" t="n">
        <f aca="false">MAX(0,(Input!K40-0.5*AVERAGE(Input!$B40:$M40)+(+IF(YTD!K39&lt;0,0.0007*0.5*AVERAGE(Input!$B40:$M40)*Input!$O40*YTD!K39^2,0))*ISNUMBER(Input!K40)))</f>
        <v>28.9</v>
      </c>
      <c r="L40" s="14" t="n">
        <f aca="false">MAX(0,(Input!L40-0.5*AVERAGE(Input!$B40:$M40)+(+IF(YTD!L39&lt;0,0.0007*0.5*AVERAGE(Input!$B40:$M40)*Input!$O40*YTD!L39^2,0))*ISNUMBER(Input!L40)))</f>
        <v>88.5447313846115</v>
      </c>
      <c r="M40" s="14" t="n">
        <f aca="false">MAX(0,(Input!M40-0.5*AVERAGE(Input!$B40:$M40)+(+IF(YTD!M39&lt;0,0.0007*0.5*AVERAGE(Input!$B40:$M40)*Input!$O40*YTD!M39^2,0))*ISNUMBER(Input!M40)))</f>
        <v>44.9</v>
      </c>
      <c r="N40" s="13" t="n">
        <f aca="false">SUM(B40:M40)</f>
        <v>761.40109373623</v>
      </c>
      <c r="O40" s="1"/>
      <c r="P40" s="1"/>
      <c r="Q40" s="9" t="n">
        <f aca="false">VAR(B40:M40)^0.5/AVERAGE(B40:M40)</f>
        <v>0.386362313383121</v>
      </c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customFormat="false" ht="12.75" hidden="false" customHeight="false" outlineLevel="0" collapsed="false">
      <c r="A41" s="1" t="str">
        <f aca="false">Input!A41</f>
        <v>Kingsmill</v>
      </c>
      <c r="B41" s="14" t="n">
        <f aca="false">MAX(0,(Input!B41-0.5*AVERAGE(Input!$B41:$M41)+(+IF(YTD!B40&lt;0,0.0007*0.5*AVERAGE(Input!$B41:$M41)*Input!$O41*YTD!B40^2,0))*ISNUMBER(Input!B41)))</f>
        <v>89.85</v>
      </c>
      <c r="C41" s="14" t="n">
        <f aca="false">MAX(0,(Input!C41-0.5*AVERAGE(Input!$B41:$M41)+(+IF(YTD!C40&lt;0,0.0007*0.5*AVERAGE(Input!$B41:$M41)*Input!$O41*YTD!C40^2,0))*ISNUMBER(Input!C41)))</f>
        <v>100.385941738206</v>
      </c>
      <c r="D41" s="14" t="n">
        <f aca="false">MAX(0,(Input!D41-0.5*AVERAGE(Input!$B41:$M41)+(+IF(YTD!D40&lt;0,0.0007*0.5*AVERAGE(Input!$B41:$M41)*Input!$O41*YTD!D40^2,0))*ISNUMBER(Input!D41)))</f>
        <v>62.5208849002351</v>
      </c>
      <c r="E41" s="14" t="n">
        <f aca="false">MAX(0,(Input!E41-0.5*AVERAGE(Input!$B41:$M41)+(+IF(YTD!E40&lt;0,0.0007*0.5*AVERAGE(Input!$B41:$M41)*Input!$O41*YTD!E40^2,0))*ISNUMBER(Input!E41)))</f>
        <v>69.85</v>
      </c>
      <c r="F41" s="14"/>
      <c r="G41" s="14"/>
      <c r="H41" s="14" t="n">
        <f aca="false">MAX(0,(Input!H41-0.5*AVERAGE(Input!$B41:$M41)+(+IF(YTD!H40&lt;0,0.0007*0.5*AVERAGE(Input!$B41:$M41)*Input!$O41*YTD!H40^2,0))*ISNUMBER(Input!H41)))</f>
        <v>124.048102141789</v>
      </c>
      <c r="I41" s="14" t="n">
        <f aca="false">MAX(0,(Input!I41-0.5*AVERAGE(Input!$B41:$M41)+(+IF(YTD!I40&lt;0,0.0007*0.5*AVERAGE(Input!$B41:$M41)*Input!$O41*YTD!I40^2,0))*ISNUMBER(Input!I41)))</f>
        <v>57.85</v>
      </c>
      <c r="J41" s="14" t="n">
        <f aca="false">MAX(0,(Input!J41-0.5*AVERAGE(Input!$B41:$M41)+(+IF(YTD!J40&lt;0,0.0007*0.5*AVERAGE(Input!$B41:$M41)*Input!$O41*YTD!J40^2,0))*ISNUMBER(Input!J41)))</f>
        <v>1.42110362785454</v>
      </c>
      <c r="K41" s="14" t="n">
        <f aca="false">MAX(0,(Input!K41-0.5*AVERAGE(Input!$B41:$M41)+(+IF(YTD!K40&lt;0,0.0007*0.5*AVERAGE(Input!$B41:$M41)*Input!$O41*YTD!K40^2,0))*ISNUMBER(Input!K41)))</f>
        <v>75.85</v>
      </c>
      <c r="L41" s="14" t="n">
        <f aca="false">MAX(0,(Input!L41-0.5*AVERAGE(Input!$B41:$M41)+(+IF(YTD!L40&lt;0,0.0007*0.5*AVERAGE(Input!$B41:$M41)*Input!$O41*YTD!L40^2,0))*ISNUMBER(Input!L41)))</f>
        <v>66.814232162652</v>
      </c>
      <c r="M41" s="14" t="n">
        <f aca="false">MAX(0,(Input!M41-0.5*AVERAGE(Input!$B41:$M41)+(+IF(YTD!M40&lt;0,0.0007*0.5*AVERAGE(Input!$B41:$M41)*Input!$O41*YTD!M40^2,0))*ISNUMBER(Input!M41)))</f>
        <v>59.85</v>
      </c>
      <c r="N41" s="13" t="n">
        <f aca="false">SUM(B41:M41)</f>
        <v>708.440264570737</v>
      </c>
      <c r="O41" s="1"/>
      <c r="P41" s="1"/>
      <c r="Q41" s="9" t="n">
        <f aca="false">VAR(B41:M41)^0.5/AVERAGE(B41:M41)</f>
        <v>0.453395095813145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customFormat="false" ht="12.75" hidden="false" customHeight="false" outlineLevel="0" collapsed="false">
      <c r="A42" s="1" t="str">
        <f aca="false">Input!A42</f>
        <v>Las Vegas</v>
      </c>
      <c r="B42" s="14" t="n">
        <f aca="false">MAX(0,(Input!B42-0.5*AVERAGE(Input!$B42:$M42)+(+IF(YTD!B41&lt;0,0.0007*0.5*AVERAGE(Input!$B42:$M42)*Input!$O42*YTD!B41^2,0))*ISNUMBER(Input!B42)))</f>
        <v>117.35</v>
      </c>
      <c r="C42" s="14" t="n">
        <f aca="false">MAX(0,(Input!C42-0.5*AVERAGE(Input!$B42:$M42)+(+IF(YTD!C41&lt;0,0.0007*0.5*AVERAGE(Input!$B42:$M42)*Input!$O42*YTD!C41^2,0))*ISNUMBER(Input!C42)))</f>
        <v>88.30304077679</v>
      </c>
      <c r="D42" s="14" t="n">
        <f aca="false">MAX(0,(Input!D42-0.5*AVERAGE(Input!$B42:$M42)+(+IF(YTD!D41&lt;0,0.0007*0.5*AVERAGE(Input!$B42:$M42)*Input!$O42*YTD!D41^2,0))*ISNUMBER(Input!D42)))</f>
        <v>94.8343785574002</v>
      </c>
      <c r="E42" s="14" t="n">
        <f aca="false">MAX(0,(Input!E42-0.5*AVERAGE(Input!$B42:$M42)+(+IF(YTD!E41&lt;0,0.0007*0.5*AVERAGE(Input!$B42:$M42)*Input!$O42*YTD!E41^2,0))*ISNUMBER(Input!E42)))</f>
        <v>61.35</v>
      </c>
      <c r="F42" s="14"/>
      <c r="G42" s="14"/>
      <c r="H42" s="14" t="n">
        <f aca="false">MAX(0,(Input!H42-0.5*AVERAGE(Input!$B42:$M42)+(+IF(YTD!H41&lt;0,0.0007*0.5*AVERAGE(Input!$B42:$M42)*Input!$O42*YTD!H41^2,0))*ISNUMBER(Input!H42)))</f>
        <v>60.6339634879566</v>
      </c>
      <c r="I42" s="14" t="n">
        <f aca="false">MAX(0,(Input!I42-0.5*AVERAGE(Input!$B42:$M42)+(+IF(YTD!I41&lt;0,0.0007*0.5*AVERAGE(Input!$B42:$M42)*Input!$O42*YTD!I41^2,0))*ISNUMBER(Input!I42)))</f>
        <v>99.35</v>
      </c>
      <c r="J42" s="14" t="n">
        <f aca="false">MAX(0,(Input!J42-0.5*AVERAGE(Input!$B42:$M42)+(+IF(YTD!J41&lt;0,0.0007*0.5*AVERAGE(Input!$B42:$M42)*Input!$O42*YTD!J41^2,0))*ISNUMBER(Input!J42)))</f>
        <v>135.98360551252</v>
      </c>
      <c r="K42" s="14" t="n">
        <f aca="false">MAX(0,(Input!K42-0.5*AVERAGE(Input!$B42:$M42)+(+IF(YTD!K41&lt;0,0.0007*0.5*AVERAGE(Input!$B42:$M42)*Input!$O42*YTD!K41^2,0))*ISNUMBER(Input!K42)))</f>
        <v>117.35</v>
      </c>
      <c r="L42" s="14" t="n">
        <f aca="false">MAX(0,(Input!L42-0.5*AVERAGE(Input!$B42:$M42)+(+IF(YTD!L41&lt;0,0.0007*0.5*AVERAGE(Input!$B42:$M42)*Input!$O42*YTD!L41^2,0))*ISNUMBER(Input!L42)))</f>
        <v>111.235588898791</v>
      </c>
      <c r="M42" s="14" t="n">
        <f aca="false">MAX(0,(Input!M42-0.5*AVERAGE(Input!$B42:$M42)+(+IF(YTD!M41&lt;0,0.0007*0.5*AVERAGE(Input!$B42:$M42)*Input!$O42*YTD!M41^2,0))*ISNUMBER(Input!M42)))</f>
        <v>125.35</v>
      </c>
      <c r="N42" s="13" t="n">
        <f aca="false">SUM(B42:M42)</f>
        <v>1011.74057723346</v>
      </c>
      <c r="O42" s="1"/>
      <c r="P42" s="1"/>
      <c r="Q42" s="9" t="n">
        <f aca="false">VAR(B42:M42)^0.5/AVERAGE(B42:M42)</f>
        <v>0.252194254489481</v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customFormat="false" ht="12.75" hidden="false" customHeight="false" outlineLevel="0" collapsed="false">
      <c r="A43" s="1" t="n">
        <f aca="false">Input!A43</f>
        <v>0</v>
      </c>
      <c r="B43" s="14" t="e">
        <f aca="false">MAX(0,(Input!B43-0.5*AVERAGE(Input!$B43:$M43)+(+IF(YTD!B42&lt;0,0.0007*0.5*AVERAGE(Input!$B43:$M43)*Input!$O43*YTD!B42^2,0))*ISNUMBER(Input!B43)))</f>
        <v>#DIV/0!</v>
      </c>
      <c r="C43" s="14" t="e">
        <f aca="false">MAX(0,(Input!C43-0.5*AVERAGE(Input!$B43:$M43)+(+IF(YTD!C42&lt;0,0.0007*0.5*AVERAGE(Input!$B43:$M43)*Input!$O43*YTD!C42^2,0))*ISNUMBER(Input!C43)))</f>
        <v>#DIV/0!</v>
      </c>
      <c r="D43" s="14" t="e">
        <f aca="false">MAX(0,(Input!D43-0.5*AVERAGE(Input!$B43:$M43)+(+IF(YTD!D42&lt;0,0.0007*0.5*AVERAGE(Input!$B43:$M43)*Input!$O43*YTD!D42^2,0))*ISNUMBER(Input!D43)))</f>
        <v>#DIV/0!</v>
      </c>
      <c r="E43" s="14" t="e">
        <f aca="false">MAX(0,(Input!E43-0.5*AVERAGE(Input!$B43:$M43)+(+IF(YTD!E42&lt;0,0.0007*0.5*AVERAGE(Input!$B43:$M43)*Input!$O43*YTD!E42^2,0))*ISNUMBER(Input!E43)))</f>
        <v>#DIV/0!</v>
      </c>
      <c r="F43" s="14"/>
      <c r="G43" s="14"/>
      <c r="H43" s="14" t="e">
        <f aca="false">MAX(0,(Input!H43-0.5*AVERAGE(Input!$B43:$M43)+(+IF(YTD!H42&lt;0,0.0007*0.5*AVERAGE(Input!$B43:$M43)*Input!$O43*YTD!H42^2,0))*ISNUMBER(Input!H43)))</f>
        <v>#DIV/0!</v>
      </c>
      <c r="I43" s="14" t="e">
        <f aca="false">MAX(0,(Input!I43-0.5*AVERAGE(Input!$B43:$M43)+(+IF(YTD!I42&lt;0,0.0007*0.5*AVERAGE(Input!$B43:$M43)*Input!$O43*YTD!I42^2,0))*ISNUMBER(Input!I43)))</f>
        <v>#DIV/0!</v>
      </c>
      <c r="J43" s="14" t="e">
        <f aca="false">MAX(0,(Input!J43-0.5*AVERAGE(Input!$B43:$M43)+(+IF(YTD!J42&lt;0,0.0007*0.5*AVERAGE(Input!$B43:$M43)*Input!$O43*YTD!J42^2,0))*ISNUMBER(Input!J43)))</f>
        <v>#DIV/0!</v>
      </c>
      <c r="K43" s="14" t="e">
        <f aca="false">MAX(0,(Input!K43-0.5*AVERAGE(Input!$B43:$M43)+(+IF(YTD!K42&lt;0,0.0007*0.5*AVERAGE(Input!$B43:$M43)*Input!$O43*YTD!K42^2,0))*ISNUMBER(Input!K43)))</f>
        <v>#DIV/0!</v>
      </c>
      <c r="L43" s="14" t="e">
        <f aca="false">MAX(0,(Input!L43-0.5*AVERAGE(Input!$B43:$M43)+(+IF(YTD!L42&lt;0,0.0007*0.5*AVERAGE(Input!$B43:$M43)*Input!$O43*YTD!L42^2,0))*ISNUMBER(Input!L43)))</f>
        <v>#DIV/0!</v>
      </c>
      <c r="M43" s="14" t="e">
        <f aca="false">MAX(0,(Input!M43-0.5*AVERAGE(Input!$B43:$M43)+(+IF(YTD!M42&lt;0,0.0007*0.5*AVERAGE(Input!$B43:$M43)*Input!$O43*YTD!M42^2,0))*ISNUMBER(Input!M43)))</f>
        <v>#DIV/0!</v>
      </c>
      <c r="N43" s="13" t="e">
        <f aca="false">SUM(B43:M43)</f>
        <v>#DIV/0!</v>
      </c>
      <c r="O43" s="1"/>
      <c r="P43" s="1"/>
      <c r="Q43" s="9" t="e">
        <f aca="false">VAR(B43:M43)^0.5/AVERAGE(B43:M43)</f>
        <v>#DIV/0!</v>
      </c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customFormat="false" ht="12.75" hidden="false" customHeight="false" outlineLevel="0" collapsed="false">
      <c r="A44" s="1" t="n">
        <f aca="false">Input!A44</f>
        <v>0</v>
      </c>
      <c r="B44" s="14" t="e">
        <f aca="false">MAX(0,(Input!B44-0.5*AVERAGE(Input!$B44:$M44)+(+IF(YTD!B43&lt;0,0.0007*0.5*AVERAGE(Input!$B44:$M44)*Input!$O44*YTD!B43^2,0))*ISNUMBER(Input!B44)))</f>
        <v>#DIV/0!</v>
      </c>
      <c r="C44" s="14" t="e">
        <f aca="false">MAX(0,(Input!C44-0.5*AVERAGE(Input!$B44:$M44)+(+IF(YTD!C43&lt;0,0.0007*0.5*AVERAGE(Input!$B44:$M44)*Input!$O44*YTD!C43^2,0))*ISNUMBER(Input!C44)))</f>
        <v>#DIV/0!</v>
      </c>
      <c r="D44" s="14" t="e">
        <f aca="false">MAX(0,(Input!D44-0.5*AVERAGE(Input!$B44:$M44)+(+IF(YTD!D43&lt;0,0.0007*0.5*AVERAGE(Input!$B44:$M44)*Input!$O44*YTD!D43^2,0))*ISNUMBER(Input!D44)))</f>
        <v>#DIV/0!</v>
      </c>
      <c r="E44" s="14" t="e">
        <f aca="false">MAX(0,(Input!E44-0.5*AVERAGE(Input!$B44:$M44)+(+IF(YTD!E43&lt;0,0.0007*0.5*AVERAGE(Input!$B44:$M44)*Input!$O44*YTD!E43^2,0))*ISNUMBER(Input!E44)))</f>
        <v>#DIV/0!</v>
      </c>
      <c r="F44" s="14"/>
      <c r="G44" s="14"/>
      <c r="H44" s="14" t="e">
        <f aca="false">MAX(0,(Input!H44-0.5*AVERAGE(Input!$B44:$M44)+(+IF(YTD!H43&lt;0,0.0007*0.5*AVERAGE(Input!$B44:$M44)*Input!$O44*YTD!H43^2,0))*ISNUMBER(Input!H44)))</f>
        <v>#DIV/0!</v>
      </c>
      <c r="I44" s="14" t="e">
        <f aca="false">MAX(0,(Input!I44-0.5*AVERAGE(Input!$B44:$M44)+(+IF(YTD!I43&lt;0,0.0007*0.5*AVERAGE(Input!$B44:$M44)*Input!$O44*YTD!I43^2,0))*ISNUMBER(Input!I44)))</f>
        <v>#DIV/0!</v>
      </c>
      <c r="J44" s="14" t="e">
        <f aca="false">MAX(0,(Input!J44-0.5*AVERAGE(Input!$B44:$M44)+(+IF(YTD!J43&lt;0,0.0007*0.5*AVERAGE(Input!$B44:$M44)*Input!$O44*YTD!J43^2,0))*ISNUMBER(Input!J44)))</f>
        <v>#DIV/0!</v>
      </c>
      <c r="K44" s="14" t="e">
        <f aca="false">MAX(0,(Input!K44-0.5*AVERAGE(Input!$B44:$M44)+(+IF(YTD!K43&lt;0,0.0007*0.5*AVERAGE(Input!$B44:$M44)*Input!$O44*YTD!K43^2,0))*ISNUMBER(Input!K44)))</f>
        <v>#DIV/0!</v>
      </c>
      <c r="L44" s="14" t="e">
        <f aca="false">MAX(0,(Input!L44-0.5*AVERAGE(Input!$B44:$M44)+(+IF(YTD!L43&lt;0,0.0007*0.5*AVERAGE(Input!$B44:$M44)*Input!$O44*YTD!L43^2,0))*ISNUMBER(Input!L44)))</f>
        <v>#DIV/0!</v>
      </c>
      <c r="M44" s="14" t="e">
        <f aca="false">MAX(0,(Input!M44-0.5*AVERAGE(Input!$B44:$M44)+(+IF(YTD!M43&lt;0,0.0007*0.5*AVERAGE(Input!$B44:$M44)*Input!$O44*YTD!M43^2,0))*ISNUMBER(Input!M44)))</f>
        <v>#DIV/0!</v>
      </c>
      <c r="N44" s="13" t="e">
        <f aca="false">SUM(B44:M44)</f>
        <v>#DIV/0!</v>
      </c>
      <c r="O44" s="1"/>
      <c r="P44" s="1"/>
      <c r="Q44" s="9" t="e">
        <f aca="false">VAR(B44:M44)^0.5/AVERAGE(B44:M44)</f>
        <v>#DIV/0!</v>
      </c>
    </row>
    <row r="45" customFormat="false" ht="12.75" hidden="false" customHeight="false" outlineLevel="0" collapsed="false">
      <c r="A45" s="1" t="n">
        <f aca="false">Input!A45</f>
        <v>0</v>
      </c>
      <c r="B45" s="14" t="e">
        <f aca="false">MAX(0,(Input!B45-0.5*AVERAGE(Input!$B45:$M45)+(+IF(YTD!B44&lt;0,0.0007*0.5*AVERAGE(Input!$B45:$M45)*Input!$O45*YTD!B44^2,0))*ISNUMBER(Input!B45)))</f>
        <v>#DIV/0!</v>
      </c>
      <c r="C45" s="14" t="e">
        <f aca="false">MAX(0,(Input!C45-0.5*AVERAGE(Input!$B45:$M45)+(+IF(YTD!C44&lt;0,0.0007*0.5*AVERAGE(Input!$B45:$M45)*Input!$O45*YTD!C44^2,0))*ISNUMBER(Input!C45)))</f>
        <v>#DIV/0!</v>
      </c>
      <c r="D45" s="14" t="e">
        <f aca="false">MAX(0,(Input!D45-0.5*AVERAGE(Input!$B45:$M45)+(+IF(YTD!D44&lt;0,0.0007*0.5*AVERAGE(Input!$B45:$M45)*Input!$O45*YTD!D44^2,0))*ISNUMBER(Input!D45)))</f>
        <v>#DIV/0!</v>
      </c>
      <c r="E45" s="14" t="e">
        <f aca="false">MAX(0,(Input!E45-0.5*AVERAGE(Input!$B45:$M45)+(+IF(YTD!E44&lt;0,0.0007*0.5*AVERAGE(Input!$B45:$M45)*Input!$O45*YTD!E44^2,0))*ISNUMBER(Input!E45)))</f>
        <v>#DIV/0!</v>
      </c>
      <c r="F45" s="14"/>
      <c r="G45" s="14"/>
      <c r="H45" s="14" t="e">
        <f aca="false">MAX(0,(Input!H45-0.5*AVERAGE(Input!$B45:$M45)+(+IF(YTD!H44&lt;0,0.0007*0.5*AVERAGE(Input!$B45:$M45)*Input!$O45*YTD!H44^2,0))*ISNUMBER(Input!H45)))</f>
        <v>#DIV/0!</v>
      </c>
      <c r="I45" s="14" t="e">
        <f aca="false">MAX(0,(Input!I45-0.5*AVERAGE(Input!$B45:$M45)+(+IF(YTD!I44&lt;0,0.0007*0.5*AVERAGE(Input!$B45:$M45)*Input!$O45*YTD!I44^2,0))*ISNUMBER(Input!I45)))</f>
        <v>#DIV/0!</v>
      </c>
      <c r="J45" s="14" t="e">
        <f aca="false">MAX(0,(Input!J45-0.5*AVERAGE(Input!$B45:$M45)+(+IF(YTD!J44&lt;0,0.0007*0.5*AVERAGE(Input!$B45:$M45)*Input!$O45*YTD!J44^2,0))*ISNUMBER(Input!J45)))</f>
        <v>#DIV/0!</v>
      </c>
      <c r="K45" s="14" t="e">
        <f aca="false">MAX(0,(Input!K45-0.5*AVERAGE(Input!$B45:$M45)+(+IF(YTD!K44&lt;0,0.0007*0.5*AVERAGE(Input!$B45:$M45)*Input!$O45*YTD!K44^2,0))*ISNUMBER(Input!K45)))</f>
        <v>#DIV/0!</v>
      </c>
      <c r="L45" s="14" t="e">
        <f aca="false">MAX(0,(Input!L45-0.5*AVERAGE(Input!$B45:$M45)+(+IF(YTD!L44&lt;0,0.0007*0.5*AVERAGE(Input!$B45:$M45)*Input!$O45*YTD!L44^2,0))*ISNUMBER(Input!L45)))</f>
        <v>#DIV/0!</v>
      </c>
      <c r="M45" s="14" t="e">
        <f aca="false">MAX(0,(Input!M45-0.5*AVERAGE(Input!$B45:$M45)+(+IF(YTD!M44&lt;0,0.0007*0.5*AVERAGE(Input!$B45:$M45)*Input!$O45*YTD!M44^2,0))*ISNUMBER(Input!M45)))</f>
        <v>#DIV/0!</v>
      </c>
      <c r="N45" s="13" t="e">
        <f aca="false">SUM(B45:M45)</f>
        <v>#DIV/0!</v>
      </c>
      <c r="O45" s="1"/>
      <c r="P45" s="1"/>
      <c r="Q45" s="9" t="e">
        <f aca="false">VAR(B45:M45)^0.5/AVERAGE(B45:M45)</f>
        <v>#DIV/0!</v>
      </c>
    </row>
    <row r="51" customFormat="false" ht="12.75" hidden="false" customHeight="false" outlineLevel="0" collapsed="false">
      <c r="A51" s="1"/>
    </row>
    <row r="52" customFormat="false" ht="12.75" hidden="false" customHeight="false" outlineLevel="0" collapsed="false">
      <c r="A52" s="1"/>
    </row>
    <row r="53" customFormat="false" ht="12.75" hidden="false" customHeight="false" outlineLevel="0" collapsed="false">
      <c r="A53" s="1"/>
    </row>
    <row r="54" customFormat="false" ht="12.75" hidden="false" customHeight="false" outlineLevel="0" collapsed="false">
      <c r="A54" s="1"/>
    </row>
    <row r="55" customFormat="false" ht="12.75" hidden="false" customHeight="false" outlineLevel="0" collapsed="false">
      <c r="A55" s="1"/>
    </row>
    <row r="56" customFormat="false" ht="12.75" hidden="false" customHeight="false" outlineLevel="0" collapsed="false">
      <c r="A56" s="1"/>
    </row>
  </sheetData>
  <printOptions headings="false" gridLines="false" gridLinesSet="true" horizontalCentered="false" verticalCentered="false"/>
  <pageMargins left="0.4" right="0.290277777777778" top="0.540277777777778" bottom="0.52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5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2" topLeftCell="B15" activePane="bottomRight" state="frozen"/>
      <selection pane="topLeft" activeCell="A1" activeCellId="0" sqref="A1"/>
      <selection pane="topRight" activeCell="B1" activeCellId="0" sqref="B1"/>
      <selection pane="bottomLeft" activeCell="A15" activeCellId="0" sqref="A15"/>
      <selection pane="bottomRight" activeCell="J42" activeCellId="0" sqref="J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13" min="2" style="0" width="9.7"/>
    <col collapsed="false" customWidth="true" hidden="false" outlineLevel="0" max="15" min="15" style="0" width="2.84"/>
    <col collapsed="false" customWidth="true" hidden="false" outlineLevel="0" max="16" min="16" style="0" width="13.7"/>
    <col collapsed="false" customWidth="true" hidden="false" outlineLevel="0" max="26" min="17" style="0" width="9.7"/>
  </cols>
  <sheetData>
    <row r="1" customFormat="false" ht="25.5" hidden="false" customHeight="false" outlineLevel="0" collapsed="false">
      <c r="B1" s="15" t="str">
        <f aca="false">Input!B1</f>
        <v>High- landers</v>
      </c>
      <c r="C1" s="15" t="str">
        <f aca="false">Input!C1</f>
        <v>pigskin</v>
      </c>
      <c r="D1" s="15" t="str">
        <f aca="false">Input!D1</f>
        <v>tiger watcher</v>
      </c>
      <c r="E1" s="15" t="str">
        <f aca="false">Input!E1</f>
        <v>hack n slash</v>
      </c>
      <c r="F1" s="15" t="str">
        <f aca="false">Input!F1</f>
        <v>ExAGL Hacker</v>
      </c>
      <c r="G1" s="15" t="str">
        <f aca="false">Input!G1</f>
        <v>Team Barry</v>
      </c>
      <c r="H1" s="15" t="str">
        <f aca="false">Input!H1</f>
        <v>foneman 12000</v>
      </c>
      <c r="I1" s="15" t="str">
        <f aca="false">Input!I1</f>
        <v>Doctor Golf</v>
      </c>
      <c r="J1" s="15" t="str">
        <f aca="false">Input!J1</f>
        <v>Birdie- meister</v>
      </c>
      <c r="K1" s="15" t="str">
        <f aca="false">Input!K1</f>
        <v>Blue Bombers</v>
      </c>
      <c r="L1" s="15" t="str">
        <f aca="false">Input!L1</f>
        <v>par  busters</v>
      </c>
      <c r="M1" s="15" t="str">
        <f aca="false">Input!M1</f>
        <v>Norway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A2" s="1" t="s">
        <v>2</v>
      </c>
      <c r="B2" s="16" t="str">
        <f aca="false">Input!B2</f>
        <v>FK</v>
      </c>
      <c r="C2" s="16" t="str">
        <f aca="false">Input!C2</f>
        <v>CA</v>
      </c>
      <c r="D2" s="16" t="str">
        <f aca="false">Input!D2</f>
        <v>BB</v>
      </c>
      <c r="E2" s="16" t="str">
        <f aca="false">Input!E2</f>
        <v>JK</v>
      </c>
      <c r="F2" s="16" t="str">
        <f aca="false">Input!F2</f>
        <v>HB</v>
      </c>
      <c r="G2" s="16" t="str">
        <f aca="false">Input!G2</f>
        <v>BT/BP</v>
      </c>
      <c r="H2" s="16" t="str">
        <f aca="false">Input!H2</f>
        <v>DT/JF</v>
      </c>
      <c r="I2" s="16" t="str">
        <f aca="false">Input!I2</f>
        <v>MB</v>
      </c>
      <c r="J2" s="16" t="str">
        <f aca="false">Input!J2</f>
        <v>OM</v>
      </c>
      <c r="K2" s="16" t="str">
        <f aca="false">Input!K2</f>
        <v>GK</v>
      </c>
      <c r="L2" s="16" t="str">
        <f aca="false">Input!L2</f>
        <v>SR</v>
      </c>
      <c r="M2" s="16" t="str">
        <f aca="false">Input!M2</f>
        <v>JS</v>
      </c>
      <c r="O2" s="1"/>
      <c r="P2" s="1" t="s">
        <v>3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0" t="str">
        <f aca="false">Input!A3</f>
        <v>Mercedes</v>
      </c>
      <c r="B3" s="17" t="n">
        <v>1.31185713228584</v>
      </c>
      <c r="C3" s="18" t="n">
        <v>3.84681976270936</v>
      </c>
      <c r="D3" s="17" t="n">
        <v>-2.84396734170346</v>
      </c>
      <c r="E3" s="17" t="n">
        <v>-0.12076663131151</v>
      </c>
      <c r="F3" s="17" t="n">
        <v>-2.78770429935127</v>
      </c>
      <c r="G3" s="17" t="n">
        <v>-0.383927382156332</v>
      </c>
      <c r="H3" s="17" t="n">
        <v>-1.96668064428603</v>
      </c>
      <c r="I3" s="17" t="n">
        <v>-2.03648849313041</v>
      </c>
      <c r="J3" s="17" t="n">
        <v>2.2325566710244</v>
      </c>
      <c r="K3" s="17" t="n">
        <v>2.74830122591944</v>
      </c>
      <c r="L3" s="17"/>
      <c r="M3" s="17"/>
      <c r="O3" s="1"/>
      <c r="P3" s="19" t="n">
        <f aca="false">MAX(B3:M3)</f>
        <v>3.84681976270936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customFormat="false" ht="12.75" hidden="false" customHeight="false" outlineLevel="0" collapsed="false">
      <c r="A4" s="0" t="str">
        <f aca="false">Input!A4</f>
        <v>Tucson</v>
      </c>
      <c r="B4" s="17" t="n">
        <v>0.266529790061875</v>
      </c>
      <c r="C4" s="17" t="n">
        <v>3.69947621406737</v>
      </c>
      <c r="D4" s="17" t="n">
        <v>0.666713980802491</v>
      </c>
      <c r="E4" s="17" t="n">
        <v>1.21875469694172</v>
      </c>
      <c r="F4" s="17" t="n">
        <v>0.307039069272909</v>
      </c>
      <c r="G4" s="17" t="n">
        <v>-2.89821068969309</v>
      </c>
      <c r="H4" s="17" t="n">
        <v>-3.71718073321498</v>
      </c>
      <c r="I4" s="17" t="n">
        <v>0.467830010187912</v>
      </c>
      <c r="J4" s="17" t="n">
        <v>-3.84458747713975</v>
      </c>
      <c r="K4" s="18" t="n">
        <v>3.83363513871353</v>
      </c>
      <c r="L4" s="17"/>
      <c r="M4" s="18"/>
      <c r="O4" s="1"/>
      <c r="P4" s="19" t="n">
        <f aca="false">MAX(B4:M4)</f>
        <v>3.83363513871353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customFormat="false" ht="12.75" hidden="false" customHeight="false" outlineLevel="0" collapsed="false">
      <c r="A5" s="0" t="str">
        <f aca="false">Input!A5</f>
        <v>Sony</v>
      </c>
      <c r="B5" s="18" t="n">
        <f aca="false">Input!$P5*(COUNT(Input!$B5:$M5))*(+Points!B5/Points!$N5)-Input!$P5*ISNUMBER(Input!B5)</f>
        <v>11.1673154984097</v>
      </c>
      <c r="C5" s="17" t="n">
        <f aca="false">Input!$P5*(COUNT(Input!$B5:$M5))*(+Points!C5/Points!$N5)-Input!$P5*ISNUMBER(Input!C5)</f>
        <v>-1.75169622097109</v>
      </c>
      <c r="D5" s="17" t="n">
        <f aca="false">Input!$P5*(COUNT(Input!$B5:$M5))*(+Points!D5/Points!$N5)-Input!$P5*ISNUMBER(Input!D5)</f>
        <v>6.41476578849569</v>
      </c>
      <c r="E5" s="17" t="n">
        <f aca="false">Input!$P5*(COUNT(Input!$B5:$M5))*(+Points!E5/Points!$N5)-Input!$P5*ISNUMBER(Input!E5)</f>
        <v>0.158874123743695</v>
      </c>
      <c r="F5" s="17" t="n">
        <f aca="false">Input!$P5*(COUNT(Input!$B5:$M5))*(+Points!F5/Points!$N5)-Input!$P5*ISNUMBER(Input!F5)</f>
        <v>-3.66462987592671</v>
      </c>
      <c r="G5" s="17" t="n">
        <f aca="false">Input!$P5*(COUNT(Input!$B5:$M5))*(+Points!G5/Points!$N5)-Input!$P5*ISNUMBER(Input!G5)</f>
        <v>-5.3843965108965</v>
      </c>
      <c r="H5" s="17" t="n">
        <f aca="false">Input!$P5*(COUNT(Input!$B5:$M5))*(+Points!H5/Points!$N5)-Input!$P5*ISNUMBER(Input!H5)</f>
        <v>-5.77169879670261</v>
      </c>
      <c r="I5" s="17" t="n">
        <f aca="false">Input!$P5*(COUNT(Input!$B5:$M5))*(+Points!I5/Points!$N5)-Input!$P5*ISNUMBER(Input!I5)</f>
        <v>0.998529007336094</v>
      </c>
      <c r="J5" s="17" t="n">
        <f aca="false">Input!$P5*(COUNT(Input!$B5:$M5))*(+Points!J5/Points!$N5)-Input!$P5*ISNUMBER(Input!J5)</f>
        <v>-4.81692936345296</v>
      </c>
      <c r="K5" s="17" t="n">
        <f aca="false">Input!$P5*(COUNT(Input!$B5:$M5))*(+Points!K5/Points!$N5)-Input!$P5*ISNUMBER(Input!K5)</f>
        <v>2.64986634996465</v>
      </c>
      <c r="L5" s="17" t="n">
        <f aca="false">Input!$P5*(COUNT(Input!$B5:$M5))*(+Points!L5/Points!$N5)-Input!$P5*ISNUMBER(Input!L5)</f>
        <v>0</v>
      </c>
      <c r="M5" s="17" t="n">
        <f aca="false">Input!$P5*(COUNT(Input!$B5:$M5))*(+Points!M5/Points!$N5)-Input!$P5*ISNUMBER(Input!M5)</f>
        <v>0</v>
      </c>
      <c r="O5" s="1"/>
      <c r="P5" s="19" t="n">
        <f aca="false">MAX(B5:M5)</f>
        <v>11.1673154984097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customFormat="false" ht="12.75" hidden="false" customHeight="false" outlineLevel="0" collapsed="false">
      <c r="A6" s="0" t="str">
        <f aca="false">Input!A6</f>
        <v>Phoenix</v>
      </c>
      <c r="B6" s="17" t="n">
        <f aca="false">Input!$P6*(COUNT(Input!$B6:$M6))*(+Points!B6/Points!$N6)-Input!$P6*ISNUMBER(Input!B6)</f>
        <v>3.2378662289543</v>
      </c>
      <c r="C6" s="18" t="n">
        <f aca="false">Input!$P6*(COUNT(Input!$B6:$M6))*(+Points!C6/Points!$N6)-Input!$P6*ISNUMBER(Input!C6)</f>
        <v>5.10597905662462</v>
      </c>
      <c r="D6" s="17" t="n">
        <f aca="false">Input!$P6*(COUNT(Input!$B6:$M6))*(+Points!D6/Points!$N6)-Input!$P6*ISNUMBER(Input!D6)</f>
        <v>-7.12432211202954</v>
      </c>
      <c r="E6" s="17" t="n">
        <f aca="false">Input!$P6*(COUNT(Input!$B6:$M6))*(+Points!E6/Points!$N6)-Input!$P6*ISNUMBER(Input!E6)</f>
        <v>-7.29945768962363</v>
      </c>
      <c r="F6" s="17" t="n">
        <f aca="false">Input!$P6*(COUNT(Input!$B6:$M6))*(+Points!F6/Points!$N6)-Input!$P6*ISNUMBER(Input!F6)</f>
        <v>-0.232566061971612</v>
      </c>
      <c r="G6" s="17" t="n">
        <f aca="false">Input!$P6*(COUNT(Input!$B6:$M6))*(+Points!G6/Points!$N6)-Input!$P6*ISNUMBER(Input!G6)</f>
        <v>0</v>
      </c>
      <c r="H6" s="17" t="n">
        <f aca="false">Input!$P6*(COUNT(Input!$B6:$M6))*(+Points!H6/Points!$N6)-Input!$P6*ISNUMBER(Input!H6)</f>
        <v>-0.851784669357187</v>
      </c>
      <c r="I6" s="17" t="n">
        <f aca="false">Input!$P6*(COUNT(Input!$B6:$M6))*(+Points!I6/Points!$N6)-Input!$P6*ISNUMBER(Input!I6)</f>
        <v>3.53355401844387</v>
      </c>
      <c r="J6" s="17" t="n">
        <f aca="false">Input!$P6*(COUNT(Input!$B6:$M6))*(+Points!J6/Points!$N6)-Input!$P6*ISNUMBER(Input!J6)</f>
        <v>1.64800330609587</v>
      </c>
      <c r="K6" s="17" t="n">
        <f aca="false">Input!$P6*(COUNT(Input!$B6:$M6))*(+Points!K6/Points!$N6)-Input!$P6*ISNUMBER(Input!K6)</f>
        <v>1.9827279228633</v>
      </c>
      <c r="L6" s="17" t="n">
        <f aca="false">Input!$P6*(COUNT(Input!$B6:$M6))*(+Points!L6/Points!$N6)-Input!$P6*ISNUMBER(Input!L6)</f>
        <v>0</v>
      </c>
      <c r="M6" s="17" t="n">
        <f aca="false">Input!$P6*(COUNT(Input!$B6:$M6))*(+Points!M6/Points!$N6)-Input!$P6*ISNUMBER(Input!M6)</f>
        <v>0</v>
      </c>
      <c r="O6" s="1"/>
      <c r="P6" s="19" t="n">
        <f aca="false">MAX(B6:M6)</f>
        <v>5.10597905662462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customFormat="false" ht="12.75" hidden="false" customHeight="false" outlineLevel="0" collapsed="false">
      <c r="A7" s="0" t="str">
        <f aca="false">Input!A7</f>
        <v>Pebble</v>
      </c>
      <c r="B7" s="17" t="n">
        <f aca="false">Input!$P7*(COUNT(Input!$B7:$M7))*(+Points!B7/Points!$N7)-Input!$P7*ISNUMBER(Input!B7)</f>
        <v>-4.32835104580458</v>
      </c>
      <c r="C7" s="17" t="n">
        <f aca="false">Input!$P7*(COUNT(Input!$B7:$M7))*(+Points!C7/Points!$N7)-Input!$P7*ISNUMBER(Input!C7)</f>
        <v>-6.94884243650051</v>
      </c>
      <c r="D7" s="17" t="n">
        <f aca="false">Input!$P7*(COUNT(Input!$B7:$M7))*(+Points!D7/Points!$N7)-Input!$P7*ISNUMBER(Input!D7)</f>
        <v>2.43673210799786</v>
      </c>
      <c r="E7" s="17" t="n">
        <f aca="false">Input!$P7*(COUNT(Input!$B7:$M7))*(+Points!E7/Points!$N7)-Input!$P7*ISNUMBER(Input!E7)</f>
        <v>1.76778246976094</v>
      </c>
      <c r="F7" s="17" t="n">
        <f aca="false">Input!$P7*(COUNT(Input!$B7:$M7))*(+Points!F7/Points!$N7)-Input!$P7*ISNUMBER(Input!F7)</f>
        <v>-6.63451778734492</v>
      </c>
      <c r="G7" s="17" t="n">
        <f aca="false">Input!$P7*(COUNT(Input!$B7:$M7))*(+Points!G7/Points!$N7)-Input!$P7*ISNUMBER(Input!G7)</f>
        <v>0</v>
      </c>
      <c r="H7" s="18" t="n">
        <f aca="false">Input!$P7*(COUNT(Input!$B7:$M7))*(+Points!H7/Points!$N7)-Input!$P7*ISNUMBER(Input!H7)</f>
        <v>8.22965979886335</v>
      </c>
      <c r="I7" s="17" t="n">
        <f aca="false">Input!$P7*(COUNT(Input!$B7:$M7))*(+Points!I7/Points!$N7)-Input!$P7*ISNUMBER(Input!I7)</f>
        <v>-1.60915941440448</v>
      </c>
      <c r="J7" s="17" t="n">
        <f aca="false">Input!$P7*(COUNT(Input!$B7:$M7))*(+Points!J7/Points!$N7)-Input!$P7*ISNUMBER(Input!J7)</f>
        <v>3.68188349406459</v>
      </c>
      <c r="K7" s="17" t="n">
        <f aca="false">Input!$P7*(COUNT(Input!$B7:$M7))*(+Points!K7/Points!$N7)-Input!$P7*ISNUMBER(Input!K7)</f>
        <v>3.40481281336775</v>
      </c>
      <c r="L7" s="17" t="n">
        <f aca="false">Input!$P7*(COUNT(Input!$B7:$M7))*(+Points!L7/Points!$N7)-Input!$P7*ISNUMBER(Input!L7)</f>
        <v>0</v>
      </c>
      <c r="M7" s="17" t="n">
        <f aca="false">Input!$P7*(COUNT(Input!$B7:$M7))*(+Points!M7/Points!$N7)-Input!$P7*ISNUMBER(Input!M7)</f>
        <v>0</v>
      </c>
      <c r="O7" s="1"/>
      <c r="P7" s="19" t="n">
        <f aca="false">MAX(B7:M7)</f>
        <v>8.22965979886335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customFormat="false" ht="12.75" hidden="false" customHeight="false" outlineLevel="0" collapsed="false">
      <c r="A8" s="0" t="str">
        <f aca="false">Input!A8</f>
        <v>Buick-SD</v>
      </c>
      <c r="B8" s="17" t="n">
        <f aca="false">Input!$P8*(COUNT(Input!$B8:$M8))*(+Points!B8/Points!$N8)-Input!$P8*ISNUMBER(Input!B8)</f>
        <v>-0.973855117559137</v>
      </c>
      <c r="C8" s="20" t="n">
        <f aca="false">Input!$P8*(COUNT(Input!$B8:$M8))*(+Points!C8/Points!$N8)-Input!$P8*ISNUMBER(Input!C8)</f>
        <v>1.71748721155326</v>
      </c>
      <c r="D8" s="17" t="n">
        <f aca="false">Input!$P8*(COUNT(Input!$B8:$M8))*(+Points!D8/Points!$N8)-Input!$P8*ISNUMBER(Input!D8)</f>
        <v>0.964387741819495</v>
      </c>
      <c r="E8" s="17" t="n">
        <f aca="false">Input!$P8*(COUNT(Input!$B8:$M8))*(+Points!E8/Points!$N8)-Input!$P8*ISNUMBER(Input!E8)</f>
        <v>1.51912270863607</v>
      </c>
      <c r="F8" s="17" t="n">
        <f aca="false">Input!$P8*(COUNT(Input!$B8:$M8))*(+Points!F8/Points!$N8)-Input!$P8*ISNUMBER(Input!F8)</f>
        <v>6.58341182936749</v>
      </c>
      <c r="G8" s="18" t="n">
        <f aca="false">Input!$P8*(COUNT(Input!$B8:$M8))*(+Points!G8/Points!$N8)-Input!$P8*ISNUMBER(Input!G8)</f>
        <v>7.87354192003225</v>
      </c>
      <c r="H8" s="17" t="n">
        <f aca="false">Input!$P8*(COUNT(Input!$B8:$M8))*(+Points!H8/Points!$N8)-Input!$P8*ISNUMBER(Input!H8)</f>
        <v>-4.24568232702675</v>
      </c>
      <c r="I8" s="17" t="n">
        <f aca="false">Input!$P8*(COUNT(Input!$B8:$M8))*(+Points!I8/Points!$N8)-Input!$P8*ISNUMBER(Input!I8)</f>
        <v>-5.15914422811231</v>
      </c>
      <c r="J8" s="17" t="n">
        <f aca="false">Input!$P8*(COUNT(Input!$B8:$M8))*(+Points!J8/Points!$N8)-Input!$P8*ISNUMBER(Input!J8)</f>
        <v>-6.76266991029073</v>
      </c>
      <c r="K8" s="17" t="n">
        <f aca="false">Input!$P8*(COUNT(Input!$B8:$M8))*(+Points!K8/Points!$N8)-Input!$P8*ISNUMBER(Input!K8)</f>
        <v>-1.51659982841964</v>
      </c>
      <c r="L8" s="17" t="n">
        <f aca="false">Input!$P8*(COUNT(Input!$B8:$M8))*(+Points!L8/Points!$N8)-Input!$P8*ISNUMBER(Input!L8)</f>
        <v>0</v>
      </c>
      <c r="M8" s="17" t="n">
        <f aca="false">Input!$P8*(COUNT(Input!$B8:$M8))*(+Points!M8/Points!$N8)-Input!$P8*ISNUMBER(Input!M8)</f>
        <v>0</v>
      </c>
      <c r="O8" s="1"/>
      <c r="P8" s="19" t="n">
        <f aca="false">MAX(B8:M8)</f>
        <v>7.87354192003225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customFormat="false" ht="12.75" hidden="false" customHeight="false" outlineLevel="0" collapsed="false">
      <c r="A9" s="0" t="str">
        <f aca="false">Input!A9</f>
        <v>Hope</v>
      </c>
      <c r="B9" s="17" t="n">
        <f aca="false">Input!$P9*(COUNT(Input!$B9:$M9))*(+Points!B9/Points!$N9)-Input!$P9*ISNUMBER(Input!B9)</f>
        <v>-4.52207461160955</v>
      </c>
      <c r="C9" s="17" t="n">
        <f aca="false">Input!$P9*(COUNT(Input!$B9:$M9))*(+Points!C9/Points!$N9)-Input!$P9*ISNUMBER(Input!C9)</f>
        <v>0.909496018216762</v>
      </c>
      <c r="D9" s="17" t="n">
        <f aca="false">Input!$P9*(COUNT(Input!$B9:$M9))*(+Points!D9/Points!$N9)-Input!$P9*ISNUMBER(Input!D9)</f>
        <v>3.70631053886843</v>
      </c>
      <c r="E9" s="17" t="n">
        <f aca="false">Input!$P9*(COUNT(Input!$B9:$M9))*(+Points!E9/Points!$N9)-Input!$P9*ISNUMBER(Input!E9)</f>
        <v>-1.39493455776322</v>
      </c>
      <c r="F9" s="17" t="n">
        <f aca="false">Input!$P9*(COUNT(Input!$B9:$M9))*(+Points!F9/Points!$N9)-Input!$P9*ISNUMBER(Input!F9)</f>
        <v>-2.6732326011788</v>
      </c>
      <c r="G9" s="17" t="n">
        <f aca="false">Input!$P9*(COUNT(Input!$B9:$M9))*(+Points!G9/Points!$N9)-Input!$P9*ISNUMBER(Input!G9)</f>
        <v>-2.21531597231362</v>
      </c>
      <c r="H9" s="17" t="n">
        <f aca="false">Input!$P9*(COUNT(Input!$B9:$M9))*(+Points!H9/Points!$N9)-Input!$P9*ISNUMBER(Input!H9)</f>
        <v>-1.32504435585892</v>
      </c>
      <c r="I9" s="17" t="n">
        <f aca="false">Input!$P9*(COUNT(Input!$B9:$M9))*(+Points!I9/Points!$N9)-Input!$P9*ISNUMBER(Input!I9)</f>
        <v>-0.523130607954141</v>
      </c>
      <c r="J9" s="17" t="n">
        <f aca="false">Input!$P9*(COUNT(Input!$B9:$M9))*(+Points!J9/Points!$N9)-Input!$P9*ISNUMBER(Input!J9)</f>
        <v>-1.6488625418464</v>
      </c>
      <c r="K9" s="17" t="n">
        <f aca="false">Input!$P9*(COUNT(Input!$B9:$M9))*(+Points!K9/Points!$N9)-Input!$P9*ISNUMBER(Input!K9)</f>
        <v>9.68678869143946</v>
      </c>
      <c r="L9" s="17" t="n">
        <f aca="false">Input!$P9*(COUNT(Input!$B9:$M9))*(+Points!L9/Points!$N9)-Input!$P9*ISNUMBER(Input!L9)</f>
        <v>0</v>
      </c>
      <c r="M9" s="20" t="n">
        <f aca="false">Input!$P9*(COUNT(Input!$B9:$M9))*(+Points!M9/Points!$N9)-Input!$P9*ISNUMBER(Input!M9)</f>
        <v>0</v>
      </c>
      <c r="O9" s="1"/>
      <c r="P9" s="19" t="n">
        <f aca="false">MAX(B9:M9)</f>
        <v>9.68678869143946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customFormat="false" ht="12.75" hidden="false" customHeight="false" outlineLevel="0" collapsed="false">
      <c r="A10" s="0" t="str">
        <f aca="false">Input!A10</f>
        <v>Nissan-LA</v>
      </c>
      <c r="B10" s="17" t="n">
        <f aca="false">Input!$P10*(COUNT(Input!$B10:$M10))*(+Points!B10/Points!$N10)-Input!$P10*ISNUMBER(Input!B10)</f>
        <v>-0.344172907250427</v>
      </c>
      <c r="C10" s="17" t="n">
        <f aca="false">Input!$P10*(COUNT(Input!$B10:$M10))*(+Points!C10/Points!$N10)-Input!$P10*ISNUMBER(Input!C10)</f>
        <v>-2.17084029015798</v>
      </c>
      <c r="D10" s="17" t="n">
        <f aca="false">Input!$P10*(COUNT(Input!$B10:$M10))*(+Points!D10/Points!$N10)-Input!$P10*ISNUMBER(Input!D10)</f>
        <v>-0.546067723255998</v>
      </c>
      <c r="E10" s="17" t="n">
        <f aca="false">Input!$P10*(COUNT(Input!$B10:$M10))*(+Points!E10/Points!$N10)-Input!$P10*ISNUMBER(Input!E10)</f>
        <v>3.50658238370238</v>
      </c>
      <c r="F10" s="17" t="n">
        <f aca="false">Input!$P10*(COUNT(Input!$B10:$M10))*(+Points!F10/Points!$N10)-Input!$P10*ISNUMBER(Input!F10)</f>
        <v>0</v>
      </c>
      <c r="G10" s="17" t="n">
        <f aca="false">Input!$P10*(COUNT(Input!$B10:$M10))*(+Points!G10/Points!$N10)-Input!$P10*ISNUMBER(Input!G10)</f>
        <v>-2.12457367942282</v>
      </c>
      <c r="H10" s="18" t="n">
        <f aca="false">Input!$P10*(COUNT(Input!$B10:$M10))*(+Points!H10/Points!$N10)-Input!$P10*ISNUMBER(Input!H10)</f>
        <v>4.6249854705112</v>
      </c>
      <c r="I10" s="17" t="n">
        <f aca="false">Input!$P10*(COUNT(Input!$B10:$M10))*(+Points!I10/Points!$N10)-Input!$P10*ISNUMBER(Input!I10)</f>
        <v>-2.3639422500822</v>
      </c>
      <c r="J10" s="17" t="n">
        <f aca="false">Input!$P10*(COUNT(Input!$B10:$M10))*(+Points!J10/Points!$N10)-Input!$P10*ISNUMBER(Input!J10)</f>
        <v>1.88690449069348</v>
      </c>
      <c r="K10" s="17" t="n">
        <f aca="false">Input!$P10*(COUNT(Input!$B10:$M10))*(+Points!K10/Points!$N10)-Input!$P10*ISNUMBER(Input!K10)</f>
        <v>-2.46887549473763</v>
      </c>
      <c r="L10" s="17" t="n">
        <f aca="false">Input!$P10*(COUNT(Input!$B10:$M10))*(+Points!L10/Points!$N10)-Input!$P10*ISNUMBER(Input!L10)</f>
        <v>0</v>
      </c>
      <c r="M10" s="17" t="n">
        <f aca="false">Input!$P10*(COUNT(Input!$B10:$M10))*(+Points!M10/Points!$N10)-Input!$P10*ISNUMBER(Input!M10)</f>
        <v>0</v>
      </c>
      <c r="O10" s="1"/>
      <c r="P10" s="19" t="n">
        <f aca="false">MAX(B10:M10)</f>
        <v>4.6249854705112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customFormat="false" ht="12.75" hidden="false" customHeight="false" outlineLevel="0" collapsed="false">
      <c r="A11" s="0" t="str">
        <f aca="false">Input!A11</f>
        <v>Doral-Ryder</v>
      </c>
      <c r="B11" s="17" t="n">
        <f aca="false">Input!$P11*(COUNT(Input!$B11:$M11))*(+Points!B11/Points!$N11)-Input!$P11*ISNUMBER(Input!B11)</f>
        <v>6.76255774942884</v>
      </c>
      <c r="C11" s="17" t="n">
        <f aca="false">Input!$P11*(COUNT(Input!$B11:$M11))*(+Points!C11/Points!$N11)-Input!$P11*ISNUMBER(Input!C11)</f>
        <v>0.389833654655087</v>
      </c>
      <c r="D11" s="17" t="n">
        <f aca="false">Input!$P11*(COUNT(Input!$B11:$M11))*(+Points!D11/Points!$N11)-Input!$P11*ISNUMBER(Input!D11)</f>
        <v>2.71521565690509</v>
      </c>
      <c r="E11" s="18" t="n">
        <f aca="false">Input!$P11*(COUNT(Input!$B11:$M11))*(+Points!E11/Points!$N11)-Input!$P11*ISNUMBER(Input!E11)</f>
        <v>18.6643778395974</v>
      </c>
      <c r="F11" s="17" t="n">
        <f aca="false">Input!$P11*(COUNT(Input!$B11:$M11))*(+Points!F11/Points!$N11)-Input!$P11*ISNUMBER(Input!F11)</f>
        <v>-5.40338415148268</v>
      </c>
      <c r="G11" s="17" t="n">
        <f aca="false">Input!$P11*(COUNT(Input!$B11:$M11))*(+Points!G11/Points!$N11)-Input!$P11*ISNUMBER(Input!G11)</f>
        <v>-0.027821622430336</v>
      </c>
      <c r="H11" s="17" t="n">
        <f aca="false">Input!$P11*(COUNT(Input!$B11:$M11))*(+Points!H11/Points!$N11)-Input!$P11*ISNUMBER(Input!H11)</f>
        <v>-6.90967276954654</v>
      </c>
      <c r="I11" s="17" t="n">
        <f aca="false">Input!$P11*(COUNT(Input!$B11:$M11))*(+Points!I11/Points!$N11)-Input!$P11*ISNUMBER(Input!I11)</f>
        <v>-7.46468099301026</v>
      </c>
      <c r="J11" s="17" t="n">
        <f aca="false">Input!$P11*(COUNT(Input!$B11:$M11))*(+Points!J11/Points!$N11)-Input!$P11*ISNUMBER(Input!J11)</f>
        <v>-7.61015717343258</v>
      </c>
      <c r="K11" s="17" t="n">
        <f aca="false">Input!$P11*(COUNT(Input!$B11:$M11))*(+Points!K11/Points!$N11)-Input!$P11*ISNUMBER(Input!K11)</f>
        <v>-1.11626819068405</v>
      </c>
      <c r="L11" s="17" t="n">
        <f aca="false">Input!$P11*(COUNT(Input!$B11:$M11))*(+Points!L11/Points!$N11)-Input!$P11*ISNUMBER(Input!L11)</f>
        <v>0</v>
      </c>
      <c r="M11" s="17" t="n">
        <f aca="false">Input!$P11*(COUNT(Input!$B11:$M11))*(+Points!M11/Points!$N11)-Input!$P11*ISNUMBER(Input!M11)</f>
        <v>0</v>
      </c>
      <c r="O11" s="1"/>
      <c r="P11" s="19" t="n">
        <f aca="false">MAX(B11:M11)</f>
        <v>18.6643778395974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customFormat="false" ht="12.75" hidden="false" customHeight="false" outlineLevel="0" collapsed="false">
      <c r="A12" s="0" t="str">
        <f aca="false">Input!A12</f>
        <v>Honda</v>
      </c>
      <c r="B12" s="17" t="n">
        <f aca="false">Input!$P12*(COUNT(Input!$B12:$M12))*(+Points!B12/Points!$N12)-Input!$P12*ISNUMBER(Input!B12)</f>
        <v>2.99083056054745</v>
      </c>
      <c r="C12" s="17" t="n">
        <f aca="false">Input!$P12*(COUNT(Input!$B12:$M12))*(+Points!C12/Points!$N12)-Input!$P12*ISNUMBER(Input!C12)</f>
        <v>-3.54561469650975</v>
      </c>
      <c r="D12" s="17" t="n">
        <f aca="false">Input!$P12*(COUNT(Input!$B12:$M12))*(+Points!D12/Points!$N12)-Input!$P12*ISNUMBER(Input!D12)</f>
        <v>0.745672052274925</v>
      </c>
      <c r="E12" s="17" t="n">
        <f aca="false">Input!$P12*(COUNT(Input!$B12:$M12))*(+Points!E12/Points!$N12)-Input!$P12*ISNUMBER(Input!E12)</f>
        <v>1.71169701042894</v>
      </c>
      <c r="F12" s="17" t="n">
        <f aca="false">Input!$P12*(COUNT(Input!$B12:$M12))*(+Points!F12/Points!$N12)-Input!$P12*ISNUMBER(Input!F12)</f>
        <v>-5.03876906803968</v>
      </c>
      <c r="G12" s="17" t="n">
        <f aca="false">Input!$P12*(COUNT(Input!$B12:$M12))*(+Points!G12/Points!$N12)-Input!$P12*ISNUMBER(Input!G12)</f>
        <v>-0.821653125904803</v>
      </c>
      <c r="H12" s="17" t="n">
        <f aca="false">Input!$P12*(COUNT(Input!$B12:$M12))*(+Points!H12/Points!$N12)-Input!$P12*ISNUMBER(Input!H12)</f>
        <v>-0.0849208068738223</v>
      </c>
      <c r="I12" s="18" t="n">
        <f aca="false">Input!$P12*(COUNT(Input!$B12:$M12))*(+Points!I12/Points!$N12)-Input!$P12*ISNUMBER(Input!I12)</f>
        <v>3.27923151808944</v>
      </c>
      <c r="J12" s="17" t="n">
        <f aca="false">Input!$P12*(COUNT(Input!$B12:$M12))*(+Points!J12/Points!$N12)-Input!$P12*ISNUMBER(Input!J12)</f>
        <v>2.54699522330152</v>
      </c>
      <c r="K12" s="17" t="n">
        <f aca="false">Input!$P12*(COUNT(Input!$B12:$M12))*(+Points!K12/Points!$N12)-Input!$P12*ISNUMBER(Input!K12)</f>
        <v>-1.78346866731423</v>
      </c>
      <c r="L12" s="17" t="n">
        <f aca="false">Input!$P12*(COUNT(Input!$B12:$M12))*(+Points!L12/Points!$N12)-Input!$P12*ISNUMBER(Input!L12)</f>
        <v>0</v>
      </c>
      <c r="M12" s="17" t="n">
        <f aca="false">Input!$P12*(COUNT(Input!$B12:$M12))*(+Points!M12/Points!$N12)-Input!$P12*ISNUMBER(Input!M12)</f>
        <v>0</v>
      </c>
      <c r="O12" s="1"/>
      <c r="P12" s="19" t="n">
        <f aca="false">MAX(B12:M12)</f>
        <v>3.27923151808944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customFormat="false" ht="12.75" hidden="false" customHeight="false" outlineLevel="0" collapsed="false">
      <c r="A13" s="0" t="str">
        <f aca="false">Input!A13</f>
        <v>Bay Hill</v>
      </c>
      <c r="B13" s="17" t="n">
        <f aca="false">Input!$P13*(COUNT(Input!$B13:$M13))*(+Points!B13/Points!$N13)-Input!$P13*ISNUMBER(Input!B13)</f>
        <v>0.0969032646537764</v>
      </c>
      <c r="C13" s="17" t="n">
        <f aca="false">Input!$P13*(COUNT(Input!$B13:$M13))*(+Points!C13/Points!$N13)-Input!$P13*ISNUMBER(Input!C13)</f>
        <v>-0.145708481538064</v>
      </c>
      <c r="D13" s="17" t="n">
        <f aca="false">Input!$P13*(COUNT(Input!$B13:$M13))*(+Points!D13/Points!$N13)-Input!$P13*ISNUMBER(Input!D13)</f>
        <v>-1.01217900365178</v>
      </c>
      <c r="E13" s="17" t="n">
        <f aca="false">Input!$P13*(COUNT(Input!$B13:$M13))*(+Points!E13/Points!$N13)-Input!$P13*ISNUMBER(Input!E13)</f>
        <v>-0.820536111701926</v>
      </c>
      <c r="F13" s="18" t="n">
        <f aca="false">Input!$P13*(COUNT(Input!$B13:$M13))*(+Points!F13/Points!$N13)-Input!$P13*ISNUMBER(Input!F13)</f>
        <v>2.26196708347749</v>
      </c>
      <c r="G13" s="17" t="n">
        <f aca="false">Input!$P13*(COUNT(Input!$B13:$M13))*(+Points!G13/Points!$N13)-Input!$P13*ISNUMBER(Input!G13)</f>
        <v>0.791040934684079</v>
      </c>
      <c r="H13" s="17" t="n">
        <f aca="false">Input!$P13*(COUNT(Input!$B13:$M13))*(+Points!H13/Points!$N13)-Input!$P13*ISNUMBER(Input!H13)</f>
        <v>0.400844817438566</v>
      </c>
      <c r="I13" s="17" t="n">
        <f aca="false">Input!$P13*(COUNT(Input!$B13:$M13))*(+Points!I13/Points!$N13)-Input!$P13*ISNUMBER(Input!I13)</f>
        <v>2.02514606082197</v>
      </c>
      <c r="J13" s="17" t="n">
        <f aca="false">Input!$P13*(COUNT(Input!$B13:$M13))*(+Points!J13/Points!$N13)-Input!$P13*ISNUMBER(Input!J13)</f>
        <v>-3.27439846988393</v>
      </c>
      <c r="K13" s="17" t="n">
        <f aca="false">Input!$P13*(COUNT(Input!$B13:$M13))*(+Points!K13/Points!$N13)-Input!$P13*ISNUMBER(Input!K13)</f>
        <v>-0.323080094300168</v>
      </c>
      <c r="L13" s="17" t="n">
        <f aca="false">Input!$P13*(COUNT(Input!$B13:$M13))*(+Points!L13/Points!$N13)-Input!$P13*ISNUMBER(Input!L13)</f>
        <v>0</v>
      </c>
      <c r="M13" s="17" t="n">
        <f aca="false">Input!$P13*(COUNT(Input!$B13:$M13))*(+Points!M13/Points!$N13)-Input!$P13*ISNUMBER(Input!M13)</f>
        <v>0</v>
      </c>
      <c r="O13" s="1"/>
      <c r="P13" s="19" t="n">
        <f aca="false">MAX(B13:M13)</f>
        <v>2.26196708347749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customFormat="false" ht="12.75" hidden="false" customHeight="false" outlineLevel="0" collapsed="false">
      <c r="A14" s="0" t="str">
        <f aca="false">Input!A14</f>
        <v>Players</v>
      </c>
      <c r="B14" s="17" t="n">
        <f aca="false">Input!$P14*(COUNT(Input!$B14:$M14))*(+Points!B14/Points!$N14)-Input!$P14*ISNUMBER(Input!B14)</f>
        <v>2.70815368504328</v>
      </c>
      <c r="C14" s="17" t="n">
        <f aca="false">Input!$P14*(COUNT(Input!$B14:$M14))*(+Points!C14/Points!$N14)-Input!$P14*ISNUMBER(Input!C14)</f>
        <v>0.217785206226273</v>
      </c>
      <c r="D14" s="17" t="n">
        <f aca="false">Input!$P14*(COUNT(Input!$B14:$M14))*(+Points!D14/Points!$N14)-Input!$P14*ISNUMBER(Input!D14)</f>
        <v>-2.73133536079386</v>
      </c>
      <c r="E14" s="18" t="n">
        <f aca="false">Input!$P14*(COUNT(Input!$B14:$M14))*(+Points!E14/Points!$N14)-Input!$P14*ISNUMBER(Input!E14)</f>
        <v>2.71439521005284</v>
      </c>
      <c r="F14" s="17" t="n">
        <f aca="false">Input!$P14*(COUNT(Input!$B14:$M14))*(+Points!F14/Points!$N14)-Input!$P14*ISNUMBER(Input!F14)</f>
        <v>-0.434321264684932</v>
      </c>
      <c r="G14" s="17" t="n">
        <f aca="false">Input!$P14*(COUNT(Input!$B14:$M14))*(+Points!G14/Points!$N14)-Input!$P14*ISNUMBER(Input!G14)</f>
        <v>-4.11742424482711</v>
      </c>
      <c r="H14" s="17" t="n">
        <f aca="false">Input!$P14*(COUNT(Input!$B14:$M14))*(+Points!H14/Points!$N14)-Input!$P14*ISNUMBER(Input!H14)</f>
        <v>1.62174218914091</v>
      </c>
      <c r="I14" s="17" t="n">
        <f aca="false">Input!$P14*(COUNT(Input!$B14:$M14))*(+Points!I14/Points!$N14)-Input!$P14*ISNUMBER(Input!I14)</f>
        <v>2.5118180133607</v>
      </c>
      <c r="J14" s="20" t="n">
        <f aca="false">Input!$P14*(COUNT(Input!$B14:$M14))*(+Points!J14/Points!$N14)-Input!$P14*ISNUMBER(Input!J14)</f>
        <v>-4.6528336802243</v>
      </c>
      <c r="K14" s="17" t="n">
        <f aca="false">Input!$P14*(COUNT(Input!$B14:$M14))*(+Points!K14/Points!$N14)-Input!$P14*ISNUMBER(Input!K14)</f>
        <v>2.16202024670621</v>
      </c>
      <c r="L14" s="17" t="n">
        <f aca="false">Input!$P14*(COUNT(Input!$B14:$M14))*(+Points!L14/Points!$N14)-Input!$P14*ISNUMBER(Input!L14)</f>
        <v>0</v>
      </c>
      <c r="M14" s="17" t="n">
        <f aca="false">Input!$P14*(COUNT(Input!$B14:$M14))*(+Points!M14/Points!$N14)-Input!$P14*ISNUMBER(Input!M14)</f>
        <v>0</v>
      </c>
      <c r="O14" s="1"/>
      <c r="P14" s="19" t="n">
        <f aca="false">MAX(B14:M14)</f>
        <v>2.71439521005284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customFormat="false" ht="12.75" hidden="false" customHeight="false" outlineLevel="0" collapsed="false">
      <c r="A15" s="0" t="str">
        <f aca="false">Input!A15</f>
        <v>Atlanta</v>
      </c>
      <c r="B15" s="17" t="n">
        <f aca="false">Input!$P15*(COUNT(Input!$B15:$M15))*(+Points!B15/Points!$N15)-Input!$P15*ISNUMBER(Input!B15)</f>
        <v>-2.49453369076645</v>
      </c>
      <c r="C15" s="17" t="n">
        <f aca="false">Input!$P15*(COUNT(Input!$B15:$M15))*(+Points!C15/Points!$N15)-Input!$P15*ISNUMBER(Input!C15)</f>
        <v>0</v>
      </c>
      <c r="D15" s="17" t="n">
        <f aca="false">Input!$P15*(COUNT(Input!$B15:$M15))*(+Points!D15/Points!$N15)-Input!$P15*ISNUMBER(Input!D15)</f>
        <v>-2.61959141123919</v>
      </c>
      <c r="E15" s="20" t="n">
        <f aca="false">Input!$P15*(COUNT(Input!$B15:$M15))*(+Points!E15/Points!$N15)-Input!$P15*ISNUMBER(Input!E15)</f>
        <v>-5.67993248509344</v>
      </c>
      <c r="F15" s="17" t="n">
        <f aca="false">Input!$P15*(COUNT(Input!$B15:$M15))*(+Points!F15/Points!$N15)-Input!$P15*ISNUMBER(Input!F15)</f>
        <v>1.3157310517567</v>
      </c>
      <c r="G15" s="17" t="n">
        <f aca="false">Input!$P15*(COUNT(Input!$B15:$M15))*(+Points!G15/Points!$N15)-Input!$P15*ISNUMBER(Input!G15)</f>
        <v>1.49892609081875</v>
      </c>
      <c r="H15" s="17" t="n">
        <f aca="false">Input!$P15*(COUNT(Input!$B15:$M15))*(+Points!H15/Points!$N15)-Input!$P15*ISNUMBER(Input!H15)</f>
        <v>0</v>
      </c>
      <c r="I15" s="17" t="n">
        <f aca="false">Input!$P15*(COUNT(Input!$B15:$M15))*(+Points!I15/Points!$N15)-Input!$P15*ISNUMBER(Input!I15)</f>
        <v>3.91985954054377</v>
      </c>
      <c r="J15" s="18" t="n">
        <f aca="false">Input!$P15*(COUNT(Input!$B15:$M15))*(+Points!J15/Points!$N15)-Input!$P15*ISNUMBER(Input!J15)</f>
        <v>5.03551656043452</v>
      </c>
      <c r="K15" s="17" t="n">
        <f aca="false">Input!$P15*(COUNT(Input!$B15:$M15))*(+Points!K15/Points!$N15)-Input!$P15*ISNUMBER(Input!K15)</f>
        <v>-0.975975656454653</v>
      </c>
      <c r="L15" s="17" t="n">
        <f aca="false">Input!$P15*(COUNT(Input!$B15:$M15))*(+Points!L15/Points!$N15)-Input!$P15*ISNUMBER(Input!L15)</f>
        <v>0</v>
      </c>
      <c r="M15" s="17" t="n">
        <f aca="false">Input!$P15*(COUNT(Input!$B15:$M15))*(+Points!M15/Points!$N15)-Input!$P15*ISNUMBER(Input!M15)</f>
        <v>0</v>
      </c>
      <c r="N15" s="1"/>
      <c r="O15" s="1"/>
      <c r="P15" s="19" t="n">
        <f aca="false">MAX(B15:M15)</f>
        <v>5.03551656043452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customFormat="false" ht="12.75" hidden="false" customHeight="false" outlineLevel="0" collapsed="false">
      <c r="A16" s="0" t="str">
        <f aca="false">Input!A16</f>
        <v>Masters</v>
      </c>
      <c r="B16" s="17" t="n">
        <f aca="false">Input!$P16*(COUNT(Input!$B16:$M16))*(+Points!B16/Points!$N16)-Input!$P16*ISNUMBER(Input!B16)</f>
        <v>-0.718160181014341</v>
      </c>
      <c r="C16" s="17" t="n">
        <f aca="false">Input!$P16*(COUNT(Input!$B16:$M16))*(+Points!C16/Points!$N16)-Input!$P16*ISNUMBER(Input!C16)</f>
        <v>-2.07918273358376</v>
      </c>
      <c r="D16" s="17" t="n">
        <f aca="false">Input!$P16*(COUNT(Input!$B16:$M16))*(+Points!D16/Points!$N16)-Input!$P16*ISNUMBER(Input!D16)</f>
        <v>-2.85909453337073</v>
      </c>
      <c r="E16" s="20" t="n">
        <f aca="false">Input!$P16*(COUNT(Input!$B16:$M16))*(+Points!E16/Points!$N16)-Input!$P16*ISNUMBER(Input!E16)</f>
        <v>-4.68325798665398</v>
      </c>
      <c r="F16" s="18" t="n">
        <f aca="false">Input!$P16*(COUNT(Input!$B16:$M16))*(+Points!F16/Points!$N16)-Input!$P16*ISNUMBER(Input!F16)</f>
        <v>3.95033515870533</v>
      </c>
      <c r="G16" s="17" t="n">
        <f aca="false">Input!$P16*(COUNT(Input!$B16:$M16))*(+Points!G16/Points!$N16)-Input!$P16*ISNUMBER(Input!G16)</f>
        <v>3.91320425397482</v>
      </c>
      <c r="H16" s="17" t="n">
        <f aca="false">Input!$P16*(COUNT(Input!$B16:$M16))*(+Points!H16/Points!$N16)-Input!$P16*ISNUMBER(Input!H16)</f>
        <v>-2.48830647948404</v>
      </c>
      <c r="I16" s="17" t="n">
        <f aca="false">Input!$P16*(COUNT(Input!$B16:$M16))*(+Points!I16/Points!$N16)-Input!$P16*ISNUMBER(Input!I16)</f>
        <v>0.493384936784331</v>
      </c>
      <c r="J16" s="20" t="n">
        <f aca="false">Input!$P16*(COUNT(Input!$B16:$M16))*(+Points!J16/Points!$N16)-Input!$P16*ISNUMBER(Input!J16)</f>
        <v>3.76049175949233</v>
      </c>
      <c r="K16" s="17" t="n">
        <f aca="false">Input!$P16*(COUNT(Input!$B16:$M16))*(+Points!K16/Points!$N16)-Input!$P16*ISNUMBER(Input!K16)</f>
        <v>0.710585805150025</v>
      </c>
      <c r="L16" s="17" t="n">
        <f aca="false">Input!$P16*(COUNT(Input!$B16:$M16))*(+Points!L16/Points!$N16)-Input!$P16*ISNUMBER(Input!L16)</f>
        <v>0</v>
      </c>
      <c r="M16" s="17" t="n">
        <f aca="false">Input!$P16*(COUNT(Input!$B16:$M16))*(+Points!M16/Points!$N16)-Input!$P16*ISNUMBER(Input!M16)</f>
        <v>0</v>
      </c>
      <c r="N16" s="1"/>
      <c r="O16" s="1"/>
      <c r="P16" s="19" t="n">
        <f aca="false">MAX(B16:M16)</f>
        <v>3.95033515870533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customFormat="false" ht="12.75" hidden="false" customHeight="false" outlineLevel="0" collapsed="false">
      <c r="A17" s="0" t="str">
        <f aca="false">Input!A17</f>
        <v>Harbor Town</v>
      </c>
      <c r="B17" s="17" t="n">
        <f aca="false">Input!$P17*(COUNT(Input!$B17:$M17))*(+Points!B17/Points!$N17)-Input!$P17*ISNUMBER(Input!B17)</f>
        <v>-3.23800726173256</v>
      </c>
      <c r="C17" s="20" t="n">
        <f aca="false">Input!$P17*(COUNT(Input!$B17:$M17))*(+Points!C17/Points!$N17)-Input!$P17*ISNUMBER(Input!C17)</f>
        <v>3.87792128254529</v>
      </c>
      <c r="D17" s="17" t="n">
        <f aca="false">Input!$P17*(COUNT(Input!$B17:$M17))*(+Points!D17/Points!$N17)-Input!$P17*ISNUMBER(Input!D17)</f>
        <v>-1.45603486003867</v>
      </c>
      <c r="E17" s="20" t="n">
        <f aca="false">Input!$P17*(COUNT(Input!$B17:$M17))*(+Points!E17/Points!$N17)-Input!$P17*ISNUMBER(Input!E17)</f>
        <v>-3.07545201995558</v>
      </c>
      <c r="F17" s="17" t="n">
        <f aca="false">Input!$P17*(COUNT(Input!$B17:$M17))*(+Points!F17/Points!$N17)-Input!$P17*ISNUMBER(Input!F17)</f>
        <v>1.251263863792</v>
      </c>
      <c r="G17" s="17" t="n">
        <f aca="false">Input!$P17*(COUNT(Input!$B17:$M17))*(+Points!G17/Points!$N17)-Input!$P17*ISNUMBER(Input!G17)</f>
        <v>-1.4790465573933</v>
      </c>
      <c r="H17" s="18" t="n">
        <f aca="false">Input!$P17*(COUNT(Input!$B17:$M17))*(+Points!H17/Points!$N17)-Input!$P17*ISNUMBER(Input!H17)</f>
        <v>4.20646944944546</v>
      </c>
      <c r="I17" s="17" t="n">
        <f aca="false">Input!$P17*(COUNT(Input!$B17:$M17))*(+Points!I17/Points!$N17)-Input!$P17*ISNUMBER(Input!I17)</f>
        <v>-0.424393209076529</v>
      </c>
      <c r="J17" s="20" t="n">
        <f aca="false">Input!$P17*(COUNT(Input!$B17:$M17))*(+Points!J17/Points!$N17)-Input!$P17*ISNUMBER(Input!J17)</f>
        <v>1.5694710015054</v>
      </c>
      <c r="K17" s="17" t="n">
        <f aca="false">Input!$P17*(COUNT(Input!$B17:$M17))*(+Points!K17/Points!$N17)-Input!$P17*ISNUMBER(Input!K17)</f>
        <v>-1.23219168909152</v>
      </c>
      <c r="L17" s="17" t="n">
        <f aca="false">Input!$P17*(COUNT(Input!$B17:$M17))*(+Points!L17/Points!$N17)-Input!$P17*ISNUMBER(Input!L17)</f>
        <v>0</v>
      </c>
      <c r="M17" s="17" t="n">
        <f aca="false">Input!$P17*(COUNT(Input!$B17:$M17))*(+Points!M17/Points!$N17)-Input!$P17*ISNUMBER(Input!M17)</f>
        <v>0</v>
      </c>
      <c r="N17" s="1"/>
      <c r="O17" s="1"/>
      <c r="P17" s="19" t="n">
        <f aca="false">MAX(B17:M17)</f>
        <v>4.20646944944546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customFormat="false" ht="12.75" hidden="false" customHeight="false" outlineLevel="0" collapsed="false">
      <c r="A18" s="0" t="str">
        <f aca="false">Input!A18</f>
        <v>Houston</v>
      </c>
      <c r="B18" s="17" t="n">
        <f aca="false">Input!$P18*(COUNT(Input!$B18:$M18))*(+Points!B18/Points!$N18)-Input!$P18*ISNUMBER(Input!B18)</f>
        <v>2.06420017217763</v>
      </c>
      <c r="C18" s="17" t="n">
        <f aca="false">Input!$P18*(COUNT(Input!$B18:$M18))*(+Points!C18/Points!$N18)-Input!$P18*ISNUMBER(Input!C18)</f>
        <v>-2.83847203858876</v>
      </c>
      <c r="D18" s="17" t="n">
        <f aca="false">Input!$P18*(COUNT(Input!$B18:$M18))*(+Points!D18/Points!$N18)-Input!$P18*ISNUMBER(Input!D18)</f>
        <v>0.0455973890698029</v>
      </c>
      <c r="E18" s="17" t="n">
        <f aca="false">Input!$P18*(COUNT(Input!$B18:$M18))*(+Points!E18/Points!$N18)-Input!$P18*ISNUMBER(Input!E18)</f>
        <v>-1.85231042603575</v>
      </c>
      <c r="F18" s="17" t="n">
        <f aca="false">Input!$P18*(COUNT(Input!$B18:$M18))*(+Points!F18/Points!$N18)-Input!$P18*ISNUMBER(Input!F18)</f>
        <v>0.918862921046519</v>
      </c>
      <c r="G18" s="17" t="n">
        <f aca="false">Input!$P18*(COUNT(Input!$B18:$M18))*(+Points!G18/Points!$N18)-Input!$P18*ISNUMBER(Input!G18)</f>
        <v>-0.904420089236483</v>
      </c>
      <c r="H18" s="17" t="n">
        <f aca="false">Input!$P18*(COUNT(Input!$B18:$M18))*(+Points!H18/Points!$N18)-Input!$P18*ISNUMBER(Input!H18)</f>
        <v>-2.47688921153439</v>
      </c>
      <c r="I18" s="17" t="n">
        <f aca="false">Input!$P18*(COUNT(Input!$B18:$M18))*(+Points!I18/Points!$N18)-Input!$P18*ISNUMBER(Input!I18)</f>
        <v>0.295946161026591</v>
      </c>
      <c r="J18" s="20" t="n">
        <f aca="false">Input!$P18*(COUNT(Input!$B18:$M18))*(+Points!J18/Points!$N18)-Input!$P18*ISNUMBER(Input!J18)</f>
        <v>1.92361694593342</v>
      </c>
      <c r="K18" s="17" t="n">
        <f aca="false">Input!$P18*(COUNT(Input!$B18:$M18))*(+Points!K18/Points!$N18)-Input!$P18*ISNUMBER(Input!K18)</f>
        <v>2.82386817614143</v>
      </c>
      <c r="L18" s="17" t="n">
        <f aca="false">Input!$P18*(COUNT(Input!$B18:$M18))*(+Points!L18/Points!$N18)-Input!$P18*ISNUMBER(Input!L18)</f>
        <v>0</v>
      </c>
      <c r="M18" s="20" t="n">
        <f aca="false">Input!$P18*(COUNT(Input!$B18:$M18))*(+Points!M18/Points!$N18)-Input!$P18*ISNUMBER(Input!M18)</f>
        <v>0</v>
      </c>
      <c r="N18" s="1"/>
      <c r="O18" s="1"/>
      <c r="P18" s="19" t="n">
        <f aca="false">MAX(B18:M18)</f>
        <v>2.82386817614143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customFormat="false" ht="12.75" hidden="false" customHeight="false" outlineLevel="0" collapsed="false">
      <c r="A19" s="0" t="str">
        <f aca="false">Input!A19</f>
        <v>Greensboro</v>
      </c>
      <c r="B19" s="17" t="n">
        <f aca="false">Input!$P19*(COUNT(Input!$B19:$M19))*(+Points!B19/Points!$N19)-Input!$P19*ISNUMBER(Input!B19)</f>
        <v>0.121832666016246</v>
      </c>
      <c r="C19" s="17" t="n">
        <f aca="false">Input!$P19*(COUNT(Input!$B19:$M19))*(+Points!C19/Points!$N19)-Input!$P19*ISNUMBER(Input!C19)</f>
        <v>-0.149229383800412</v>
      </c>
      <c r="D19" s="18" t="n">
        <f aca="false">Input!$P19*(COUNT(Input!$B19:$M19))*(+Points!D19/Points!$N19)-Input!$P19*ISNUMBER(Input!D19)</f>
        <v>4.47967392626026</v>
      </c>
      <c r="E19" s="17" t="n">
        <f aca="false">Input!$P19*(COUNT(Input!$B19:$M19))*(+Points!E19/Points!$N19)-Input!$P19*ISNUMBER(Input!E19)</f>
        <v>-5.61242045927187</v>
      </c>
      <c r="F19" s="17" t="n">
        <f aca="false">Input!$P19*(COUNT(Input!$B19:$M19))*(+Points!F19/Points!$N19)-Input!$P19*ISNUMBER(Input!F19)</f>
        <v>0.24244863606606</v>
      </c>
      <c r="G19" s="17" t="n">
        <f aca="false">Input!$P19*(COUNT(Input!$B19:$M19))*(+Points!G19/Points!$N19)-Input!$P19*ISNUMBER(Input!G19)</f>
        <v>0</v>
      </c>
      <c r="H19" s="17" t="n">
        <f aca="false">Input!$P19*(COUNT(Input!$B19:$M19))*(+Points!H19/Points!$N19)-Input!$P19*ISNUMBER(Input!H19)</f>
        <v>-0.219241243801686</v>
      </c>
      <c r="I19" s="17" t="n">
        <f aca="false">Input!$P19*(COUNT(Input!$B19:$M19))*(+Points!I19/Points!$N19)-Input!$P19*ISNUMBER(Input!I19)</f>
        <v>1.16881406405611</v>
      </c>
      <c r="J19" s="20" t="n">
        <f aca="false">Input!$P19*(COUNT(Input!$B19:$M19))*(+Points!J19/Points!$N19)-Input!$P19*ISNUMBER(Input!J19)</f>
        <v>0.00763558668324382</v>
      </c>
      <c r="K19" s="17" t="n">
        <f aca="false">Input!$P19*(COUNT(Input!$B19:$M19))*(+Points!K19/Points!$N19)-Input!$P19*ISNUMBER(Input!K19)</f>
        <v>-0.0395137922079547</v>
      </c>
      <c r="L19" s="17" t="n">
        <f aca="false">Input!$P19*(COUNT(Input!$B19:$M19))*(+Points!L19/Points!$N19)-Input!$P19*ISNUMBER(Input!L19)</f>
        <v>0</v>
      </c>
      <c r="M19" s="17" t="n">
        <f aca="false">Input!$P19*(COUNT(Input!$B19:$M19))*(+Points!M19/Points!$N19)-Input!$P19*ISNUMBER(Input!M19)</f>
        <v>0</v>
      </c>
      <c r="N19" s="1"/>
      <c r="O19" s="1"/>
      <c r="P19" s="19" t="n">
        <f aca="false">MAX(B19:M19)</f>
        <v>4.47967392626026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customFormat="false" ht="12.75" hidden="false" customHeight="false" outlineLevel="0" collapsed="false">
      <c r="A20" s="0" t="str">
        <f aca="false">Input!A20</f>
        <v>New Orleans</v>
      </c>
      <c r="B20" s="17" t="n">
        <f aca="false">Input!$P20*(COUNT(Input!$B20:$M20))*(+Points!B20/Points!$N20)-Input!$P20*ISNUMBER(Input!B20)</f>
        <v>-0.538947018794596</v>
      </c>
      <c r="C20" s="17" t="n">
        <f aca="false">Input!$P20*(COUNT(Input!$B20:$M20))*(+Points!C20/Points!$N20)-Input!$P20*ISNUMBER(Input!C20)</f>
        <v>-0.538947018794596</v>
      </c>
      <c r="D20" s="17" t="n">
        <f aca="false">Input!$P20*(COUNT(Input!$B20:$M20))*(+Points!D20/Points!$N20)-Input!$P20*ISNUMBER(Input!D20)</f>
        <v>0.349685741534588</v>
      </c>
      <c r="E20" s="17" t="n">
        <f aca="false">Input!$P20*(COUNT(Input!$B20:$M20))*(+Points!E20/Points!$N20)-Input!$P20*ISNUMBER(Input!E20)</f>
        <v>-1.55452731631366</v>
      </c>
      <c r="F20" s="17"/>
      <c r="G20" s="17" t="n">
        <f aca="false">Input!$P20*(COUNT(Input!$B20:$M20))*(+Points!G20/Points!$N20)-Input!$P20*ISNUMBER(Input!G20)</f>
        <v>-5.18768071338827</v>
      </c>
      <c r="H20" s="17" t="n">
        <f aca="false">Input!$P20*(COUNT(Input!$B20:$M20))*(+Points!H20/Points!$N20)-Input!$P20*ISNUMBER(Input!H20)</f>
        <v>2.67559299617187</v>
      </c>
      <c r="I20" s="17" t="n">
        <f aca="false">Input!$P20*(COUNT(Input!$B20:$M20))*(+Points!I20/Points!$N20)-Input!$P20*ISNUMBER(Input!I20)</f>
        <v>2.89719451786202</v>
      </c>
      <c r="J20" s="20" t="n">
        <f aca="false">Input!$P20*(COUNT(Input!$B20:$M20))*(+Points!J20/Points!$N20)-Input!$P20*ISNUMBER(Input!J20)</f>
        <v>-0.547851321969828</v>
      </c>
      <c r="K20" s="17" t="n">
        <f aca="false">Input!$P20*(COUNT(Input!$B20:$M20))*(+Points!K20/Points!$N20)-Input!$P20*ISNUMBER(Input!K20)</f>
        <v>2.63474141095248</v>
      </c>
      <c r="L20" s="17" t="n">
        <f aca="false">Input!$P20*(COUNT(Input!$B20:$M20))*(+Points!L20/Points!$N20)-Input!$P20*ISNUMBER(Input!L20)</f>
        <v>-4.60126820887086</v>
      </c>
      <c r="M20" s="18" t="n">
        <f aca="false">Input!$P20*(COUNT(Input!$B20:$M20))*(+Points!M20/Points!$N20)-Input!$P20*ISNUMBER(Input!M20)</f>
        <v>4.41200693161085</v>
      </c>
      <c r="N20" s="1"/>
      <c r="O20" s="1"/>
      <c r="P20" s="19" t="n">
        <f aca="false">MAX(B20:M20)</f>
        <v>4.41200693161085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customFormat="false" ht="12.75" hidden="false" customHeight="false" outlineLevel="0" collapsed="false">
      <c r="A21" s="0" t="str">
        <f aca="false">Input!A21</f>
        <v>Nelson</v>
      </c>
      <c r="B21" s="17" t="n">
        <f aca="false">Input!$P21*(COUNT(Input!$B21:$M21))*(+Points!B21/Points!$N21)-Input!$P21*ISNUMBER(Input!B21)</f>
        <v>-4.78740085311909</v>
      </c>
      <c r="C21" s="17" t="n">
        <f aca="false">Input!$P21*(COUNT(Input!$B21:$M21))*(+Points!C21/Points!$N21)-Input!$P21*ISNUMBER(Input!C21)</f>
        <v>-3.8429429932889</v>
      </c>
      <c r="D21" s="17" t="n">
        <f aca="false">Input!$P21*(COUNT(Input!$B21:$M21))*(+Points!D21/Points!$N21)-Input!$P21*ISNUMBER(Input!D21)</f>
        <v>-0.0750018074556937</v>
      </c>
      <c r="E21" s="17" t="n">
        <f aca="false">Input!$P21*(COUNT(Input!$B21:$M21))*(+Points!E21/Points!$N21)-Input!$P21*ISNUMBER(Input!E21)</f>
        <v>0.24755855174152</v>
      </c>
      <c r="F21" s="17"/>
      <c r="G21" s="17" t="n">
        <f aca="false">Input!$P21*(COUNT(Input!$B21:$M21))*(+Points!G21/Points!$N21)-Input!$P21*ISNUMBER(Input!G21)</f>
        <v>-0.678235456732294</v>
      </c>
      <c r="H21" s="17" t="n">
        <f aca="false">Input!$P21*(COUNT(Input!$B21:$M21))*(+Points!H21/Points!$N21)-Input!$P21*ISNUMBER(Input!H21)</f>
        <v>2.95966600480361</v>
      </c>
      <c r="I21" s="17" t="n">
        <f aca="false">Input!$P21*(COUNT(Input!$B21:$M21))*(+Points!I21/Points!$N21)-Input!$P21*ISNUMBER(Input!I21)</f>
        <v>-1.01748161658837</v>
      </c>
      <c r="J21" s="20" t="n">
        <f aca="false">Input!$P21*(COUNT(Input!$B21:$M21))*(+Points!J21/Points!$N21)-Input!$P21*ISNUMBER(Input!J21)</f>
        <v>1.50704353662842</v>
      </c>
      <c r="K21" s="17" t="n">
        <f aca="false">Input!$P21*(COUNT(Input!$B21:$M21))*(+Points!K21/Points!$N21)-Input!$P21*ISNUMBER(Input!K21)</f>
        <v>1.4957978744321</v>
      </c>
      <c r="L21" s="17" t="n">
        <f aca="false">Input!$P21*(COUNT(Input!$B21:$M21))*(+Points!L21/Points!$N21)-Input!$P21*ISNUMBER(Input!L21)</f>
        <v>1.1243992032588</v>
      </c>
      <c r="M21" s="18" t="n">
        <f aca="false">Input!$P21*(COUNT(Input!$B21:$M21))*(+Points!M21/Points!$N21)-Input!$P21*ISNUMBER(Input!M21)</f>
        <v>3.0665975563199</v>
      </c>
      <c r="N21" s="1"/>
      <c r="O21" s="1"/>
      <c r="P21" s="19" t="n">
        <f aca="false">MAX(B21:M21)</f>
        <v>3.0665975563199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customFormat="false" ht="12.75" hidden="false" customHeight="false" outlineLevel="0" collapsed="false">
      <c r="A22" s="0" t="str">
        <f aca="false">Input!A22</f>
        <v>Colonial</v>
      </c>
      <c r="B22" s="17" t="n">
        <f aca="false">Input!$P22*(COUNT(Input!$B22:$M22))*(+Points!B22/Points!$N22)-Input!$P22*ISNUMBER(Input!B22)</f>
        <v>1.3092178841524</v>
      </c>
      <c r="C22" s="17" t="n">
        <f aca="false">Input!$P22*(COUNT(Input!$B22:$M22))*(+Points!C22/Points!$N22)-Input!$P22*ISNUMBER(Input!C22)</f>
        <v>-8</v>
      </c>
      <c r="D22" s="17" t="n">
        <f aca="false">Input!$P22*(COUNT(Input!$B22:$M22))*(+Points!D22/Points!$N22)-Input!$P22*ISNUMBER(Input!D22)</f>
        <v>-3.3916878568886</v>
      </c>
      <c r="E22" s="17" t="n">
        <f aca="false">Input!$P22*(COUNT(Input!$B22:$M22))*(+Points!E22/Points!$N22)-Input!$P22*ISNUMBER(Input!E22)</f>
        <v>0.0592841743029489</v>
      </c>
      <c r="F22" s="17"/>
      <c r="G22" s="18" t="n">
        <f aca="false">Input!$P22*(COUNT(Input!$B22:$M22))*(+Points!G22/Points!$N22)-Input!$P22*ISNUMBER(Input!G22)</f>
        <v>4.91884488058905</v>
      </c>
      <c r="H22" s="17" t="n">
        <f aca="false">Input!$P22*(COUNT(Input!$B22:$M22))*(+Points!H22/Points!$N22)-Input!$P22*ISNUMBER(Input!H22)</f>
        <v>3.65003207046414</v>
      </c>
      <c r="I22" s="17" t="n">
        <f aca="false">Input!$P22*(COUNT(Input!$B22:$M22))*(+Points!I22/Points!$N22)-Input!$P22*ISNUMBER(Input!I22)</f>
        <v>0.682430452013602</v>
      </c>
      <c r="J22" s="20" t="n">
        <f aca="false">Input!$P22*(COUNT(Input!$B22:$M22))*(+Points!J22/Points!$N22)-Input!$P22*ISNUMBER(Input!J22)</f>
        <v>-1.40427351805558</v>
      </c>
      <c r="K22" s="17" t="n">
        <f aca="false">Input!$P22*(COUNT(Input!$B22:$M22))*(+Points!K22/Points!$N22)-Input!$P22*ISNUMBER(Input!K22)</f>
        <v>-2.7649004247498</v>
      </c>
      <c r="L22" s="17" t="n">
        <f aca="false">Input!$P22*(COUNT(Input!$B22:$M22))*(+Points!L22/Points!$N22)-Input!$P22*ISNUMBER(Input!L22)</f>
        <v>3.16174387991533</v>
      </c>
      <c r="M22" s="17" t="n">
        <f aca="false">Input!$P22*(COUNT(Input!$B22:$M22))*(+Points!M22/Points!$N22)-Input!$P22*ISNUMBER(Input!M22)</f>
        <v>1.7793084582565</v>
      </c>
      <c r="N22" s="1"/>
      <c r="O22" s="1"/>
      <c r="P22" s="19" t="n">
        <f aca="false">MAX(B22:M22)</f>
        <v>4.91884488058905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customFormat="false" ht="12.75" hidden="false" customHeight="false" outlineLevel="0" collapsed="false">
      <c r="A23" s="0" t="str">
        <f aca="false">Input!A23</f>
        <v>Kemper</v>
      </c>
      <c r="B23" s="17" t="n">
        <f aca="false">Input!$P23*(COUNT(Input!$B23:$M23))*(+Points!B23/Points!$N23)-Input!$P23*ISNUMBER(Input!B23)</f>
        <v>-0.17951462466991</v>
      </c>
      <c r="C23" s="17" t="n">
        <f aca="false">Input!$P23*(COUNT(Input!$B23:$M23))*(+Points!C23/Points!$N23)-Input!$P23*ISNUMBER(Input!C23)</f>
        <v>2.27024212395325</v>
      </c>
      <c r="D23" s="17" t="n">
        <f aca="false">Input!$P23*(COUNT(Input!$B23:$M23))*(+Points!D23/Points!$N23)-Input!$P23*ISNUMBER(Input!D23)</f>
        <v>-5.16731378809163</v>
      </c>
      <c r="E23" s="17" t="n">
        <f aca="false">Input!$P23*(COUNT(Input!$B23:$M23))*(+Points!E23/Points!$N23)-Input!$P23*ISNUMBER(Input!E23)</f>
        <v>-1.73814465347766</v>
      </c>
      <c r="F23" s="17"/>
      <c r="G23" s="17" t="n">
        <f aca="false">Input!$P23*(COUNT(Input!$B23:$M23))*(+Points!G23/Points!$N23)-Input!$P23*ISNUMBER(Input!G23)</f>
        <v>-7</v>
      </c>
      <c r="H23" s="17" t="n">
        <f aca="false">Input!$P23*(COUNT(Input!$B23:$M23))*(+Points!H23/Points!$N23)-Input!$P23*ISNUMBER(Input!H23)</f>
        <v>0.3676629371408</v>
      </c>
      <c r="I23" s="18" t="n">
        <f aca="false">Input!$P23*(COUNT(Input!$B23:$M23))*(+Points!I23/Points!$N23)-Input!$P23*ISNUMBER(Input!I23)</f>
        <v>3.81027219604341</v>
      </c>
      <c r="J23" s="20" t="n">
        <f aca="false">Input!$P23*(COUNT(Input!$B23:$M23))*(+Points!J23/Points!$N23)-Input!$P23*ISNUMBER(Input!J23)</f>
        <v>2.2764610744767</v>
      </c>
      <c r="K23" s="17" t="n">
        <f aca="false">Input!$P23*(COUNT(Input!$B23:$M23))*(+Points!K23/Points!$N23)-Input!$P23*ISNUMBER(Input!K23)</f>
        <v>-0.00604563246498291</v>
      </c>
      <c r="L23" s="17" t="n">
        <f aca="false">Input!$P23*(COUNT(Input!$B23:$M23))*(+Points!L23/Points!$N23)-Input!$P23*ISNUMBER(Input!L23)</f>
        <v>1.90304615545645</v>
      </c>
      <c r="M23" s="17" t="n">
        <f aca="false">Input!$P23*(COUNT(Input!$B23:$M23))*(+Points!M23/Points!$N23)-Input!$P23*ISNUMBER(Input!M23)</f>
        <v>3.46333421163356</v>
      </c>
      <c r="N23" s="1"/>
      <c r="O23" s="1"/>
      <c r="P23" s="19" t="n">
        <f aca="false">MAX(B23:M23)</f>
        <v>3.81027219604341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customFormat="false" ht="12.75" hidden="false" customHeight="false" outlineLevel="0" collapsed="false">
      <c r="A24" s="0" t="str">
        <f aca="false">Input!A24</f>
        <v>Memorial</v>
      </c>
      <c r="B24" s="17" t="n">
        <f aca="false">Input!$P24*(COUNT(Input!$B24:$M24))*(+Points!B24/Points!$N24)-Input!$P24*ISNUMBER(Input!B24)</f>
        <v>2.15058726959858</v>
      </c>
      <c r="C24" s="17" t="n">
        <f aca="false">Input!$P24*(COUNT(Input!$B24:$M24))*(+Points!C24/Points!$N24)-Input!$P24*ISNUMBER(Input!C24)</f>
        <v>3.35001009250425</v>
      </c>
      <c r="D24" s="17" t="n">
        <f aca="false">Input!$P24*(COUNT(Input!$B24:$M24))*(+Points!D24/Points!$N24)-Input!$P24*ISNUMBER(Input!D24)</f>
        <v>0.590864489825046</v>
      </c>
      <c r="E24" s="17" t="n">
        <f aca="false">Input!$P24*(COUNT(Input!$B24:$M24))*(+Points!E24/Points!$N24)-Input!$P24*ISNUMBER(Input!E24)</f>
        <v>-2.18992029038311</v>
      </c>
      <c r="F24" s="17"/>
      <c r="G24" s="17" t="n">
        <f aca="false">Input!$P24*(COUNT(Input!$B24:$M24))*(+Points!G24/Points!$N24)-Input!$P24*ISNUMBER(Input!G24)</f>
        <v>-5.67231006675429</v>
      </c>
      <c r="H24" s="17" t="n">
        <f aca="false">Input!$P24*(COUNT(Input!$B24:$M24))*(+Points!H24/Points!$N24)-Input!$P24*ISNUMBER(Input!H24)</f>
        <v>-5.27050086816043</v>
      </c>
      <c r="I24" s="17" t="n">
        <f aca="false">Input!$P24*(COUNT(Input!$B24:$M24))*(+Points!I24/Points!$N24)-Input!$P24*ISNUMBER(Input!I24)</f>
        <v>0.685108081922742</v>
      </c>
      <c r="J24" s="20" t="n">
        <f aca="false">Input!$P24*(COUNT(Input!$B24:$M24))*(+Points!J24/Points!$N24)-Input!$P24*ISNUMBER(Input!J24)</f>
        <v>-2.46291305128643</v>
      </c>
      <c r="K24" s="17" t="n">
        <f aca="false">Input!$P24*(COUNT(Input!$B24:$M24))*(+Points!K24/Points!$N24)-Input!$P24*ISNUMBER(Input!K24)</f>
        <v>4.06698313040545</v>
      </c>
      <c r="L24" s="17" t="n">
        <f aca="false">Input!$P24*(COUNT(Input!$B24:$M24))*(+Points!L24/Points!$N24)-Input!$P24*ISNUMBER(Input!L24)</f>
        <v>0.00873307222620134</v>
      </c>
      <c r="M24" s="18" t="n">
        <f aca="false">Input!$P24*(COUNT(Input!$B24:$M24))*(+Points!M24/Points!$N24)-Input!$P24*ISNUMBER(Input!M24)</f>
        <v>4.74335814010199</v>
      </c>
      <c r="N24" s="1"/>
      <c r="O24" s="1"/>
      <c r="P24" s="19" t="n">
        <f aca="false">MAX(B24:M24)</f>
        <v>4.74335814010199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customFormat="false" ht="12.75" hidden="false" customHeight="false" outlineLevel="0" collapsed="false">
      <c r="A25" s="0" t="str">
        <f aca="false">Input!A25</f>
        <v>St. Jude</v>
      </c>
      <c r="B25" s="17" t="n">
        <f aca="false">Input!$P25*(COUNT(Input!$B25:$M25))*(+Points!B25/Points!$N25)-Input!$P25*ISNUMBER(Input!B25)</f>
        <v>1.6570605665161</v>
      </c>
      <c r="C25" s="17" t="n">
        <f aca="false">Input!$P25*(COUNT(Input!$B25:$M25))*(+Points!C25/Points!$N25)-Input!$P25*ISNUMBER(Input!C25)</f>
        <v>-1.11874353734037</v>
      </c>
      <c r="D25" s="17" t="n">
        <f aca="false">Input!$P25*(COUNT(Input!$B25:$M25))*(+Points!D25/Points!$N25)-Input!$P25*ISNUMBER(Input!D25)</f>
        <v>2.30991856069988</v>
      </c>
      <c r="E25" s="17" t="n">
        <f aca="false">Input!$P25*(COUNT(Input!$B25:$M25))*(+Points!E25/Points!$N25)-Input!$P25*ISNUMBER(Input!E25)</f>
        <v>-0.360544571775773</v>
      </c>
      <c r="F25" s="17"/>
      <c r="G25" s="17" t="n">
        <f aca="false">Input!$P25*(COUNT(Input!$B25:$M25))*(+Points!G25/Points!$N25)-Input!$P25*ISNUMBER(Input!G25)</f>
        <v>-3.53983792706081</v>
      </c>
      <c r="H25" s="17" t="n">
        <f aca="false">Input!$P25*(COUNT(Input!$B25:$M25))*(+Points!H25/Points!$N25)-Input!$P25*ISNUMBER(Input!H25)</f>
        <v>-0.146304794617798</v>
      </c>
      <c r="I25" s="17" t="n">
        <f aca="false">Input!$P25*(COUNT(Input!$B25:$M25))*(+Points!I25/Points!$N25)-Input!$P25*ISNUMBER(Input!I25)</f>
        <v>-3.71475650296312</v>
      </c>
      <c r="J25" s="18" t="n">
        <f aca="false">Input!$P25*(COUNT(Input!$B25:$M25))*(+Points!J25/Points!$N25)-Input!$P25*ISNUMBER(Input!J25)</f>
        <v>6.53471109226354</v>
      </c>
      <c r="K25" s="17" t="n">
        <f aca="false">Input!$P25*(COUNT(Input!$B25:$M25))*(+Points!K25/Points!$N25)-Input!$P25*ISNUMBER(Input!K25)</f>
        <v>2.38958107599054</v>
      </c>
      <c r="L25" s="17" t="n">
        <f aca="false">Input!$P25*(COUNT(Input!$B25:$M25))*(+Points!L25/Points!$N25)-Input!$P25*ISNUMBER(Input!L25)</f>
        <v>-2.0055419808561</v>
      </c>
      <c r="M25" s="17" t="n">
        <f aca="false">Input!$P25*(COUNT(Input!$B25:$M25))*(+Points!M25/Points!$N25)-Input!$P25*ISNUMBER(Input!M25)</f>
        <v>-2.0055419808561</v>
      </c>
      <c r="N25" s="1"/>
      <c r="O25" s="1"/>
      <c r="P25" s="19" t="n">
        <f aca="false">MAX(B25:M25)</f>
        <v>6.53471109226354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customFormat="false" ht="12.75" hidden="false" customHeight="false" outlineLevel="0" collapsed="false">
      <c r="A26" s="0" t="str">
        <f aca="false">Input!A26</f>
        <v>U.S. Open</v>
      </c>
      <c r="B26" s="17" t="n">
        <f aca="false">Input!$P26*(COUNT(Input!$B26:$M26))*(+Points!B26/Points!$N26)-Input!$P26*ISNUMBER(Input!B26)</f>
        <v>3.07396284820249</v>
      </c>
      <c r="C26" s="17" t="n">
        <f aca="false">Input!$P26*(COUNT(Input!$B26:$M26))*(+Points!C26/Points!$N26)-Input!$P26*ISNUMBER(Input!C26)</f>
        <v>0.621058695570367</v>
      </c>
      <c r="D26" s="17" t="n">
        <f aca="false">Input!$P26*(COUNT(Input!$B26:$M26))*(+Points!D26/Points!$N26)-Input!$P26*ISNUMBER(Input!D26)</f>
        <v>-3.52478510786065</v>
      </c>
      <c r="E26" s="17" t="n">
        <f aca="false">Input!$P26*(COUNT(Input!$B26:$M26))*(+Points!E26/Points!$N26)-Input!$P26*ISNUMBER(Input!E26)</f>
        <v>-1.75745797711438</v>
      </c>
      <c r="F26" s="17"/>
      <c r="G26" s="17" t="n">
        <f aca="false">Input!$P26*(COUNT(Input!$B26:$M26))*(+Points!G26/Points!$N26)-Input!$P26*ISNUMBER(Input!G26)</f>
        <v>3.91259584506641</v>
      </c>
      <c r="H26" s="18" t="n">
        <f aca="false">Input!$P26*(COUNT(Input!$B26:$M26))*(+Points!H26/Points!$N26)-Input!$P26*ISNUMBER(Input!H26)</f>
        <v>6.120319379517</v>
      </c>
      <c r="I26" s="17" t="n">
        <f aca="false">Input!$P26*(COUNT(Input!$B26:$M26))*(+Points!I26/Points!$N26)-Input!$P26*ISNUMBER(Input!I26)</f>
        <v>-0.48955976882969</v>
      </c>
      <c r="J26" s="20" t="n">
        <f aca="false">Input!$P26*(COUNT(Input!$B26:$M26))*(+Points!J26/Points!$N26)-Input!$P26*ISNUMBER(Input!J26)</f>
        <v>-2.75733580051763</v>
      </c>
      <c r="K26" s="17" t="n">
        <f aca="false">Input!$P26*(COUNT(Input!$B26:$M26))*(+Points!K26/Points!$N26)-Input!$P26*ISNUMBER(Input!K26)</f>
        <v>-0.828942875213707</v>
      </c>
      <c r="L26" s="17" t="n">
        <f aca="false">Input!$P26*(COUNT(Input!$B26:$M26))*(+Points!L26/Points!$N26)-Input!$P26*ISNUMBER(Input!L26)</f>
        <v>-5.5772110019106</v>
      </c>
      <c r="M26" s="17" t="n">
        <f aca="false">Input!$P26*(COUNT(Input!$B26:$M26))*(+Points!M26/Points!$N26)-Input!$P26*ISNUMBER(Input!M26)</f>
        <v>1.2073557630904</v>
      </c>
      <c r="N26" s="1"/>
      <c r="O26" s="1"/>
      <c r="P26" s="19" t="n">
        <f aca="false">MAX(B26:M26)</f>
        <v>6.120319379517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customFormat="false" ht="12.75" hidden="false" customHeight="false" outlineLevel="0" collapsed="false">
      <c r="A27" s="0" t="str">
        <f aca="false">Input!A27</f>
        <v>Buick-NY</v>
      </c>
      <c r="B27" s="17" t="n">
        <f aca="false">Input!$P27*(COUNT(Input!$B27:$M27))*(+Points!B27/Points!$N27)-Input!$P27*ISNUMBER(Input!B27)</f>
        <v>0.803127980969495</v>
      </c>
      <c r="C27" s="17" t="n">
        <f aca="false">Input!$P27*(COUNT(Input!$B27:$M27))*(+Points!C27/Points!$N27)-Input!$P27*ISNUMBER(Input!C27)</f>
        <v>-1.40200581887315</v>
      </c>
      <c r="D27" s="17" t="n">
        <f aca="false">Input!$P27*(COUNT(Input!$B27:$M27))*(+Points!D27/Points!$N27)-Input!$P27*ISNUMBER(Input!D27)</f>
        <v>4.04218086478454</v>
      </c>
      <c r="E27" s="17" t="n">
        <f aca="false">Input!$P27*(COUNT(Input!$B27:$M27))*(+Points!E27/Points!$N27)-Input!$P27*ISNUMBER(Input!E27)</f>
        <v>2.40858411389974</v>
      </c>
      <c r="F27" s="17"/>
      <c r="G27" s="17" t="n">
        <f aca="false">Input!$P27*(COUNT(Input!$B27:$M27))*(+Points!G27/Points!$N27)-Input!$P27*ISNUMBER(Input!G27)</f>
        <v>-3.24229564199983</v>
      </c>
      <c r="H27" s="17" t="n">
        <f aca="false">Input!$P27*(COUNT(Input!$B27:$M27))*(+Points!H27/Points!$N27)-Input!$P27*ISNUMBER(Input!H27)</f>
        <v>-0.890697666680919</v>
      </c>
      <c r="I27" s="17" t="n">
        <f aca="false">Input!$P27*(COUNT(Input!$B27:$M27))*(+Points!I27/Points!$N27)-Input!$P27*ISNUMBER(Input!I27)</f>
        <v>-0.409222411554016</v>
      </c>
      <c r="J27" s="20" t="n">
        <f aca="false">Input!$P27*(COUNT(Input!$B27:$M27))*(+Points!J27/Points!$N27)-Input!$P27*ISNUMBER(Input!J27)</f>
        <v>-0.893158866320435</v>
      </c>
      <c r="K27" s="17" t="n">
        <f aca="false">Input!$P27*(COUNT(Input!$B27:$M27))*(+Points!K27/Points!$N27)-Input!$P27*ISNUMBER(Input!K27)</f>
        <v>-1.62157280407752</v>
      </c>
      <c r="L27" s="18" t="n">
        <f aca="false">Input!$P27*(COUNT(Input!$B27:$M27))*(+Points!L27/Points!$N27)-Input!$P27*ISNUMBER(Input!L27)</f>
        <v>4.28145352495784</v>
      </c>
      <c r="M27" s="17" t="n">
        <f aca="false">Input!$P27*(COUNT(Input!$B27:$M27))*(+Points!M27/Points!$N27)-Input!$P27*ISNUMBER(Input!M27)</f>
        <v>-3.07639327510573</v>
      </c>
      <c r="N27" s="1"/>
      <c r="O27" s="1"/>
      <c r="P27" s="19" t="n">
        <f aca="false">MAX(B27:M27)</f>
        <v>4.28145352495784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customFormat="false" ht="12.75" hidden="false" customHeight="false" outlineLevel="0" collapsed="false">
      <c r="A28" s="0" t="str">
        <f aca="false">Input!A28</f>
        <v>Hartford</v>
      </c>
      <c r="B28" s="17" t="n">
        <f aca="false">Input!$P28*(COUNT(Input!$B28:$M28))*(+Points!B28/Points!$N28)-Input!$P28*ISNUMBER(Input!B28)</f>
        <v>1.70354272510937</v>
      </c>
      <c r="C28" s="17" t="n">
        <f aca="false">Input!$P28*(COUNT(Input!$B28:$M28))*(+Points!C28/Points!$N28)-Input!$P28*ISNUMBER(Input!C28)</f>
        <v>-3.34682731832122</v>
      </c>
      <c r="D28" s="17" t="n">
        <f aca="false">Input!$P28*(COUNT(Input!$B28:$M28))*(+Points!D28/Points!$N28)-Input!$P28*ISNUMBER(Input!D28)</f>
        <v>-1.96462083738784</v>
      </c>
      <c r="E28" s="17" t="n">
        <f aca="false">Input!$P28*(COUNT(Input!$B28:$M28))*(+Points!E28/Points!$N28)-Input!$P28*ISNUMBER(Input!E28)</f>
        <v>-3.07307501773157</v>
      </c>
      <c r="F28" s="17"/>
      <c r="G28" s="18" t="n">
        <f aca="false">Input!$P28*(COUNT(Input!$B28:$M28))*(+Points!G28/Points!$N28)-Input!$P28*ISNUMBER(Input!G28)</f>
        <v>3.49687419507338</v>
      </c>
      <c r="H28" s="17" t="n">
        <f aca="false">Input!$P28*(COUNT(Input!$B28:$M28))*(+Points!H28/Points!$N28)-Input!$P28*ISNUMBER(Input!H28)</f>
        <v>1.10732168256234</v>
      </c>
      <c r="I28" s="17" t="n">
        <f aca="false">Input!$P28*(COUNT(Input!$B28:$M28))*(+Points!I28/Points!$N28)-Input!$P28*ISNUMBER(Input!I28)</f>
        <v>-0.03728470668739</v>
      </c>
      <c r="J28" s="20" t="n">
        <f aca="false">Input!$P28*(COUNT(Input!$B28:$M28))*(+Points!J28/Points!$N28)-Input!$P28*ISNUMBER(Input!J28)</f>
        <v>0.564244600188859</v>
      </c>
      <c r="K28" s="17" t="n">
        <f aca="false">Input!$P28*(COUNT(Input!$B28:$M28))*(+Points!K28/Points!$N28)-Input!$P28*ISNUMBER(Input!K28)</f>
        <v>1.19153465693386</v>
      </c>
      <c r="L28" s="17" t="n">
        <f aca="false">Input!$P28*(COUNT(Input!$B28:$M28))*(+Points!L28/Points!$N28)-Input!$P28*ISNUMBER(Input!L28)</f>
        <v>-2.88127690937573</v>
      </c>
      <c r="M28" s="17" t="n">
        <f aca="false">Input!$P28*(COUNT(Input!$B28:$M28))*(+Points!M28/Points!$N28)-Input!$P28*ISNUMBER(Input!M28)</f>
        <v>3.23956692963593</v>
      </c>
      <c r="N28" s="1"/>
      <c r="O28" s="1"/>
      <c r="P28" s="19" t="n">
        <f aca="false">MAX(B28:M28)</f>
        <v>3.49687419507338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customFormat="false" ht="12.75" hidden="false" customHeight="false" outlineLevel="0" collapsed="false">
      <c r="A29" s="0" t="str">
        <f aca="false">Input!A29</f>
        <v>Western</v>
      </c>
      <c r="B29" s="17" t="n">
        <f aca="false">Input!$P29*(COUNT(Input!$B29:$M29))*(+Points!B29/Points!$N29)-Input!$P29*ISNUMBER(Input!B29)</f>
        <v>-0.895759130678171</v>
      </c>
      <c r="C29" s="17" t="n">
        <f aca="false">Input!$P29*(COUNT(Input!$B29:$M29))*(+Points!C29/Points!$N29)-Input!$P29*ISNUMBER(Input!C29)</f>
        <v>0.0308091593018309</v>
      </c>
      <c r="D29" s="17" t="n">
        <f aca="false">Input!$P29*(COUNT(Input!$B29:$M29))*(+Points!D29/Points!$N29)-Input!$P29*ISNUMBER(Input!D29)</f>
        <v>-1.63318249158196</v>
      </c>
      <c r="E29" s="17" t="n">
        <f aca="false">Input!$P29*(COUNT(Input!$B29:$M29))*(+Points!E29/Points!$N29)-Input!$P29*ISNUMBER(Input!E29)</f>
        <v>-1.5912445096152</v>
      </c>
      <c r="F29" s="17"/>
      <c r="G29" s="18" t="n">
        <f aca="false">Input!$P29*(COUNT(Input!$B29:$M29))*(+Points!G29/Points!$N29)-Input!$P29*ISNUMBER(Input!G29)</f>
        <v>2.11032542406655</v>
      </c>
      <c r="H29" s="17" t="n">
        <f aca="false">Input!$P29*(COUNT(Input!$B29:$M29))*(+Points!H29/Points!$N29)-Input!$P29*ISNUMBER(Input!H29)</f>
        <v>1.18066378080938</v>
      </c>
      <c r="I29" s="17" t="n">
        <f aca="false">Input!$P29*(COUNT(Input!$B29:$M29))*(+Points!I29/Points!$N29)-Input!$P29*ISNUMBER(Input!I29)</f>
        <v>1.81723681124264</v>
      </c>
      <c r="J29" s="20" t="n">
        <f aca="false">Input!$P29*(COUNT(Input!$B29:$M29))*(+Points!J29/Points!$N29)-Input!$P29*ISNUMBER(Input!J29)</f>
        <v>1.91372357531617</v>
      </c>
      <c r="K29" s="17" t="n">
        <f aca="false">Input!$P29*(COUNT(Input!$B29:$M29))*(+Points!K29/Points!$N29)-Input!$P29*ISNUMBER(Input!K29)</f>
        <v>1.65764881465907</v>
      </c>
      <c r="L29" s="17" t="n">
        <f aca="false">Input!$P29*(COUNT(Input!$B29:$M29))*(+Points!L29/Points!$N29)-Input!$P29*ISNUMBER(Input!L29)</f>
        <v>-4.97116627551074</v>
      </c>
      <c r="M29" s="17" t="n">
        <f aca="false">Input!$P29*(COUNT(Input!$B29:$M29))*(+Points!M29/Points!$N29)-Input!$P29*ISNUMBER(Input!M29)</f>
        <v>0.380944841990447</v>
      </c>
      <c r="N29" s="1"/>
      <c r="O29" s="1"/>
      <c r="P29" s="19" t="n">
        <f aca="false">MAX(B29:M29)</f>
        <v>2.11032542406655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customFormat="false" ht="12.75" hidden="false" customHeight="false" outlineLevel="0" collapsed="false">
      <c r="A30" s="0" t="str">
        <f aca="false">Input!A30</f>
        <v>Milwaukee</v>
      </c>
      <c r="B30" s="17" t="n">
        <f aca="false">Input!$P30*(COUNT(Input!$B30:$M30))*(+Points!B30/Points!$N30)-Input!$P30*ISNUMBER(Input!B30)</f>
        <v>1.23343249034161</v>
      </c>
      <c r="C30" s="17" t="n">
        <f aca="false">Input!$P30*(COUNT(Input!$B30:$M30))*(+Points!C30/Points!$N30)-Input!$P30*ISNUMBER(Input!C30)</f>
        <v>-2.22868919142942</v>
      </c>
      <c r="D30" s="17" t="n">
        <f aca="false">Input!$P30*(COUNT(Input!$B30:$M30))*(+Points!D30/Points!$N30)-Input!$P30*ISNUMBER(Input!D30)</f>
        <v>-0.791858042955073</v>
      </c>
      <c r="E30" s="17" t="n">
        <f aca="false">Input!$P30*(COUNT(Input!$B30:$M30))*(+Points!E30/Points!$N30)-Input!$P30*ISNUMBER(Input!E30)</f>
        <v>-0.788593792345765</v>
      </c>
      <c r="F30" s="17"/>
      <c r="G30" s="17"/>
      <c r="H30" s="17" t="n">
        <f aca="false">Input!$P30*(COUNT(Input!$B30:$M30))*(+Points!H30/Points!$N30)-Input!$P30*ISNUMBER(Input!H30)</f>
        <v>-0.542775990026756</v>
      </c>
      <c r="I30" s="17" t="n">
        <f aca="false">Input!$P30*(COUNT(Input!$B30:$M30))*(+Points!I30/Points!$N30)-Input!$P30*ISNUMBER(Input!I30)</f>
        <v>-0.542775990026756</v>
      </c>
      <c r="J30" s="20" t="n">
        <f aca="false">Input!$P30*(COUNT(Input!$B30:$M30))*(+Points!J30/Points!$N30)-Input!$P30*ISNUMBER(Input!J30)</f>
        <v>0.273754449542192</v>
      </c>
      <c r="K30" s="17" t="n">
        <f aca="false">Input!$P30*(COUNT(Input!$B30:$M30))*(+Points!K30/Points!$N30)-Input!$P30*ISNUMBER(Input!K30)</f>
        <v>-0.00991344591624621</v>
      </c>
      <c r="L30" s="17" t="n">
        <f aca="false">Input!$P30*(COUNT(Input!$B30:$M30))*(+Points!L30/Points!$N30)-Input!$P30*ISNUMBER(Input!L30)</f>
        <v>2.69684956658511</v>
      </c>
      <c r="M30" s="17" t="n">
        <f aca="false">Input!$P30*(COUNT(Input!$B30:$M30))*(+Points!M30/Points!$N30)-Input!$P30*ISNUMBER(Input!M30)</f>
        <v>0.7005699462311</v>
      </c>
      <c r="N30" s="1"/>
      <c r="O30" s="1"/>
      <c r="P30" s="19" t="n">
        <f aca="false">MAX(B30:M30)</f>
        <v>2.69684956658511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customFormat="false" ht="12.75" hidden="false" customHeight="false" outlineLevel="0" collapsed="false">
      <c r="A31" s="0" t="str">
        <f aca="false">Input!A31</f>
        <v>British Open</v>
      </c>
      <c r="B31" s="18" t="n">
        <f aca="false">Input!$P31*(COUNT(Input!$B31:$M31))*(+Points!B31/Points!$N31)-Input!$P31*ISNUMBER(Input!B31)</f>
        <v>3.27047337375474</v>
      </c>
      <c r="C31" s="17" t="n">
        <f aca="false">Input!$P31*(COUNT(Input!$B31:$M31))*(+Points!C31/Points!$N31)-Input!$P31*ISNUMBER(Input!C31)</f>
        <v>1.86007492064971</v>
      </c>
      <c r="D31" s="17" t="n">
        <f aca="false">Input!$P31*(COUNT(Input!$B31:$M31))*(+Points!D31/Points!$N31)-Input!$P31*ISNUMBER(Input!D31)</f>
        <v>1.60639056553875</v>
      </c>
      <c r="E31" s="17" t="n">
        <f aca="false">Input!$P31*(COUNT(Input!$B31:$M31))*(+Points!E31/Points!$N31)-Input!$P31*ISNUMBER(Input!E31)</f>
        <v>-1.40065142751993</v>
      </c>
      <c r="F31" s="17"/>
      <c r="G31" s="17"/>
      <c r="H31" s="17" t="n">
        <f aca="false">Input!$P31*(COUNT(Input!$B31:$M31))*(+Points!H31/Points!$N31)-Input!$P31*ISNUMBER(Input!H31)</f>
        <v>-2.15136369836945</v>
      </c>
      <c r="I31" s="17" t="n">
        <f aca="false">Input!$P31*(COUNT(Input!$B31:$M31))*(+Points!I31/Points!$N31)-Input!$P31*ISNUMBER(Input!I31)</f>
        <v>1.5583142983471</v>
      </c>
      <c r="J31" s="20" t="n">
        <f aca="false">Input!$P31*(COUNT(Input!$B31:$M31))*(+Points!J31/Points!$N31)-Input!$P31*ISNUMBER(Input!J31)</f>
        <v>-2.53134330857681</v>
      </c>
      <c r="K31" s="17" t="n">
        <f aca="false">Input!$P31*(COUNT(Input!$B31:$M31))*(+Points!K31/Points!$N31)-Input!$P31*ISNUMBER(Input!K31)</f>
        <v>-1.29528416066563</v>
      </c>
      <c r="L31" s="17" t="n">
        <f aca="false">Input!$P31*(COUNT(Input!$B31:$M31))*(+Points!L31/Points!$N31)-Input!$P31*ISNUMBER(Input!L31)</f>
        <v>2.37619251881606</v>
      </c>
      <c r="M31" s="17" t="n">
        <f aca="false">Input!$P31*(COUNT(Input!$B31:$M31))*(+Points!M31/Points!$N31)-Input!$P31*ISNUMBER(Input!M31)</f>
        <v>-3.29280308197454</v>
      </c>
      <c r="N31" s="1"/>
      <c r="O31" s="1"/>
      <c r="P31" s="19" t="n">
        <f aca="false">MAX(B31:M31)</f>
        <v>3.27047337375474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customFormat="false" ht="12.75" hidden="false" customHeight="false" outlineLevel="0" collapsed="false">
      <c r="A32" s="0" t="str">
        <f aca="false">Input!A32</f>
        <v>Quad Cities</v>
      </c>
      <c r="B32" s="17" t="n">
        <f aca="false">Input!$P32*(COUNT(Input!$B32:$M32))*(+Points!B32/Points!$N32)-Input!$P32*ISNUMBER(Input!B32)</f>
        <v>1.16457613274286</v>
      </c>
      <c r="C32" s="17"/>
      <c r="D32" s="17" t="n">
        <f aca="false">Input!$P32*(COUNT(Input!$B32:$M32))*(+Points!D32/Points!$N32)-Input!$P32*ISNUMBER(Input!D32)</f>
        <v>0.101761116623212</v>
      </c>
      <c r="E32" s="17" t="n">
        <f aca="false">Input!$P32*(COUNT(Input!$B32:$M32))*(+Points!E32/Points!$N32)-Input!$P32*ISNUMBER(Input!E32)</f>
        <v>0.124621658797909</v>
      </c>
      <c r="F32" s="17"/>
      <c r="G32" s="17"/>
      <c r="H32" s="17" t="n">
        <f aca="false">Input!$P32*(COUNT(Input!$B32:$M32))*(+Points!H32/Points!$N32)-Input!$P32*ISNUMBER(Input!H32)</f>
        <v>-3.28629096017578</v>
      </c>
      <c r="I32" s="18" t="n">
        <f aca="false">Input!$P32*(COUNT(Input!$B32:$M32))*(+Points!I32/Points!$N32)-Input!$P32*ISNUMBER(Input!I32)</f>
        <v>1.72440312303882</v>
      </c>
      <c r="J32" s="20" t="n">
        <f aca="false">Input!$P32*(COUNT(Input!$B32:$M32))*(+Points!J32/Points!$N32)-Input!$P32*ISNUMBER(Input!J32)</f>
        <v>1.00348176132255</v>
      </c>
      <c r="K32" s="17" t="n">
        <f aca="false">Input!$P32*(COUNT(Input!$B32:$M32))*(+Points!K32/Points!$N32)-Input!$P32*ISNUMBER(Input!K32)</f>
        <v>1.16457613274286</v>
      </c>
      <c r="L32" s="17" t="n">
        <f aca="false">Input!$P32*(COUNT(Input!$B32:$M32))*(+Points!L32/Points!$N32)-Input!$P32*ISNUMBER(Input!L32)</f>
        <v>0.0573000963664816</v>
      </c>
      <c r="M32" s="17" t="n">
        <f aca="false">Input!$P32*(COUNT(Input!$B32:$M32))*(+Points!M32/Points!$N32)-Input!$P32*ISNUMBER(Input!M32)</f>
        <v>-2.05442906145891</v>
      </c>
      <c r="N32" s="1"/>
      <c r="O32" s="1"/>
      <c r="P32" s="19" t="n">
        <f aca="false">MAX(B32:M32)</f>
        <v>1.72440312303882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customFormat="false" ht="12.75" hidden="false" customHeight="false" outlineLevel="0" collapsed="false">
      <c r="A33" s="0" t="str">
        <f aca="false">Input!A33</f>
        <v>International</v>
      </c>
      <c r="B33" s="18" t="n">
        <f aca="false">Input!$P33*(COUNT(Input!$B33:$M33))*(+Points!B33/Points!$N33)-Input!$P33*ISNUMBER(Input!B33)</f>
        <v>-1.63440018739992</v>
      </c>
      <c r="C33" s="17" t="n">
        <f aca="false">Input!$P33*(COUNT(Input!$B33:$M33))*(+Points!C33/Points!$N33)-Input!$P33*ISNUMBER(Input!C33)</f>
        <v>7.88567398252797</v>
      </c>
      <c r="D33" s="17" t="n">
        <f aca="false">Input!$P33*(COUNT(Input!$B33:$M33))*(+Points!D33/Points!$N33)-Input!$P33*ISNUMBER(Input!D33)</f>
        <v>-5.69057614962</v>
      </c>
      <c r="E33" s="17" t="n">
        <f aca="false">Input!$P33*(COUNT(Input!$B33:$M33))*(+Points!E33/Points!$N33)-Input!$P33*ISNUMBER(Input!E33)</f>
        <v>-2.17826838289625</v>
      </c>
      <c r="F33" s="17"/>
      <c r="G33" s="17"/>
      <c r="H33" s="17" t="n">
        <f aca="false">Input!$P33*(COUNT(Input!$B33:$M33))*(+Points!H33/Points!$N33)-Input!$P33*ISNUMBER(Input!H33)</f>
        <v>-1.69965850658077</v>
      </c>
      <c r="I33" s="17" t="n">
        <f aca="false">Input!$P33*(COUNT(Input!$B33:$M33))*(+Points!I33/Points!$N33)-Input!$P33*ISNUMBER(Input!I33)</f>
        <v>0.886629441352589</v>
      </c>
      <c r="J33" s="20" t="n">
        <f aca="false">Input!$P33*(COUNT(Input!$B33:$M33))*(+Points!J33/Points!$N33)-Input!$P33*ISNUMBER(Input!J33)</f>
        <v>-4.26803372368837</v>
      </c>
      <c r="K33" s="17" t="n">
        <f aca="false">Input!$P33*(COUNT(Input!$B33:$M33))*(+Points!K33/Points!$N33)-Input!$P33*ISNUMBER(Input!K33)</f>
        <v>5.08834548927344</v>
      </c>
      <c r="L33" s="17" t="n">
        <f aca="false">Input!$P33*(COUNT(Input!$B33:$M33))*(+Points!L33/Points!$N33)-Input!$P33*ISNUMBER(Input!L33)</f>
        <v>-3.47805745224212</v>
      </c>
      <c r="M33" s="17" t="n">
        <f aca="false">Input!$P33*(COUNT(Input!$B33:$M33))*(+Points!M33/Points!$N33)-Input!$P33*ISNUMBER(Input!M33)</f>
        <v>5.08834548927344</v>
      </c>
      <c r="N33" s="1"/>
      <c r="O33" s="1"/>
      <c r="P33" s="19" t="n">
        <f aca="false">MAX(B33:M33)</f>
        <v>7.88567398252797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customFormat="false" ht="12.75" hidden="false" customHeight="false" outlineLevel="0" collapsed="false">
      <c r="A34" s="0" t="str">
        <f aca="false">Input!A34</f>
        <v>Buick-Mich</v>
      </c>
      <c r="B34" s="20" t="n">
        <f aca="false">Input!$P34*(COUNT(Input!$B34:$M34))*(+Points!B34/Points!$N34)-Input!$P34*ISNUMBER(Input!B34)</f>
        <v>1.01114341968893</v>
      </c>
      <c r="C34" s="17" t="n">
        <f aca="false">Input!$P34*(COUNT(Input!$B34:$M34))*(+Points!C34/Points!$N34)-Input!$P34*ISNUMBER(Input!C34)</f>
        <v>0</v>
      </c>
      <c r="D34" s="18" t="n">
        <f aca="false">Input!$P34*(COUNT(Input!$B34:$M34))*(+Points!D34/Points!$N34)-Input!$P34*ISNUMBER(Input!D34)</f>
        <v>2.54736897245981</v>
      </c>
      <c r="E34" s="17" t="n">
        <f aca="false">Input!$P34*(COUNT(Input!$B34:$M34))*(+Points!E34/Points!$N34)-Input!$P34*ISNUMBER(Input!E34)</f>
        <v>1.42647343832278</v>
      </c>
      <c r="F34" s="17"/>
      <c r="G34" s="17"/>
      <c r="H34" s="17" t="n">
        <f aca="false">Input!$P34*(COUNT(Input!$B34:$M34))*(+Points!H34/Points!$N34)-Input!$P34*ISNUMBER(Input!H34)</f>
        <v>-1.95896022558921</v>
      </c>
      <c r="I34" s="17" t="n">
        <f aca="false">Input!$P34*(COUNT(Input!$B34:$M34))*(+Points!I34/Points!$N34)-Input!$P34*ISNUMBER(Input!I34)</f>
        <v>-0.604324246623436</v>
      </c>
      <c r="J34" s="20" t="n">
        <f aca="false">Input!$P34*(COUNT(Input!$B34:$M34))*(+Points!J34/Points!$N34)-Input!$P34*ISNUMBER(Input!J34)</f>
        <v>1.23696270085238</v>
      </c>
      <c r="K34" s="17" t="n">
        <f aca="false">Input!$P34*(COUNT(Input!$B34:$M34))*(+Points!K34/Points!$N34)-Input!$P34*ISNUMBER(Input!K34)</f>
        <v>-0.32337334813433</v>
      </c>
      <c r="L34" s="17" t="n">
        <f aca="false">Input!$P34*(COUNT(Input!$B34:$M34))*(+Points!L34/Points!$N34)-Input!$P34*ISNUMBER(Input!L34)</f>
        <v>-5.4</v>
      </c>
      <c r="M34" s="17" t="n">
        <f aca="false">Input!$P34*(COUNT(Input!$B34:$M34))*(+Points!M34/Points!$N34)-Input!$P34*ISNUMBER(Input!M34)</f>
        <v>2.06470928902308</v>
      </c>
      <c r="N34" s="1"/>
      <c r="O34" s="1"/>
      <c r="P34" s="19" t="n">
        <f aca="false">MAX(B34:M34)</f>
        <v>2.54736897245981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customFormat="false" ht="12.75" hidden="false" customHeight="false" outlineLevel="0" collapsed="false">
      <c r="A35" s="0" t="str">
        <f aca="false">Input!A35</f>
        <v>PGA</v>
      </c>
      <c r="B35" s="20" t="n">
        <f aca="false">Input!$P35*(COUNT(Input!$B35:$M35))*(+Points!B35/Points!$N35)-Input!$P35*ISNUMBER(Input!B35)</f>
        <v>-6.51673174069347</v>
      </c>
      <c r="C35" s="17" t="n">
        <f aca="false">Input!$P35*(COUNT(Input!$B35:$M35))*(+Points!C35/Points!$N35)-Input!$P35*ISNUMBER(Input!C35)</f>
        <v>-1.845298278393</v>
      </c>
      <c r="D35" s="17" t="n">
        <f aca="false">Input!$P35*(COUNT(Input!$B35:$M35))*(+Points!D35/Points!$N35)-Input!$P35*ISNUMBER(Input!D35)</f>
        <v>0.112683739991114</v>
      </c>
      <c r="E35" s="18" t="n">
        <f aca="false">Input!$P35*(COUNT(Input!$B35:$M35))*(+Points!E35/Points!$N35)-Input!$P35*ISNUMBER(Input!E35)</f>
        <v>4.6684382777464</v>
      </c>
      <c r="F35" s="17"/>
      <c r="G35" s="17"/>
      <c r="H35" s="17" t="n">
        <f aca="false">Input!$P35*(COUNT(Input!$B35:$M35))*(+Points!H35/Points!$N35)-Input!$P35*ISNUMBER(Input!H35)</f>
        <v>-1.26350446665178</v>
      </c>
      <c r="I35" s="17" t="n">
        <f aca="false">Input!$P35*(COUNT(Input!$B35:$M35))*(+Points!I35/Points!$N35)-Input!$P35*ISNUMBER(Input!I35)</f>
        <v>0.233788141683521</v>
      </c>
      <c r="J35" s="20" t="n">
        <f aca="false">Input!$P35*(COUNT(Input!$B35:$M35))*(+Points!J35/Points!$N35)-Input!$P35*ISNUMBER(Input!J35)</f>
        <v>1.80188055557533</v>
      </c>
      <c r="K35" s="17" t="n">
        <f aca="false">Input!$P35*(COUNT(Input!$B35:$M35))*(+Points!K35/Points!$N35)-Input!$P35*ISNUMBER(Input!K35)</f>
        <v>-0.0362326536115596</v>
      </c>
      <c r="L35" s="17" t="n">
        <f aca="false">Input!$P35*(COUNT(Input!$B35:$M35))*(+Points!L35/Points!$N35)-Input!$P35*ISNUMBER(Input!L35)</f>
        <v>3.82628186149778</v>
      </c>
      <c r="M35" s="17" t="n">
        <f aca="false">Input!$P35*(COUNT(Input!$B35:$M35))*(+Points!M35/Points!$N35)-Input!$P35*ISNUMBER(Input!M35)</f>
        <v>-0.981305437144338</v>
      </c>
      <c r="N35" s="1"/>
      <c r="O35" s="1"/>
      <c r="P35" s="19" t="n">
        <f aca="false">MAX(B35:M35)</f>
        <v>4.6684382777464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customFormat="false" ht="12.75" hidden="false" customHeight="false" outlineLevel="0" collapsed="false">
      <c r="A36" s="0" t="str">
        <f aca="false">Input!A36</f>
        <v>Firestone</v>
      </c>
      <c r="B36" s="20" t="n">
        <f aca="false">Input!$P36*(COUNT(Input!$B36:$M36))*(+Points!B36/Points!$N36)-Input!$P36*ISNUMBER(Input!B36)</f>
        <v>-0.173161350457812</v>
      </c>
      <c r="C36" s="17" t="n">
        <f aca="false">Input!$P36*(COUNT(Input!$B36:$M36))*(+Points!C36/Points!$N36)-Input!$P36*ISNUMBER(Input!C36)</f>
        <v>-3.02028533004733</v>
      </c>
      <c r="D36" s="17" t="n">
        <f aca="false">Input!$P36*(COUNT(Input!$B36:$M36))*(+Points!D36/Points!$N36)-Input!$P36*ISNUMBER(Input!D36)</f>
        <v>-1.30377266743618</v>
      </c>
      <c r="E36" s="17" t="n">
        <f aca="false">Input!$P36*(COUNT(Input!$B36:$M36))*(+Points!E36/Points!$N36)-Input!$P36*ISNUMBER(Input!E36)</f>
        <v>2.22369786791719</v>
      </c>
      <c r="F36" s="17"/>
      <c r="G36" s="17"/>
      <c r="H36" s="17" t="n">
        <f aca="false">Input!$P36*(COUNT(Input!$B36:$M36))*(+Points!H36/Points!$N36)-Input!$P36*ISNUMBER(Input!H36)</f>
        <v>1.80869244514768</v>
      </c>
      <c r="I36" s="17" t="n">
        <f aca="false">Input!$P36*(COUNT(Input!$B36:$M36))*(+Points!I36/Points!$N36)-Input!$P36*ISNUMBER(Input!I36)</f>
        <v>-3.53276430756625</v>
      </c>
      <c r="J36" s="20" t="n">
        <f aca="false">Input!$P36*(COUNT(Input!$B36:$M36))*(+Points!J36/Points!$N36)-Input!$P36*ISNUMBER(Input!J36)</f>
        <v>1.43542281068444</v>
      </c>
      <c r="K36" s="17" t="n">
        <f aca="false">Input!$P36*(COUNT(Input!$B36:$M36))*(+Points!K36/Points!$N36)-Input!$P36*ISNUMBER(Input!K36)</f>
        <v>1.17067983238556</v>
      </c>
      <c r="L36" s="18" t="n">
        <f aca="false">Input!$P36*(COUNT(Input!$B36:$M36))*(+Points!L36/Points!$N36)-Input!$P36*ISNUMBER(Input!L36)</f>
        <v>2.90849323267389</v>
      </c>
      <c r="M36" s="17" t="n">
        <f aca="false">Input!$P36*(COUNT(Input!$B36:$M36))*(+Points!M36/Points!$N36)-Input!$P36*ISNUMBER(Input!M36)</f>
        <v>-1.51700253330119</v>
      </c>
      <c r="N36" s="1"/>
      <c r="O36" s="1"/>
      <c r="P36" s="19" t="n">
        <f aca="false">MAX(B36:M36)</f>
        <v>2.90849323267389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customFormat="false" ht="12.75" hidden="false" customHeight="false" outlineLevel="0" collapsed="false">
      <c r="A37" s="0" t="str">
        <f aca="false">Input!A37</f>
        <v>Vancouver</v>
      </c>
      <c r="B37" s="20" t="n">
        <f aca="false">Input!$P37*(COUNT(Input!$B37:$M37))*(+Points!B37/Points!$N37)-Input!$P37*ISNUMBER(Input!B37)</f>
        <v>-0.704531148688133</v>
      </c>
      <c r="C37" s="17" t="n">
        <f aca="false">Input!$P37*(COUNT(Input!$B37:$M37))*(+Points!C37/Points!$N37)-Input!$P37*ISNUMBER(Input!C37)</f>
        <v>-2.81630112798346</v>
      </c>
      <c r="D37" s="18" t="n">
        <f aca="false">Input!$P37*(COUNT(Input!$B37:$M37))*(+Points!D37/Points!$N37)-Input!$P37*ISNUMBER(Input!D37)</f>
        <v>2.49238464783729</v>
      </c>
      <c r="E37" s="17" t="n">
        <f aca="false">Input!$P37*(COUNT(Input!$B37:$M37))*(+Points!E37/Points!$N37)-Input!$P37*ISNUMBER(Input!E37)</f>
        <v>2.30172038578212</v>
      </c>
      <c r="F37" s="17"/>
      <c r="G37" s="17"/>
      <c r="H37" s="17" t="n">
        <f aca="false">Input!$P37*(COUNT(Input!$B37:$M37))*(+Points!H37/Points!$N37)-Input!$P37*ISNUMBER(Input!H37)</f>
        <v>0.981982247746591</v>
      </c>
      <c r="I37" s="17" t="n">
        <f aca="false">Input!$P37*(COUNT(Input!$B37:$M37))*(+Points!I37/Points!$N37)-Input!$P37*ISNUMBER(Input!I37)</f>
        <v>-0.401650708871394</v>
      </c>
      <c r="J37" s="20" t="n">
        <f aca="false">Input!$P37*(COUNT(Input!$B37:$M37))*(+Points!J37/Points!$N37)-Input!$P37*ISNUMBER(Input!J37)</f>
        <v>-2.4028511501082</v>
      </c>
      <c r="K37" s="17" t="n">
        <f aca="false">Input!$P37*(COUNT(Input!$B37:$M37))*(+Points!K37/Points!$N37)-Input!$P37*ISNUMBER(Input!K37)</f>
        <v>0.809871050395561</v>
      </c>
      <c r="L37" s="17" t="n">
        <f aca="false">Input!$P37*(COUNT(Input!$B37:$M37))*(+Points!L37/Points!$N37)-Input!$P37*ISNUMBER(Input!L37)</f>
        <v>0.292466732669387</v>
      </c>
      <c r="M37" s="17" t="n">
        <f aca="false">Input!$P37*(COUNT(Input!$B37:$M37))*(+Points!M37/Points!$N37)-Input!$P37*ISNUMBER(Input!M37)</f>
        <v>-0.553090928779763</v>
      </c>
      <c r="N37" s="1"/>
      <c r="O37" s="1"/>
      <c r="P37" s="19" t="n">
        <f aca="false">MAX(B37:M37)</f>
        <v>2.49238464783729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customFormat="false" ht="12.75" hidden="false" customHeight="false" outlineLevel="0" collapsed="false">
      <c r="A38" s="0" t="str">
        <f aca="false">Input!A38</f>
        <v>Canadian</v>
      </c>
      <c r="B38" s="20" t="n">
        <f aca="false">Input!$P38*(COUNT(Input!$B38:$M38))*(+Points!B38/Points!$N38)-Input!$P38*ISNUMBER(Input!B38)</f>
        <v>3.51698664064855</v>
      </c>
      <c r="C38" s="17" t="n">
        <f aca="false">Input!$P38*(COUNT(Input!$B38:$M38))*(+Points!C38/Points!$N38)-Input!$P38*ISNUMBER(Input!C38)</f>
        <v>-2.3014276523413</v>
      </c>
      <c r="D38" s="17" t="n">
        <f aca="false">Input!$P38*(COUNT(Input!$B38:$M38))*(+Points!D38/Points!$N38)-Input!$P38*ISNUMBER(Input!D38)</f>
        <v>1.36236902604816</v>
      </c>
      <c r="E38" s="17" t="n">
        <f aca="false">Input!$P38*(COUNT(Input!$B38:$M38))*(+Points!E38/Points!$N38)-Input!$P38*ISNUMBER(Input!E38)</f>
        <v>3.16770518485379</v>
      </c>
      <c r="F38" s="17"/>
      <c r="G38" s="17"/>
      <c r="H38" s="17" t="n">
        <f aca="false">Input!$P38*(COUNT(Input!$B38:$M38))*(+Points!H38/Points!$N38)-Input!$P38*ISNUMBER(Input!H38)</f>
        <v>-4.03692528157197</v>
      </c>
      <c r="I38" s="18" t="n">
        <f aca="false">Input!$P38*(COUNT(Input!$B38:$M38))*(+Points!I38/Points!$N38)-Input!$P38*ISNUMBER(Input!I38)</f>
        <v>4.13203431094723</v>
      </c>
      <c r="J38" s="20" t="n">
        <f aca="false">Input!$P38*(COUNT(Input!$B38:$M38))*(+Points!J38/Points!$N38)-Input!$P38*ISNUMBER(Input!J38)</f>
        <v>-0.081899486350741</v>
      </c>
      <c r="K38" s="17" t="n">
        <f aca="false">Input!$P38*(COUNT(Input!$B38:$M38))*(+Points!K38/Points!$N38)-Input!$P38*ISNUMBER(Input!K38)</f>
        <v>0.236732399055617</v>
      </c>
      <c r="L38" s="17" t="n">
        <f aca="false">Input!$P38*(COUNT(Input!$B38:$M38))*(+Points!L38/Points!$N38)-Input!$P38*ISNUMBER(Input!L38)</f>
        <v>-4.5921804195485</v>
      </c>
      <c r="M38" s="17" t="n">
        <f aca="false">Input!$P38*(COUNT(Input!$B38:$M38))*(+Points!M38/Points!$N38)-Input!$P38*ISNUMBER(Input!M38)</f>
        <v>-1.40339472174085</v>
      </c>
      <c r="N38" s="1"/>
      <c r="O38" s="1"/>
      <c r="P38" s="19" t="n">
        <f aca="false">MAX(B38:M38)</f>
        <v>4.13203431094723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customFormat="false" ht="12.75" hidden="false" customHeight="false" outlineLevel="0" collapsed="false">
      <c r="A39" s="0" t="str">
        <f aca="false">Input!A39</f>
        <v>Pennsylvania</v>
      </c>
      <c r="B39" s="20" t="n">
        <f aca="false">Input!$P39*(COUNT(Input!$B39:$M39))*(+Points!B39/Points!$N39)-Input!$P39*ISNUMBER(Input!B39)</f>
        <v>-1.28343523104925</v>
      </c>
      <c r="C39" s="18" t="n">
        <f aca="false">Input!$P39*(COUNT(Input!$B39:$M39))*(+Points!C39/Points!$N39)-Input!$P39*ISNUMBER(Input!C39)</f>
        <v>3.06327952553402</v>
      </c>
      <c r="D39" s="17" t="n">
        <f aca="false">Input!$P39*(COUNT(Input!$B39:$M39))*(+Points!D39/Points!$N39)-Input!$P39*ISNUMBER(Input!D39)</f>
        <v>-1.07369330299273</v>
      </c>
      <c r="E39" s="17" t="n">
        <f aca="false">Input!$P39*(COUNT(Input!$B39:$M39))*(+Points!E39/Points!$N39)-Input!$P39*ISNUMBER(Input!E39)</f>
        <v>2.38688359421625</v>
      </c>
      <c r="F39" s="17"/>
      <c r="G39" s="17"/>
      <c r="H39" s="17" t="n">
        <f aca="false">Input!$P39*(COUNT(Input!$B39:$M39))*(+Points!H39/Points!$N39)-Input!$P39*ISNUMBER(Input!H39)</f>
        <v>-0.606774375414735</v>
      </c>
      <c r="I39" s="17" t="n">
        <f aca="false">Input!$P39*(COUNT(Input!$B39:$M39))*(+Points!I39/Points!$N39)-Input!$P39*ISNUMBER(Input!I39)</f>
        <v>-1.06753412368069</v>
      </c>
      <c r="J39" s="20" t="n">
        <f aca="false">Input!$P39*(COUNT(Input!$B39:$M39))*(+Points!J39/Points!$N39)-Input!$P39*ISNUMBER(Input!J39)</f>
        <v>-0.201023584344767</v>
      </c>
      <c r="K39" s="17" t="n">
        <f aca="false">Input!$P39*(COUNT(Input!$B39:$M39))*(+Points!K39/Points!$N39)-Input!$P39*ISNUMBER(Input!K39)</f>
        <v>-1.93113855315492</v>
      </c>
      <c r="L39" s="17" t="n">
        <f aca="false">Input!$P39*(COUNT(Input!$B39:$M39))*(+Points!L39/Points!$N39)-Input!$P39*ISNUMBER(Input!L39)</f>
        <v>0.0537613156190471</v>
      </c>
      <c r="M39" s="17" t="n">
        <f aca="false">Input!$P39*(COUNT(Input!$B39:$M39))*(+Points!M39/Points!$N39)-Input!$P39*ISNUMBER(Input!M39)</f>
        <v>0.659674735267778</v>
      </c>
      <c r="N39" s="1"/>
      <c r="O39" s="1"/>
      <c r="P39" s="19" t="n">
        <f aca="false">MAX(B39:M39)</f>
        <v>3.06327952553402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customFormat="false" ht="12.75" hidden="false" customHeight="false" outlineLevel="0" collapsed="false">
      <c r="A40" s="0" t="str">
        <f aca="false">Input!A40</f>
        <v>San Antonio</v>
      </c>
      <c r="B40" s="20" t="n">
        <f aca="false">Input!$P40*(COUNT(Input!$B40:$M40))*(+Points!B40/Points!$N40)-Input!$P40*ISNUMBER(Input!B40)</f>
        <v>-1.04334833368729</v>
      </c>
      <c r="C40" s="17" t="n">
        <f aca="false">Input!$P40*(COUNT(Input!$B40:$M40))*(+Points!C40/Points!$N40)-Input!$P40*ISNUMBER(Input!C40)</f>
        <v>0.578956385747394</v>
      </c>
      <c r="D40" s="17" t="n">
        <f aca="false">Input!$P40*(COUNT(Input!$B40:$M40))*(+Points!D40/Points!$N40)-Input!$P40*ISNUMBER(Input!D40)</f>
        <v>-0.368760170354001</v>
      </c>
      <c r="E40" s="18" t="n">
        <f aca="false">Input!$P40*(COUNT(Input!$B40:$M40))*(+Points!E40/Points!$N40)-Input!$P40*ISNUMBER(Input!E40)</f>
        <v>3.68477726215949</v>
      </c>
      <c r="F40" s="17"/>
      <c r="G40" s="17"/>
      <c r="H40" s="17" t="n">
        <f aca="false">Input!$P40*(COUNT(Input!$B40:$M40))*(+Points!H40/Points!$N40)-Input!$P40*ISNUMBER(Input!H40)</f>
        <v>-1.65212356003832</v>
      </c>
      <c r="I40" s="17" t="n">
        <f aca="false">Input!$P40*(COUNT(Input!$B40:$M40))*(+Points!I40/Points!$N40)-Input!$P40*ISNUMBER(Input!I40)</f>
        <v>2.89675632951836</v>
      </c>
      <c r="J40" s="20" t="n">
        <f aca="false">Input!$P40*(COUNT(Input!$B40:$M40))*(+Points!J40/Points!$N40)-Input!$P40*ISNUMBER(Input!J40)</f>
        <v>1.11063742314686</v>
      </c>
      <c r="K40" s="17" t="n">
        <f aca="false">Input!$P40*(COUNT(Input!$B40:$M40))*(+Points!K40/Points!$N40)-Input!$P40*ISNUMBER(Input!K40)</f>
        <v>-3.72261950466713</v>
      </c>
      <c r="L40" s="17" t="n">
        <f aca="false">Input!$P40*(COUNT(Input!$B40:$M40))*(+Points!L40/Points!$N40)-Input!$P40*ISNUMBER(Input!L40)</f>
        <v>0.977510180615988</v>
      </c>
      <c r="M40" s="17" t="n">
        <f aca="false">Input!$P40*(COUNT(Input!$B40:$M40))*(+Points!M40/Points!$N40)-Input!$P40*ISNUMBER(Input!M40)</f>
        <v>-2.46178601244133</v>
      </c>
      <c r="N40" s="1"/>
      <c r="O40" s="1"/>
      <c r="P40" s="19" t="n">
        <f aca="false">MAX(B40:M40)</f>
        <v>3.68477726215949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customFormat="false" ht="12.75" hidden="false" customHeight="false" outlineLevel="0" collapsed="false">
      <c r="A41" s="0" t="str">
        <f aca="false">Input!A41</f>
        <v>Kingsmill</v>
      </c>
      <c r="B41" s="20" t="n">
        <f aca="false">Input!$P41*(COUNT(Input!$B41:$M41))*(+Points!B41/Points!$N41)-Input!$P41*ISNUMBER(Input!B41)</f>
        <v>1.8779538862193</v>
      </c>
      <c r="C41" s="17" t="n">
        <f aca="false">Input!$P41*(COUNT(Input!$B41:$M41))*(+Points!C41/Points!$N41)-Input!$P41*ISNUMBER(Input!C41)</f>
        <v>2.91899567697822</v>
      </c>
      <c r="D41" s="17" t="n">
        <f aca="false">Input!$P41*(COUNT(Input!$B41:$M41))*(+Points!D41/Points!$N41)-Input!$P41*ISNUMBER(Input!D41)</f>
        <v>-0.822398073790636</v>
      </c>
      <c r="E41" s="17" t="n">
        <f aca="false">Input!$P41*(COUNT(Input!$B41:$M41))*(+Points!E41/Points!$N41)-Input!$P41*ISNUMBER(Input!E41)</f>
        <v>-0.0982183755991324</v>
      </c>
      <c r="F41" s="17"/>
      <c r="G41" s="17"/>
      <c r="H41" s="18" t="n">
        <f aca="false">Input!$P41*(COUNT(Input!$B41:$M41))*(+Points!H41/Points!$N41)-Input!$P41*ISNUMBER(Input!H41)</f>
        <v>5.25702092919111</v>
      </c>
      <c r="I41" s="17" t="n">
        <f aca="false">Input!$P41*(COUNT(Input!$B41:$M41))*(+Points!I41/Points!$N41)-Input!$P41*ISNUMBER(Input!I41)</f>
        <v>-1.28392173269019</v>
      </c>
      <c r="J41" s="20" t="n">
        <f aca="false">Input!$P41*(COUNT(Input!$B41:$M41))*(+Points!J41/Points!$N41)-Input!$P41*ISNUMBER(Input!J41)</f>
        <v>-6.85958272147322</v>
      </c>
      <c r="K41" s="17" t="n">
        <f aca="false">Input!$P41*(COUNT(Input!$B41:$M41))*(+Points!K41/Points!$N41)-Input!$P41*ISNUMBER(Input!K41)</f>
        <v>0.494633302946397</v>
      </c>
      <c r="L41" s="17" t="n">
        <f aca="false">Input!$P41*(COUNT(Input!$B41:$M41))*(+Points!L41/Points!$N41)-Input!$P41*ISNUMBER(Input!L41)</f>
        <v>-0.398178385273513</v>
      </c>
      <c r="M41" s="17" t="n">
        <f aca="false">Input!$P41*(COUNT(Input!$B41:$M41))*(+Points!M41/Points!$N41)-Input!$P41*ISNUMBER(Input!M41)</f>
        <v>-1.08630450650835</v>
      </c>
      <c r="N41" s="1"/>
      <c r="O41" s="1"/>
      <c r="P41" s="19" t="n">
        <f aca="false">MAX(B41:M41)</f>
        <v>5.25702092919111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customFormat="false" ht="12.75" hidden="false" customHeight="false" outlineLevel="0" collapsed="false">
      <c r="A42" s="0" t="str">
        <f aca="false">Input!A42</f>
        <v>Las Vegas</v>
      </c>
      <c r="B42" s="20" t="n">
        <f aca="false">Input!$P42*(COUNT(Input!$B42:$M42))*(+Points!B42/Points!$N42)-Input!$P42*ISNUMBER(Input!B42)</f>
        <v>1.43894080919417</v>
      </c>
      <c r="C42" s="17" t="n">
        <f aca="false">Input!$P42*(COUNT(Input!$B42:$M42))*(+Points!C42/Points!$N42)-Input!$P42*ISNUMBER(Input!C42)</f>
        <v>-1.14494916113533</v>
      </c>
      <c r="D42" s="17" t="n">
        <f aca="false">Input!$P42*(COUNT(Input!$B42:$M42))*(+Points!D42/Points!$N42)-Input!$P42*ISNUMBER(Input!D42)</f>
        <v>-0.56395002609789</v>
      </c>
      <c r="E42" s="17" t="n">
        <f aca="false">Input!$P42*(COUNT(Input!$B42:$M42))*(+Points!E42/Points!$N42)-Input!$P42*ISNUMBER(Input!E42)</f>
        <v>-3.54257333920697</v>
      </c>
      <c r="F42" s="17"/>
      <c r="G42" s="17"/>
      <c r="H42" s="17" t="n">
        <f aca="false">Input!$P42*(COUNT(Input!$B42:$M42))*(+Points!H42/Points!$N42)-Input!$P42*ISNUMBER(Input!H42)</f>
        <v>-3.60626880376976</v>
      </c>
      <c r="I42" s="17" t="n">
        <f aca="false">Input!$P42*(COUNT(Input!$B42:$M42))*(+Points!I42/Points!$N42)-Input!$P42*ISNUMBER(Input!I42)</f>
        <v>-0.162260167077628</v>
      </c>
      <c r="J42" s="18" t="n">
        <f aca="false">Input!$P42*(COUNT(Input!$B42:$M42))*(+Points!J42/Points!$N42)-Input!$P42*ISNUMBER(Input!J42)</f>
        <v>3.09650455020029</v>
      </c>
      <c r="K42" s="17" t="n">
        <f aca="false">Input!$P42*(COUNT(Input!$B42:$M42))*(+Points!K42/Points!$N42)-Input!$P42*ISNUMBER(Input!K42)</f>
        <v>1.43894080919417</v>
      </c>
      <c r="L42" s="17" t="n">
        <f aca="false">Input!$P42*(COUNT(Input!$B42:$M42))*(+Points!L42/Points!$N42)-Input!$P42*ISNUMBER(Input!L42)</f>
        <v>0.895029641161763</v>
      </c>
      <c r="M42" s="17" t="n">
        <f aca="false">Input!$P42*(COUNT(Input!$B42:$M42))*(+Points!M42/Points!$N42)-Input!$P42*ISNUMBER(Input!M42)</f>
        <v>2.15058568753719</v>
      </c>
      <c r="N42" s="1"/>
      <c r="O42" s="1"/>
      <c r="P42" s="19" t="n">
        <f aca="false">MAX(B42:M42)</f>
        <v>3.09650455020029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customFormat="false" ht="12.75" hidden="false" customHeight="false" outlineLevel="0" collapsed="false">
      <c r="A43" s="0" t="n">
        <f aca="false">Input!A43</f>
        <v>0</v>
      </c>
      <c r="B43" s="20" t="e">
        <f aca="false">Input!$P43*(COUNT(Input!$B43:$M43))*(+Points!B43/Points!$N43)-Input!$P43*ISNUMBER(Input!B43)</f>
        <v>#DIV/0!</v>
      </c>
      <c r="C43" s="17" t="e">
        <f aca="false">Input!$P43*(COUNT(Input!$B43:$M43))*(+Points!C43/Points!$N43)-Input!$P43*ISNUMBER(Input!C43)</f>
        <v>#DIV/0!</v>
      </c>
      <c r="D43" s="17" t="e">
        <f aca="false">Input!$P43*(COUNT(Input!$B43:$M43))*(+Points!D43/Points!$N43)-Input!$P43*ISNUMBER(Input!D43)</f>
        <v>#DIV/0!</v>
      </c>
      <c r="E43" s="17" t="e">
        <f aca="false">Input!$P43*(COUNT(Input!$B43:$M43))*(+Points!E43/Points!$N43)-Input!$P43*ISNUMBER(Input!E43)</f>
        <v>#DIV/0!</v>
      </c>
      <c r="F43" s="17"/>
      <c r="G43" s="17"/>
      <c r="H43" s="17" t="e">
        <f aca="false">Input!$P43*(COUNT(Input!$B43:$M43))*(+Points!H43/Points!$N43)-Input!$P43*ISNUMBER(Input!H43)</f>
        <v>#DIV/0!</v>
      </c>
      <c r="I43" s="17" t="e">
        <f aca="false">Input!$P43*(COUNT(Input!$B43:$M43))*(+Points!I43/Points!$N43)-Input!$P43*ISNUMBER(Input!I43)</f>
        <v>#DIV/0!</v>
      </c>
      <c r="J43" s="20" t="e">
        <f aca="false">Input!$P43*(COUNT(Input!$B43:$M43))*(+Points!J43/Points!$N43)-Input!$P43*ISNUMBER(Input!J43)</f>
        <v>#DIV/0!</v>
      </c>
      <c r="K43" s="17" t="e">
        <f aca="false">Input!$P43*(COUNT(Input!$B43:$M43))*(+Points!K43/Points!$N43)-Input!$P43*ISNUMBER(Input!K43)</f>
        <v>#DIV/0!</v>
      </c>
      <c r="L43" s="17" t="e">
        <f aca="false">Input!$P43*(COUNT(Input!$B43:$M43))*(+Points!L43/Points!$N43)-Input!$P43*ISNUMBER(Input!L43)</f>
        <v>#DIV/0!</v>
      </c>
      <c r="M43" s="17" t="e">
        <f aca="false">Input!$P43*(COUNT(Input!$B43:$M43))*(+Points!M43/Points!$N43)-Input!$P43*ISNUMBER(Input!M43)</f>
        <v>#DIV/0!</v>
      </c>
      <c r="N43" s="1"/>
      <c r="O43" s="1"/>
      <c r="P43" s="19" t="e">
        <f aca="false">MAX(B43:M43)</f>
        <v>#DIV/0!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customFormat="false" ht="12.75" hidden="false" customHeight="false" outlineLevel="0" collapsed="false">
      <c r="A44" s="0" t="n">
        <f aca="false">Input!A44</f>
        <v>0</v>
      </c>
      <c r="B44" s="20" t="e">
        <f aca="false">Input!$P44*(COUNT(Input!$B44:$M44))*(+Points!B44/Points!$N44)-Input!$P44*ISNUMBER(Input!B44)</f>
        <v>#DIV/0!</v>
      </c>
      <c r="C44" s="17" t="e">
        <f aca="false">Input!$P44*(COUNT(Input!$B44:$M44))*(+Points!C44/Points!$N44)-Input!$P44*ISNUMBER(Input!C44)</f>
        <v>#DIV/0!</v>
      </c>
      <c r="D44" s="17" t="e">
        <f aca="false">Input!$P44*(COUNT(Input!$B44:$M44))*(+Points!D44/Points!$N44)-Input!$P44*ISNUMBER(Input!D44)</f>
        <v>#DIV/0!</v>
      </c>
      <c r="E44" s="17" t="e">
        <f aca="false">Input!$P44*(COUNT(Input!$B44:$M44))*(+Points!E44/Points!$N44)-Input!$P44*ISNUMBER(Input!E44)</f>
        <v>#DIV/0!</v>
      </c>
      <c r="F44" s="17"/>
      <c r="G44" s="17"/>
      <c r="H44" s="17" t="e">
        <f aca="false">Input!$P44*(COUNT(Input!$B44:$M44))*(+Points!H44/Points!$N44)-Input!$P44*ISNUMBER(Input!H44)</f>
        <v>#DIV/0!</v>
      </c>
      <c r="I44" s="17" t="e">
        <f aca="false">Input!$P44*(COUNT(Input!$B44:$M44))*(+Points!I44/Points!$N44)-Input!$P44*ISNUMBER(Input!I44)</f>
        <v>#DIV/0!</v>
      </c>
      <c r="J44" s="20" t="e">
        <f aca="false">Input!$P44*(COUNT(Input!$B44:$M44))*(+Points!J44/Points!$N44)-Input!$P44*ISNUMBER(Input!J44)</f>
        <v>#DIV/0!</v>
      </c>
      <c r="K44" s="17" t="e">
        <f aca="false">Input!$P44*(COUNT(Input!$B44:$M44))*(+Points!K44/Points!$N44)-Input!$P44*ISNUMBER(Input!K44)</f>
        <v>#DIV/0!</v>
      </c>
      <c r="L44" s="17" t="e">
        <f aca="false">Input!$P44*(COUNT(Input!$B44:$M44))*(+Points!L44/Points!$N44)-Input!$P44*ISNUMBER(Input!L44)</f>
        <v>#DIV/0!</v>
      </c>
      <c r="M44" s="17" t="e">
        <f aca="false">Input!$P44*(COUNT(Input!$B44:$M44))*(+Points!M44/Points!$N44)-Input!$P44*ISNUMBER(Input!M44)</f>
        <v>#DIV/0!</v>
      </c>
      <c r="N44" s="1"/>
      <c r="O44" s="1"/>
      <c r="P44" s="19" t="e">
        <f aca="false">MAX(B44:M44)</f>
        <v>#DIV/0!</v>
      </c>
    </row>
    <row r="45" customFormat="false" ht="12.75" hidden="false" customHeight="false" outlineLevel="0" collapsed="false">
      <c r="A45" s="0" t="n">
        <f aca="false">Input!A45</f>
        <v>0</v>
      </c>
      <c r="B45" s="20" t="e">
        <f aca="false">Input!$P45*(COUNT(Input!$B45:$M45))*(+Points!B45/Points!$N45)-Input!$P45*ISNUMBER(Input!B45)</f>
        <v>#DIV/0!</v>
      </c>
      <c r="C45" s="17" t="e">
        <f aca="false">Input!$P45*(COUNT(Input!$B45:$M45))*(+Points!C45/Points!$N45)-Input!$P45*ISNUMBER(Input!C45)</f>
        <v>#DIV/0!</v>
      </c>
      <c r="D45" s="17" t="e">
        <f aca="false">Input!$P45*(COUNT(Input!$B45:$M45))*(+Points!D45/Points!$N45)-Input!$P45*ISNUMBER(Input!D45)</f>
        <v>#DIV/0!</v>
      </c>
      <c r="E45" s="17" t="e">
        <f aca="false">Input!$P45*(COUNT(Input!$B45:$M45))*(+Points!E45/Points!$N45)-Input!$P45*ISNUMBER(Input!E45)</f>
        <v>#DIV/0!</v>
      </c>
      <c r="F45" s="17"/>
      <c r="G45" s="17"/>
      <c r="H45" s="17" t="e">
        <f aca="false">Input!$P45*(COUNT(Input!$B45:$M45))*(+Points!H45/Points!$N45)-Input!$P45*ISNUMBER(Input!H45)</f>
        <v>#DIV/0!</v>
      </c>
      <c r="I45" s="17" t="e">
        <f aca="false">Input!$P45*(COUNT(Input!$B45:$M45))*(+Points!I45/Points!$N45)-Input!$P45*ISNUMBER(Input!I45)</f>
        <v>#DIV/0!</v>
      </c>
      <c r="J45" s="20" t="e">
        <f aca="false">Input!$P45*(COUNT(Input!$B45:$M45))*(+Points!J45/Points!$N45)-Input!$P45*ISNUMBER(Input!J45)</f>
        <v>#DIV/0!</v>
      </c>
      <c r="K45" s="17" t="e">
        <f aca="false">Input!$P45*(COUNT(Input!$B45:$M45))*(+Points!K45/Points!$N45)-Input!$P45*ISNUMBER(Input!K45)</f>
        <v>#DIV/0!</v>
      </c>
      <c r="L45" s="17" t="e">
        <f aca="false">Input!$P45*(COUNT(Input!$B45:$M45))*(+Points!L45/Points!$N45)-Input!$P45*ISNUMBER(Input!L45)</f>
        <v>#DIV/0!</v>
      </c>
      <c r="M45" s="17" t="e">
        <f aca="false">Input!$P45*(COUNT(Input!$B45:$M45))*(+Points!M45/Points!$N45)-Input!$P45*ISNUMBER(Input!M45)</f>
        <v>#DIV/0!</v>
      </c>
      <c r="N45" s="1"/>
      <c r="O45" s="1"/>
      <c r="P45" s="19" t="e">
        <f aca="false">MAX(B45:M45)</f>
        <v>#DIV/0!</v>
      </c>
    </row>
    <row r="51" customFormat="false" ht="12.75" hidden="false" customHeight="false" outlineLevel="0" collapsed="false">
      <c r="A51" s="1"/>
    </row>
    <row r="52" customFormat="false" ht="12.75" hidden="false" customHeight="false" outlineLevel="0" collapsed="false">
      <c r="A52" s="1"/>
    </row>
    <row r="53" customFormat="false" ht="12.75" hidden="false" customHeight="false" outlineLevel="0" collapsed="false">
      <c r="A53" s="1"/>
    </row>
    <row r="54" customFormat="false" ht="12.75" hidden="false" customHeight="false" outlineLevel="0" collapsed="false">
      <c r="A54" s="1"/>
    </row>
    <row r="55" customFormat="false" ht="12.75" hidden="false" customHeight="false" outlineLevel="0" collapsed="false">
      <c r="A55" s="1"/>
    </row>
    <row r="56" customFormat="false" ht="12.75" hidden="false" customHeight="false" outlineLevel="0" collapsed="false">
      <c r="A56" s="1"/>
    </row>
  </sheetData>
  <printOptions headings="false" gridLines="false" gridLinesSet="true" horizontalCentered="false" verticalCentered="false"/>
  <pageMargins left="0.4" right="0.290277777777778" top="0.540277777777778" bottom="0.52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5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2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13" min="2" style="0" width="9.7"/>
    <col collapsed="false" customWidth="true" hidden="false" outlineLevel="0" max="15" min="15" style="0" width="2.84"/>
    <col collapsed="false" customWidth="true" hidden="false" outlineLevel="0" max="16" min="16" style="0" width="13.7"/>
    <col collapsed="false" customWidth="true" hidden="false" outlineLevel="0" max="26" min="17" style="0" width="9.7"/>
  </cols>
  <sheetData>
    <row r="1" customFormat="false" ht="25.5" hidden="false" customHeight="false" outlineLevel="0" collapsed="false">
      <c r="B1" s="15" t="str">
        <f aca="false">Input!B1</f>
        <v>High- landers</v>
      </c>
      <c r="C1" s="15" t="str">
        <f aca="false">Input!C1</f>
        <v>pigskin</v>
      </c>
      <c r="D1" s="15" t="str">
        <f aca="false">Input!D1</f>
        <v>tiger watcher</v>
      </c>
      <c r="E1" s="15" t="str">
        <f aca="false">Input!E1</f>
        <v>hack n slash</v>
      </c>
      <c r="F1" s="15" t="str">
        <f aca="false">Input!F1</f>
        <v>ExAGL Hacker</v>
      </c>
      <c r="G1" s="15" t="str">
        <f aca="false">Input!G1</f>
        <v>Team Barry</v>
      </c>
      <c r="H1" s="15" t="str">
        <f aca="false">Input!H1</f>
        <v>foneman 12000</v>
      </c>
      <c r="I1" s="15" t="str">
        <f aca="false">Input!I1</f>
        <v>Doctor Golf</v>
      </c>
      <c r="J1" s="15" t="str">
        <f aca="false">Input!J1</f>
        <v>Birdie- meister</v>
      </c>
      <c r="K1" s="15" t="str">
        <f aca="false">Input!K1</f>
        <v>Blue Bombers</v>
      </c>
      <c r="L1" s="15" t="str">
        <f aca="false">Input!L1</f>
        <v>par  busters</v>
      </c>
      <c r="M1" s="15" t="str">
        <f aca="false">Input!M1</f>
        <v>Norway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A2" s="1" t="s">
        <v>4</v>
      </c>
      <c r="B2" s="16" t="str">
        <f aca="false">Input!B2</f>
        <v>FK</v>
      </c>
      <c r="C2" s="16" t="str">
        <f aca="false">Input!C2</f>
        <v>CA</v>
      </c>
      <c r="D2" s="16" t="str">
        <f aca="false">Input!D2</f>
        <v>BB</v>
      </c>
      <c r="E2" s="16" t="str">
        <f aca="false">Input!E2</f>
        <v>JK</v>
      </c>
      <c r="F2" s="16" t="str">
        <f aca="false">Input!F2</f>
        <v>HB</v>
      </c>
      <c r="G2" s="16" t="str">
        <f aca="false">Input!G2</f>
        <v>BT/BP</v>
      </c>
      <c r="H2" s="16" t="str">
        <f aca="false">Input!H2</f>
        <v>DT/JF</v>
      </c>
      <c r="I2" s="16" t="str">
        <f aca="false">Input!I2</f>
        <v>MB</v>
      </c>
      <c r="J2" s="16" t="str">
        <f aca="false">Input!J2</f>
        <v>OM</v>
      </c>
      <c r="K2" s="16" t="str">
        <f aca="false">Input!K2</f>
        <v>GK</v>
      </c>
      <c r="L2" s="16" t="str">
        <f aca="false">Input!L2</f>
        <v>SR</v>
      </c>
      <c r="M2" s="16" t="str">
        <f aca="false">Input!M2</f>
        <v>JS</v>
      </c>
      <c r="O2" s="1"/>
      <c r="P2" s="1" t="s">
        <v>3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1" t="str">
        <f aca="false">Input!A3</f>
        <v>Mercedes</v>
      </c>
      <c r="B3" s="17" t="n">
        <f aca="false">SUM(Week!B3:B$3)</f>
        <v>1.31185713228584</v>
      </c>
      <c r="C3" s="17" t="n">
        <f aca="false">SUM(Week!C3:C$3)</f>
        <v>3.84681976270936</v>
      </c>
      <c r="D3" s="17" t="n">
        <f aca="false">SUM(Week!D3:D$3)</f>
        <v>-2.84396734170346</v>
      </c>
      <c r="E3" s="17" t="n">
        <f aca="false">SUM(Week!E3:E$3)</f>
        <v>-0.12076663131151</v>
      </c>
      <c r="F3" s="17" t="n">
        <f aca="false">SUM(Week!F3:F$3)</f>
        <v>-2.78770429935127</v>
      </c>
      <c r="G3" s="17" t="n">
        <f aca="false">SUM(Week!G3:G$3)</f>
        <v>-0.383927382156332</v>
      </c>
      <c r="H3" s="17" t="n">
        <f aca="false">SUM(Week!H3:H$3)</f>
        <v>-1.96668064428603</v>
      </c>
      <c r="I3" s="17" t="n">
        <f aca="false">SUM(Week!I3:I$3)</f>
        <v>-2.03648849313041</v>
      </c>
      <c r="J3" s="17" t="n">
        <f aca="false">SUM(Week!J3:J$3)</f>
        <v>2.2325566710244</v>
      </c>
      <c r="K3" s="17" t="n">
        <f aca="false">SUM(Week!K3:K$3)</f>
        <v>2.74830122591944</v>
      </c>
      <c r="L3" s="17" t="n">
        <f aca="false">SUM(Week!L3:L$3)</f>
        <v>0</v>
      </c>
      <c r="M3" s="17" t="n">
        <f aca="false">SUM(Week!M3:M$3)</f>
        <v>0</v>
      </c>
      <c r="O3" s="1"/>
      <c r="P3" s="19" t="n">
        <f aca="false">MAX(B3:M3)</f>
        <v>3.84681976270936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customFormat="false" ht="12.75" hidden="false" customHeight="false" outlineLevel="0" collapsed="false">
      <c r="A4" s="1" t="str">
        <f aca="false">Input!A4</f>
        <v>Tucson</v>
      </c>
      <c r="B4" s="17" t="n">
        <f aca="false">SUM(Week!B$3:B4)</f>
        <v>1.57838692234771</v>
      </c>
      <c r="C4" s="17" t="n">
        <f aca="false">SUM(Week!C$3:C4)</f>
        <v>7.54629597677672</v>
      </c>
      <c r="D4" s="17" t="n">
        <f aca="false">SUM(Week!D$3:D4)</f>
        <v>-2.17725336090097</v>
      </c>
      <c r="E4" s="17" t="n">
        <f aca="false">SUM(Week!E$3:E4)</f>
        <v>1.09798806563021</v>
      </c>
      <c r="F4" s="17" t="n">
        <f aca="false">SUM(Week!F$3:F4)</f>
        <v>-2.48066523007836</v>
      </c>
      <c r="G4" s="17" t="n">
        <f aca="false">SUM(Week!G$3:G4)</f>
        <v>-3.28213807184942</v>
      </c>
      <c r="H4" s="17" t="n">
        <f aca="false">SUM(Week!H$3:H4)</f>
        <v>-5.68386137750101</v>
      </c>
      <c r="I4" s="17" t="n">
        <f aca="false">SUM(Week!I$3:I4)</f>
        <v>-1.5686584829425</v>
      </c>
      <c r="J4" s="17" t="n">
        <f aca="false">SUM(Week!J$3:J4)</f>
        <v>-1.61203080611535</v>
      </c>
      <c r="K4" s="17" t="n">
        <f aca="false">SUM(Week!K$3:K4)</f>
        <v>6.58193636463298</v>
      </c>
      <c r="L4" s="17" t="n">
        <f aca="false">SUM(Week!L$3:L4)</f>
        <v>0</v>
      </c>
      <c r="M4" s="17" t="n">
        <f aca="false">SUM(Week!M$3:M4)</f>
        <v>0</v>
      </c>
      <c r="O4" s="1"/>
      <c r="P4" s="19" t="n">
        <f aca="false">MAX(B4:M4)</f>
        <v>7.54629597677672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customFormat="false" ht="12.75" hidden="false" customHeight="false" outlineLevel="0" collapsed="false">
      <c r="A5" s="1" t="str">
        <f aca="false">Input!A5</f>
        <v>Sony</v>
      </c>
      <c r="B5" s="17" t="n">
        <f aca="false">SUM(Week!B$3:B5)</f>
        <v>12.7457024207574</v>
      </c>
      <c r="C5" s="17" t="n">
        <f aca="false">SUM(Week!C$3:C5)</f>
        <v>5.79459975580564</v>
      </c>
      <c r="D5" s="17" t="n">
        <f aca="false">SUM(Week!D$3:D5)</f>
        <v>4.23751242759472</v>
      </c>
      <c r="E5" s="17" t="n">
        <f aca="false">SUM(Week!E$3:E5)</f>
        <v>1.2568621893739</v>
      </c>
      <c r="F5" s="17" t="n">
        <f aca="false">SUM(Week!F$3:F5)</f>
        <v>-6.14529510600507</v>
      </c>
      <c r="G5" s="17" t="n">
        <f aca="false">SUM(Week!G$3:G5)</f>
        <v>-8.66653458274591</v>
      </c>
      <c r="H5" s="17" t="n">
        <f aca="false">SUM(Week!H$3:H5)</f>
        <v>-11.4555601742036</v>
      </c>
      <c r="I5" s="17" t="n">
        <f aca="false">SUM(Week!I$3:I5)</f>
        <v>-0.570129475606405</v>
      </c>
      <c r="J5" s="17" t="n">
        <f aca="false">SUM(Week!J$3:J5)</f>
        <v>-6.42896016956831</v>
      </c>
      <c r="K5" s="17" t="n">
        <f aca="false">SUM(Week!K$3:K5)</f>
        <v>9.23180271459763</v>
      </c>
      <c r="L5" s="17" t="n">
        <f aca="false">SUM(Week!L$3:L5)</f>
        <v>0</v>
      </c>
      <c r="M5" s="17" t="n">
        <f aca="false">SUM(Week!M$3:M5)</f>
        <v>0</v>
      </c>
      <c r="O5" s="1"/>
      <c r="P5" s="19" t="n">
        <f aca="false">MAX(B5:M5)</f>
        <v>12.7457024207574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customFormat="false" ht="12.75" hidden="false" customHeight="false" outlineLevel="0" collapsed="false">
      <c r="A6" s="1" t="str">
        <f aca="false">Input!A6</f>
        <v>Phoenix</v>
      </c>
      <c r="B6" s="17" t="n">
        <f aca="false">SUM(Week!B$3:B6)</f>
        <v>15.9835686497117</v>
      </c>
      <c r="C6" s="17" t="n">
        <f aca="false">SUM(Week!C$3:C6)</f>
        <v>10.9005788124303</v>
      </c>
      <c r="D6" s="17" t="n">
        <f aca="false">SUM(Week!D$3:D6)</f>
        <v>-2.88680968443482</v>
      </c>
      <c r="E6" s="17" t="n">
        <f aca="false">SUM(Week!E$3:E6)</f>
        <v>-6.04259550024973</v>
      </c>
      <c r="F6" s="17" t="n">
        <f aca="false">SUM(Week!F$3:F6)</f>
        <v>-6.37786116797668</v>
      </c>
      <c r="G6" s="17" t="n">
        <f aca="false">SUM(Week!G$3:G6)</f>
        <v>-8.66653458274591</v>
      </c>
      <c r="H6" s="18" t="n">
        <f aca="false">SUM(Week!H$3:H6)</f>
        <v>-12.3073448435608</v>
      </c>
      <c r="I6" s="17" t="n">
        <f aca="false">SUM(Week!I$3:I6)</f>
        <v>2.96342454283747</v>
      </c>
      <c r="J6" s="17" t="n">
        <f aca="false">SUM(Week!J$3:J6)</f>
        <v>-4.78095686347244</v>
      </c>
      <c r="K6" s="17" t="n">
        <f aca="false">SUM(Week!K$3:K6)</f>
        <v>11.2145306374609</v>
      </c>
      <c r="L6" s="17" t="n">
        <f aca="false">SUM(Week!L$3:L6)</f>
        <v>0</v>
      </c>
      <c r="M6" s="17" t="n">
        <f aca="false">SUM(Week!M$3:M6)</f>
        <v>0</v>
      </c>
      <c r="O6" s="1"/>
      <c r="P6" s="19" t="n">
        <f aca="false">MAX(B6:M6)</f>
        <v>15.9835686497117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customFormat="false" ht="12.75" hidden="false" customHeight="false" outlineLevel="0" collapsed="false">
      <c r="A7" s="1" t="str">
        <f aca="false">Input!A7</f>
        <v>Pebble</v>
      </c>
      <c r="B7" s="17" t="n">
        <f aca="false">SUM(Week!B$3:B7)</f>
        <v>11.6552176039072</v>
      </c>
      <c r="C7" s="17" t="n">
        <f aca="false">SUM(Week!C$3:C7)</f>
        <v>3.95173637592975</v>
      </c>
      <c r="D7" s="17" t="n">
        <f aca="false">SUM(Week!D$3:D7)</f>
        <v>-0.450077576436955</v>
      </c>
      <c r="E7" s="17" t="n">
        <f aca="false">SUM(Week!E$3:E7)</f>
        <v>-4.27481303048878</v>
      </c>
      <c r="F7" s="18" t="n">
        <f aca="false">SUM(Week!F$3:F7)</f>
        <v>-13.0123789553216</v>
      </c>
      <c r="G7" s="17" t="n">
        <f aca="false">SUM(Week!G$3:G7)</f>
        <v>-8.66653458274591</v>
      </c>
      <c r="H7" s="17" t="n">
        <f aca="false">SUM(Week!H$3:H7)</f>
        <v>-4.07768504469746</v>
      </c>
      <c r="I7" s="17" t="n">
        <f aca="false">SUM(Week!I$3:I7)</f>
        <v>1.35426512843299</v>
      </c>
      <c r="J7" s="17" t="n">
        <f aca="false">SUM(Week!J$3:J7)</f>
        <v>-1.09907336940785</v>
      </c>
      <c r="K7" s="17" t="n">
        <f aca="false">SUM(Week!K$3:K7)</f>
        <v>14.6193434508287</v>
      </c>
      <c r="L7" s="17" t="n">
        <f aca="false">SUM(Week!L$3:L7)</f>
        <v>0</v>
      </c>
      <c r="M7" s="17" t="n">
        <f aca="false">SUM(Week!M$3:M7)</f>
        <v>0</v>
      </c>
      <c r="O7" s="1"/>
      <c r="P7" s="19" t="n">
        <f aca="false">MAX(B7:M7)</f>
        <v>14.6193434508287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customFormat="false" ht="12.75" hidden="false" customHeight="false" outlineLevel="0" collapsed="false">
      <c r="A8" s="1" t="str">
        <f aca="false">Input!A8</f>
        <v>Buick-SD</v>
      </c>
      <c r="B8" s="17" t="n">
        <f aca="false">SUM(Week!B$3:B8)</f>
        <v>10.681362486348</v>
      </c>
      <c r="C8" s="17" t="n">
        <f aca="false">SUM(Week!C$3:C8)</f>
        <v>5.66922358748302</v>
      </c>
      <c r="D8" s="17" t="n">
        <f aca="false">SUM(Week!D$3:D8)</f>
        <v>0.51431016538254</v>
      </c>
      <c r="E8" s="17" t="n">
        <f aca="false">SUM(Week!E$3:E8)</f>
        <v>-2.75569032185271</v>
      </c>
      <c r="F8" s="17" t="n">
        <f aca="false">SUM(Week!F$3:F8)</f>
        <v>-6.42896712595412</v>
      </c>
      <c r="G8" s="17" t="n">
        <f aca="false">SUM(Week!G$3:G8)</f>
        <v>-0.792992662713667</v>
      </c>
      <c r="H8" s="18" t="n">
        <f aca="false">SUM(Week!H$3:H8)</f>
        <v>-8.32336737172421</v>
      </c>
      <c r="I8" s="17" t="n">
        <f aca="false">SUM(Week!I$3:I8)</f>
        <v>-3.80487909967932</v>
      </c>
      <c r="J8" s="17" t="n">
        <f aca="false">SUM(Week!J$3:J8)</f>
        <v>-7.86174327969858</v>
      </c>
      <c r="K8" s="17" t="n">
        <f aca="false">SUM(Week!K$3:K8)</f>
        <v>13.102743622409</v>
      </c>
      <c r="L8" s="17" t="n">
        <f aca="false">SUM(Week!L$3:L8)</f>
        <v>0</v>
      </c>
      <c r="M8" s="17" t="n">
        <f aca="false">SUM(Week!M$3:M8)</f>
        <v>0</v>
      </c>
      <c r="O8" s="1"/>
      <c r="P8" s="19" t="n">
        <f aca="false">MAX(B8:M8)</f>
        <v>13.102743622409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customFormat="false" ht="12.75" hidden="false" customHeight="false" outlineLevel="0" collapsed="false">
      <c r="A9" s="1" t="str">
        <f aca="false">Input!A9</f>
        <v>Hope</v>
      </c>
      <c r="B9" s="17" t="n">
        <f aca="false">SUM(Week!B$3:B9)</f>
        <v>6.15928787473847</v>
      </c>
      <c r="C9" s="17" t="n">
        <f aca="false">SUM(Week!C$3:C9)</f>
        <v>6.57871960569978</v>
      </c>
      <c r="D9" s="17" t="n">
        <f aca="false">SUM(Week!D$3:D9)</f>
        <v>4.22062070425097</v>
      </c>
      <c r="E9" s="17" t="n">
        <f aca="false">SUM(Week!E$3:E9)</f>
        <v>-4.15062487961593</v>
      </c>
      <c r="F9" s="17" t="n">
        <f aca="false">SUM(Week!F$3:F9)</f>
        <v>-9.10219972713291</v>
      </c>
      <c r="G9" s="17" t="n">
        <f aca="false">SUM(Week!G$3:G9)</f>
        <v>-3.00830863502729</v>
      </c>
      <c r="H9" s="18" t="n">
        <f aca="false">SUM(Week!H$3:H9)</f>
        <v>-9.64841172758312</v>
      </c>
      <c r="I9" s="17" t="n">
        <f aca="false">SUM(Week!I$3:I9)</f>
        <v>-4.32800970763346</v>
      </c>
      <c r="J9" s="17" t="n">
        <f aca="false">SUM(Week!J$3:J9)</f>
        <v>-9.51060582154499</v>
      </c>
      <c r="K9" s="17" t="n">
        <f aca="false">SUM(Week!K$3:K9)</f>
        <v>22.7895323138485</v>
      </c>
      <c r="L9" s="17" t="n">
        <f aca="false">SUM(Week!L$3:L9)</f>
        <v>0</v>
      </c>
      <c r="M9" s="17" t="n">
        <f aca="false">SUM(Week!M$3:M9)</f>
        <v>0</v>
      </c>
      <c r="O9" s="1"/>
      <c r="P9" s="19" t="n">
        <f aca="false">MAX(B9:M9)</f>
        <v>22.7895323138485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customFormat="false" ht="12.75" hidden="false" customHeight="false" outlineLevel="0" collapsed="false">
      <c r="A10" s="1" t="str">
        <f aca="false">Input!A10</f>
        <v>Nissan-LA</v>
      </c>
      <c r="B10" s="17" t="n">
        <f aca="false">SUM(Week!B$3:B10)</f>
        <v>5.81511496748804</v>
      </c>
      <c r="C10" s="17" t="n">
        <f aca="false">SUM(Week!C$3:C10)</f>
        <v>4.4078793155418</v>
      </c>
      <c r="D10" s="17" t="n">
        <f aca="false">SUM(Week!D$3:D10)</f>
        <v>3.67455298099497</v>
      </c>
      <c r="E10" s="17" t="n">
        <f aca="false">SUM(Week!E$3:E10)</f>
        <v>-0.644042495913552</v>
      </c>
      <c r="F10" s="18" t="n">
        <f aca="false">SUM(Week!F$3:F10)</f>
        <v>-9.10219972713291</v>
      </c>
      <c r="G10" s="17" t="n">
        <f aca="false">SUM(Week!G$3:G10)</f>
        <v>-5.13288231445011</v>
      </c>
      <c r="H10" s="17" t="n">
        <f aca="false">SUM(Week!H$3:H10)</f>
        <v>-5.02342625707193</v>
      </c>
      <c r="I10" s="17" t="n">
        <f aca="false">SUM(Week!I$3:I10)</f>
        <v>-6.69195195771566</v>
      </c>
      <c r="J10" s="17" t="n">
        <f aca="false">SUM(Week!J$3:J10)</f>
        <v>-7.62370133085151</v>
      </c>
      <c r="K10" s="17" t="n">
        <f aca="false">SUM(Week!K$3:K10)</f>
        <v>20.3206568191109</v>
      </c>
      <c r="L10" s="17" t="n">
        <f aca="false">SUM(Week!L$3:L10)</f>
        <v>0</v>
      </c>
      <c r="M10" s="17" t="n">
        <f aca="false">SUM(Week!M$3:M10)</f>
        <v>0</v>
      </c>
      <c r="O10" s="1"/>
      <c r="P10" s="19" t="n">
        <f aca="false">MAX(B10:M10)</f>
        <v>20.3206568191109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customFormat="false" ht="12.75" hidden="false" customHeight="false" outlineLevel="0" collapsed="false">
      <c r="A11" s="1" t="str">
        <f aca="false">Input!A11</f>
        <v>Doral-Ryder</v>
      </c>
      <c r="B11" s="17" t="n">
        <f aca="false">SUM(Week!B$3:B11)</f>
        <v>12.5776727169169</v>
      </c>
      <c r="C11" s="17" t="n">
        <f aca="false">SUM(Week!C$3:C11)</f>
        <v>4.79771297019689</v>
      </c>
      <c r="D11" s="17" t="n">
        <f aca="false">SUM(Week!D$3:D11)</f>
        <v>6.38976863790006</v>
      </c>
      <c r="E11" s="17" t="n">
        <f aca="false">SUM(Week!E$3:E11)</f>
        <v>18.0203353436839</v>
      </c>
      <c r="F11" s="17" t="n">
        <f aca="false">SUM(Week!F$3:F11)</f>
        <v>-14.5055838786156</v>
      </c>
      <c r="G11" s="17" t="n">
        <f aca="false">SUM(Week!G$3:G11)</f>
        <v>-5.16070393688045</v>
      </c>
      <c r="H11" s="17" t="n">
        <f aca="false">SUM(Week!H$3:H11)</f>
        <v>-11.9330990266185</v>
      </c>
      <c r="I11" s="17" t="n">
        <f aca="false">SUM(Week!I$3:I11)</f>
        <v>-14.1566329507259</v>
      </c>
      <c r="J11" s="18" t="n">
        <f aca="false">SUM(Week!J$3:J11)</f>
        <v>-15.2338585042841</v>
      </c>
      <c r="K11" s="17" t="n">
        <f aca="false">SUM(Week!K$3:K11)</f>
        <v>19.2043886284268</v>
      </c>
      <c r="L11" s="17" t="n">
        <f aca="false">SUM(Week!L$3:L11)</f>
        <v>0</v>
      </c>
      <c r="M11" s="17" t="n">
        <f aca="false">SUM(Week!M$3:M11)</f>
        <v>0</v>
      </c>
      <c r="O11" s="1"/>
      <c r="P11" s="19" t="n">
        <f aca="false">MAX(B11:M11)</f>
        <v>19.2043886284268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customFormat="false" ht="12.75" hidden="false" customHeight="false" outlineLevel="0" collapsed="false">
      <c r="A12" s="1" t="str">
        <f aca="false">Input!A12</f>
        <v>Honda</v>
      </c>
      <c r="B12" s="17" t="n">
        <f aca="false">SUM(Week!B$3:B12)</f>
        <v>15.5685032774643</v>
      </c>
      <c r="C12" s="17" t="n">
        <f aca="false">SUM(Week!C$3:C12)</f>
        <v>1.25209827368715</v>
      </c>
      <c r="D12" s="17" t="n">
        <f aca="false">SUM(Week!D$3:D12)</f>
        <v>7.13544069017499</v>
      </c>
      <c r="E12" s="17" t="n">
        <f aca="false">SUM(Week!E$3:E12)</f>
        <v>19.7320323541128</v>
      </c>
      <c r="F12" s="18" t="n">
        <f aca="false">SUM(Week!F$3:F12)</f>
        <v>-19.5443529466553</v>
      </c>
      <c r="G12" s="17" t="n">
        <f aca="false">SUM(Week!G$3:G12)</f>
        <v>-5.98235706278525</v>
      </c>
      <c r="H12" s="17" t="n">
        <f aca="false">SUM(Week!H$3:H12)</f>
        <v>-12.0180198334923</v>
      </c>
      <c r="I12" s="17" t="n">
        <f aca="false">SUM(Week!I$3:I12)</f>
        <v>-10.8774014326365</v>
      </c>
      <c r="J12" s="17" t="n">
        <f aca="false">SUM(Week!J$3:J12)</f>
        <v>-12.6868632809826</v>
      </c>
      <c r="K12" s="17" t="n">
        <f aca="false">SUM(Week!K$3:K12)</f>
        <v>17.4209199611126</v>
      </c>
      <c r="L12" s="17" t="n">
        <f aca="false">SUM(Week!L$3:L12)</f>
        <v>0</v>
      </c>
      <c r="M12" s="17" t="n">
        <f aca="false">SUM(Week!M$3:M12)</f>
        <v>0</v>
      </c>
      <c r="O12" s="1"/>
      <c r="P12" s="19" t="n">
        <f aca="false">MAX(B12:M12)</f>
        <v>19.7320323541128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customFormat="false" ht="12.75" hidden="false" customHeight="false" outlineLevel="0" collapsed="false">
      <c r="A13" s="1" t="str">
        <f aca="false">Input!A13</f>
        <v>Bay Hill</v>
      </c>
      <c r="B13" s="17" t="n">
        <f aca="false">SUM(Week!B$3:B13)</f>
        <v>15.6654065421181</v>
      </c>
      <c r="C13" s="17" t="n">
        <f aca="false">SUM(Week!C$3:C13)</f>
        <v>1.10638979214908</v>
      </c>
      <c r="D13" s="17" t="n">
        <f aca="false">SUM(Week!D$3:D13)</f>
        <v>6.1232616865232</v>
      </c>
      <c r="E13" s="17" t="n">
        <f aca="false">SUM(Week!E$3:E13)</f>
        <v>18.9114962424109</v>
      </c>
      <c r="F13" s="18" t="n">
        <f aca="false">SUM(Week!F$3:F13)</f>
        <v>-17.2823858631778</v>
      </c>
      <c r="G13" s="17" t="n">
        <f aca="false">SUM(Week!G$3:G13)</f>
        <v>-5.19131612810117</v>
      </c>
      <c r="H13" s="17" t="n">
        <f aca="false">SUM(Week!H$3:H13)</f>
        <v>-11.6171750160537</v>
      </c>
      <c r="I13" s="17" t="n">
        <f aca="false">SUM(Week!I$3:I13)</f>
        <v>-8.85225537181451</v>
      </c>
      <c r="J13" s="17" t="n">
        <f aca="false">SUM(Week!J$3:J13)</f>
        <v>-15.9612617508665</v>
      </c>
      <c r="K13" s="17" t="n">
        <f aca="false">SUM(Week!K$3:K13)</f>
        <v>17.0978398668124</v>
      </c>
      <c r="L13" s="17" t="n">
        <f aca="false">SUM(Week!L$3:L13)</f>
        <v>0</v>
      </c>
      <c r="M13" s="17" t="n">
        <f aca="false">SUM(Week!M$3:M13)</f>
        <v>0</v>
      </c>
      <c r="O13" s="1"/>
      <c r="P13" s="19" t="n">
        <f aca="false">MAX(B13:M13)</f>
        <v>18.9114962424109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customFormat="false" ht="12.75" hidden="false" customHeight="false" outlineLevel="0" collapsed="false">
      <c r="A14" s="1" t="str">
        <f aca="false">Input!A14</f>
        <v>Players</v>
      </c>
      <c r="B14" s="17" t="n">
        <f aca="false">SUM(Week!B$3:B14)</f>
        <v>18.3735602271614</v>
      </c>
      <c r="C14" s="17" t="n">
        <f aca="false">SUM(Week!C$3:C14)</f>
        <v>1.32417499837535</v>
      </c>
      <c r="D14" s="17" t="n">
        <f aca="false">SUM(Week!D$3:D14)</f>
        <v>3.39192632572934</v>
      </c>
      <c r="E14" s="17" t="n">
        <f aca="false">SUM(Week!E$3:E14)</f>
        <v>21.6258914524637</v>
      </c>
      <c r="F14" s="17" t="n">
        <f aca="false">SUM(Week!F$3:F14)</f>
        <v>-17.7167071278627</v>
      </c>
      <c r="G14" s="17" t="n">
        <f aca="false">SUM(Week!G$3:G14)</f>
        <v>-9.30874037292829</v>
      </c>
      <c r="H14" s="17" t="n">
        <f aca="false">SUM(Week!H$3:H14)</f>
        <v>-9.99543282691282</v>
      </c>
      <c r="I14" s="17" t="n">
        <f aca="false">SUM(Week!I$3:I14)</f>
        <v>-6.3404373584538</v>
      </c>
      <c r="J14" s="18" t="n">
        <f aca="false">SUM(Week!J$3:J14)</f>
        <v>-20.6140954310908</v>
      </c>
      <c r="K14" s="17" t="n">
        <f aca="false">SUM(Week!K$3:K14)</f>
        <v>19.2598601135186</v>
      </c>
      <c r="L14" s="17" t="n">
        <f aca="false">SUM(Week!L$3:L14)</f>
        <v>0</v>
      </c>
      <c r="M14" s="17" t="n">
        <f aca="false">SUM(Week!M$3:M14)</f>
        <v>0</v>
      </c>
      <c r="O14" s="1"/>
      <c r="P14" s="19" t="n">
        <f aca="false">MAX(B14:M14)</f>
        <v>21.6258914524637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customFormat="false" ht="12.75" hidden="false" customHeight="false" outlineLevel="0" collapsed="false">
      <c r="A15" s="1" t="str">
        <f aca="false">Input!A15</f>
        <v>Atlanta</v>
      </c>
      <c r="B15" s="17" t="n">
        <f aca="false">SUM(Week!B$3:B15)</f>
        <v>15.8790265363949</v>
      </c>
      <c r="C15" s="17" t="n">
        <f aca="false">SUM(Week!C$3:C15)</f>
        <v>1.32417499837535</v>
      </c>
      <c r="D15" s="17" t="n">
        <f aca="false">SUM(Week!D$3:D15)</f>
        <v>0.772334914490152</v>
      </c>
      <c r="E15" s="17" t="n">
        <f aca="false">SUM(Week!E$3:E15)</f>
        <v>15.9459589673703</v>
      </c>
      <c r="F15" s="18" t="n">
        <f aca="false">SUM(Week!F$3:F15)</f>
        <v>-16.400976076106</v>
      </c>
      <c r="G15" s="17" t="n">
        <f aca="false">SUM(Week!G$3:G15)</f>
        <v>-7.80981428210954</v>
      </c>
      <c r="H15" s="17" t="n">
        <f aca="false">SUM(Week!H$3:H15)</f>
        <v>-9.99543282691282</v>
      </c>
      <c r="I15" s="17" t="n">
        <f aca="false">SUM(Week!I$3:I15)</f>
        <v>-2.42057781791004</v>
      </c>
      <c r="J15" s="17" t="n">
        <f aca="false">SUM(Week!J$3:J15)</f>
        <v>-15.5785788706563</v>
      </c>
      <c r="K15" s="17" t="n">
        <f aca="false">SUM(Week!K$3:K15)</f>
        <v>18.283884457064</v>
      </c>
      <c r="L15" s="17" t="n">
        <f aca="false">SUM(Week!L$3:L15)</f>
        <v>0</v>
      </c>
      <c r="M15" s="17" t="n">
        <f aca="false">SUM(Week!M$3:M15)</f>
        <v>0</v>
      </c>
      <c r="O15" s="1"/>
      <c r="P15" s="19" t="n">
        <f aca="false">MAX(B15:M15)</f>
        <v>18.283884457064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customFormat="false" ht="12.75" hidden="false" customHeight="false" outlineLevel="0" collapsed="false">
      <c r="A16" s="1" t="str">
        <f aca="false">Input!A16</f>
        <v>Masters</v>
      </c>
      <c r="B16" s="17" t="n">
        <f aca="false">SUM(Week!B$3:B16)</f>
        <v>15.1608663553806</v>
      </c>
      <c r="C16" s="17" t="n">
        <f aca="false">SUM(Week!C$3:C16)</f>
        <v>-0.755007735208405</v>
      </c>
      <c r="D16" s="17" t="n">
        <f aca="false">SUM(Week!D$3:D16)</f>
        <v>-2.08675961888057</v>
      </c>
      <c r="E16" s="17" t="n">
        <f aca="false">SUM(Week!E$3:E16)</f>
        <v>11.2627009807163</v>
      </c>
      <c r="F16" s="20" t="n">
        <f aca="false">SUM(Week!F$3:F16)</f>
        <v>-12.4506409174007</v>
      </c>
      <c r="G16" s="17" t="n">
        <f aca="false">SUM(Week!G$3:G16)</f>
        <v>-3.89661002813471</v>
      </c>
      <c r="H16" s="18" t="n">
        <f aca="false">SUM(Week!H$3:H16)</f>
        <v>-12.4837393063969</v>
      </c>
      <c r="I16" s="17" t="n">
        <f aca="false">SUM(Week!I$3:I16)</f>
        <v>-1.92719288112571</v>
      </c>
      <c r="J16" s="17" t="n">
        <f aca="false">SUM(Week!J$3:J16)</f>
        <v>-11.8180871111639</v>
      </c>
      <c r="K16" s="17" t="n">
        <f aca="false">SUM(Week!K$3:K16)</f>
        <v>18.994470262214</v>
      </c>
      <c r="L16" s="17" t="n">
        <f aca="false">SUM(Week!L$3:L16)</f>
        <v>0</v>
      </c>
      <c r="M16" s="17" t="n">
        <f aca="false">SUM(Week!M$3:M16)</f>
        <v>0</v>
      </c>
      <c r="O16" s="1"/>
      <c r="P16" s="19" t="n">
        <f aca="false">MAX(B16:M16)</f>
        <v>18.994470262214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customFormat="false" ht="12.75" hidden="false" customHeight="false" outlineLevel="0" collapsed="false">
      <c r="A17" s="1" t="str">
        <f aca="false">Input!A17</f>
        <v>Harbor Town</v>
      </c>
      <c r="B17" s="17" t="n">
        <f aca="false">SUM(Week!B$3:B17)</f>
        <v>11.922859093648</v>
      </c>
      <c r="C17" s="17" t="n">
        <f aca="false">SUM(Week!C$3:C17)</f>
        <v>3.12291354733688</v>
      </c>
      <c r="D17" s="17" t="n">
        <f aca="false">SUM(Week!D$3:D17)</f>
        <v>-3.54279447891925</v>
      </c>
      <c r="E17" s="17" t="n">
        <f aca="false">SUM(Week!E$3:E17)</f>
        <v>8.18724896076073</v>
      </c>
      <c r="F17" s="18" t="n">
        <f aca="false">SUM(Week!F$3:F17)</f>
        <v>-11.1993770536087</v>
      </c>
      <c r="G17" s="17" t="n">
        <f aca="false">SUM(Week!G$3:G17)</f>
        <v>-5.37565658552801</v>
      </c>
      <c r="H17" s="17" t="n">
        <f aca="false">SUM(Week!H$3:H17)</f>
        <v>-8.27726985695139</v>
      </c>
      <c r="I17" s="17" t="n">
        <f aca="false">SUM(Week!I$3:I17)</f>
        <v>-2.35158609020223</v>
      </c>
      <c r="J17" s="17" t="n">
        <f aca="false">SUM(Week!J$3:J17)</f>
        <v>-10.2486161096585</v>
      </c>
      <c r="K17" s="17" t="n">
        <f aca="false">SUM(Week!K$3:K17)</f>
        <v>17.7622785731225</v>
      </c>
      <c r="L17" s="17" t="n">
        <f aca="false">SUM(Week!L$3:L17)</f>
        <v>0</v>
      </c>
      <c r="M17" s="17" t="n">
        <f aca="false">SUM(Week!M$3:M17)</f>
        <v>0</v>
      </c>
      <c r="O17" s="1"/>
      <c r="P17" s="19" t="n">
        <f aca="false">MAX(B17:M17)</f>
        <v>17.7622785731225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customFormat="false" ht="12.75" hidden="false" customHeight="false" outlineLevel="0" collapsed="false">
      <c r="A18" s="1" t="str">
        <f aca="false">Input!A18</f>
        <v>Houston</v>
      </c>
      <c r="B18" s="17" t="n">
        <f aca="false">SUM(Week!B$3:B18)</f>
        <v>13.9870592658257</v>
      </c>
      <c r="C18" s="17" t="n">
        <f aca="false">SUM(Week!C$3:C18)</f>
        <v>0.28444150874812</v>
      </c>
      <c r="D18" s="17" t="n">
        <f aca="false">SUM(Week!D$3:D18)</f>
        <v>-3.49719708984945</v>
      </c>
      <c r="E18" s="17" t="n">
        <f aca="false">SUM(Week!E$3:E18)</f>
        <v>6.33493853472498</v>
      </c>
      <c r="F18" s="17" t="n">
        <f aca="false">SUM(Week!F$3:F18)</f>
        <v>-10.2805141325622</v>
      </c>
      <c r="G18" s="17" t="n">
        <f aca="false">SUM(Week!G$3:G18)</f>
        <v>-6.28007667476449</v>
      </c>
      <c r="H18" s="18" t="n">
        <f aca="false">SUM(Week!H$3:H18)</f>
        <v>-10.7541590684858</v>
      </c>
      <c r="I18" s="17" t="n">
        <f aca="false">SUM(Week!I$3:I18)</f>
        <v>-2.05563992917564</v>
      </c>
      <c r="J18" s="17" t="n">
        <f aca="false">SUM(Week!J$3:J18)</f>
        <v>-8.32499916372512</v>
      </c>
      <c r="K18" s="17" t="n">
        <f aca="false">SUM(Week!K$3:K18)</f>
        <v>20.5861467492639</v>
      </c>
      <c r="L18" s="17" t="n">
        <f aca="false">SUM(Week!L$3:L18)</f>
        <v>0</v>
      </c>
      <c r="M18" s="17" t="n">
        <f aca="false">SUM(Week!M$3:M18)</f>
        <v>0</v>
      </c>
      <c r="O18" s="1"/>
      <c r="P18" s="19" t="n">
        <f aca="false">MAX(B18:M18)</f>
        <v>20.5861467492639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customFormat="false" ht="12.75" hidden="false" customHeight="false" outlineLevel="0" collapsed="false">
      <c r="A19" s="1" t="str">
        <f aca="false">Input!A19</f>
        <v>Greensboro</v>
      </c>
      <c r="B19" s="17" t="n">
        <f aca="false">SUM(Week!B$3:B19)</f>
        <v>14.1088919318419</v>
      </c>
      <c r="C19" s="17" t="n">
        <f aca="false">SUM(Week!C$3:C19)</f>
        <v>0.135212124947708</v>
      </c>
      <c r="D19" s="17" t="n">
        <f aca="false">SUM(Week!D$3:D19)</f>
        <v>0.982476836410816</v>
      </c>
      <c r="E19" s="17" t="n">
        <f aca="false">SUM(Week!E$3:E19)</f>
        <v>0.722518075453111</v>
      </c>
      <c r="F19" s="17" t="n">
        <f aca="false">SUM(Week!F$3:F19)</f>
        <v>-10.0380654964961</v>
      </c>
      <c r="G19" s="17" t="n">
        <f aca="false">SUM(Week!G$3:G19)</f>
        <v>-6.28007667476449</v>
      </c>
      <c r="H19" s="18" t="n">
        <f aca="false">SUM(Week!H$3:H19)</f>
        <v>-10.9734003122875</v>
      </c>
      <c r="I19" s="17" t="n">
        <f aca="false">SUM(Week!I$3:I19)</f>
        <v>-0.886825865119531</v>
      </c>
      <c r="J19" s="17" t="n">
        <f aca="false">SUM(Week!J$3:J19)</f>
        <v>-8.31736357704188</v>
      </c>
      <c r="K19" s="17" t="n">
        <f aca="false">SUM(Week!K$3:K19)</f>
        <v>20.546632957056</v>
      </c>
      <c r="L19" s="17" t="n">
        <f aca="false">SUM(Week!L$3:L19)</f>
        <v>0</v>
      </c>
      <c r="M19" s="17" t="n">
        <f aca="false">SUM(Week!M$3:M19)</f>
        <v>0</v>
      </c>
      <c r="O19" s="1"/>
      <c r="P19" s="19" t="n">
        <f aca="false">MAX(B19:M19)</f>
        <v>20.546632957056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customFormat="false" ht="12.75" hidden="false" customHeight="false" outlineLevel="0" collapsed="false">
      <c r="A20" s="1" t="str">
        <f aca="false">Input!A20</f>
        <v>New Orleans</v>
      </c>
      <c r="B20" s="17" t="n">
        <f aca="false">SUM(Week!B$3:B20)</f>
        <v>13.5699449130473</v>
      </c>
      <c r="C20" s="17" t="n">
        <f aca="false">SUM(Week!C$3:C20)</f>
        <v>-0.403734893846887</v>
      </c>
      <c r="D20" s="17" t="n">
        <f aca="false">SUM(Week!D$3:D20)</f>
        <v>1.3321625779454</v>
      </c>
      <c r="E20" s="17" t="n">
        <f aca="false">SUM(Week!E$3:E20)</f>
        <v>-0.832009240860549</v>
      </c>
      <c r="F20" s="17" t="n">
        <f aca="false">SUM(Week!F$3:F20)</f>
        <v>-10.0380654964961</v>
      </c>
      <c r="G20" s="17" t="n">
        <f aca="false">SUM(Week!G$3:G20)</f>
        <v>-11.4677573881528</v>
      </c>
      <c r="H20" s="17" t="n">
        <f aca="false">SUM(Week!H$3:H20)</f>
        <v>-8.2978073161156</v>
      </c>
      <c r="I20" s="17" t="n">
        <f aca="false">SUM(Week!I$3:I20)</f>
        <v>2.01036865274249</v>
      </c>
      <c r="J20" s="17" t="n">
        <f aca="false">SUM(Week!J$3:J20)</f>
        <v>-8.86521489901171</v>
      </c>
      <c r="K20" s="17" t="n">
        <f aca="false">SUM(Week!K$3:K20)</f>
        <v>23.1813743680085</v>
      </c>
      <c r="L20" s="17" t="n">
        <f aca="false">SUM(Week!L$3:L20)</f>
        <v>-4.60126820887086</v>
      </c>
      <c r="M20" s="17" t="n">
        <f aca="false">SUM(Week!M$3:M20)</f>
        <v>4.41200693161085</v>
      </c>
      <c r="O20" s="1"/>
      <c r="P20" s="19" t="n">
        <f aca="false">MAX(B20:M20)</f>
        <v>23.1813743680085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customFormat="false" ht="12.75" hidden="false" customHeight="false" outlineLevel="0" collapsed="false">
      <c r="A21" s="1" t="str">
        <f aca="false">Input!A21</f>
        <v>Nelson</v>
      </c>
      <c r="B21" s="17" t="n">
        <f aca="false">SUM(Week!B$3:B21)</f>
        <v>8.78254405992822</v>
      </c>
      <c r="C21" s="17" t="n">
        <f aca="false">SUM(Week!C$3:C21)</f>
        <v>-4.24667788713579</v>
      </c>
      <c r="D21" s="17" t="n">
        <f aca="false">SUM(Week!D$3:D21)</f>
        <v>1.25716077048971</v>
      </c>
      <c r="E21" s="17" t="n">
        <f aca="false">SUM(Week!E$3:E21)</f>
        <v>-0.584450689119029</v>
      </c>
      <c r="F21" s="17" t="n">
        <f aca="false">SUM(Week!F$3:F21)</f>
        <v>-10.0380654964961</v>
      </c>
      <c r="G21" s="17" t="n">
        <f aca="false">SUM(Week!G$3:G21)</f>
        <v>-12.1459928448851</v>
      </c>
      <c r="H21" s="17" t="n">
        <f aca="false">SUM(Week!H$3:H21)</f>
        <v>-5.33814131131199</v>
      </c>
      <c r="I21" s="17" t="n">
        <f aca="false">SUM(Week!I$3:I21)</f>
        <v>0.992887036154116</v>
      </c>
      <c r="J21" s="17" t="n">
        <f aca="false">SUM(Week!J$3:J21)</f>
        <v>-7.35817136238329</v>
      </c>
      <c r="K21" s="17" t="n">
        <f aca="false">SUM(Week!K$3:K21)</f>
        <v>24.6771722424406</v>
      </c>
      <c r="L21" s="17" t="n">
        <f aca="false">SUM(Week!L$3:L21)</f>
        <v>-3.47686900561206</v>
      </c>
      <c r="M21" s="17" t="n">
        <f aca="false">SUM(Week!M$3:M21)</f>
        <v>7.47860448793075</v>
      </c>
      <c r="O21" s="1"/>
      <c r="P21" s="19" t="n">
        <f aca="false">MAX(B21:M21)</f>
        <v>24.6771722424406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customFormat="false" ht="12.75" hidden="false" customHeight="false" outlineLevel="0" collapsed="false">
      <c r="A22" s="1" t="str">
        <f aca="false">Input!A22</f>
        <v>Colonial</v>
      </c>
      <c r="B22" s="17" t="n">
        <f aca="false">SUM(Week!B$3:B22)</f>
        <v>10.0917619440806</v>
      </c>
      <c r="C22" s="17" t="n">
        <f aca="false">SUM(Week!C$3:C22)</f>
        <v>-12.2466778871358</v>
      </c>
      <c r="D22" s="17" t="n">
        <f aca="false">SUM(Week!D$3:D22)</f>
        <v>-2.13452708639889</v>
      </c>
      <c r="E22" s="17" t="n">
        <f aca="false">SUM(Week!E$3:E22)</f>
        <v>-0.525166514816081</v>
      </c>
      <c r="F22" s="17" t="n">
        <f aca="false">SUM(Week!F$3:F22)</f>
        <v>-10.0380654964961</v>
      </c>
      <c r="G22" s="17" t="n">
        <f aca="false">SUM(Week!G$3:G22)</f>
        <v>-7.22714796429601</v>
      </c>
      <c r="H22" s="17" t="n">
        <f aca="false">SUM(Week!H$3:H22)</f>
        <v>-1.68810924084785</v>
      </c>
      <c r="I22" s="17" t="n">
        <f aca="false">SUM(Week!I$3:I22)</f>
        <v>1.67531748816772</v>
      </c>
      <c r="J22" s="17" t="n">
        <f aca="false">SUM(Week!J$3:J22)</f>
        <v>-8.76244488043887</v>
      </c>
      <c r="K22" s="17" t="n">
        <f aca="false">SUM(Week!K$3:K22)</f>
        <v>21.9122718176908</v>
      </c>
      <c r="L22" s="17" t="n">
        <f aca="false">SUM(Week!L$3:L22)</f>
        <v>-0.315125125696733</v>
      </c>
      <c r="M22" s="17" t="n">
        <f aca="false">SUM(Week!M$3:M22)</f>
        <v>9.25791294618725</v>
      </c>
      <c r="O22" s="1"/>
      <c r="P22" s="19" t="n">
        <f aca="false">MAX(B22:M22)</f>
        <v>21.9122718176908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customFormat="false" ht="12.75" hidden="false" customHeight="false" outlineLevel="0" collapsed="false">
      <c r="A23" s="1" t="str">
        <f aca="false">Input!A23</f>
        <v>Kemper</v>
      </c>
      <c r="B23" s="17" t="n">
        <f aca="false">SUM(Week!B$3:B23)</f>
        <v>9.91224731941071</v>
      </c>
      <c r="C23" s="17" t="n">
        <f aca="false">SUM(Week!C$3:C23)</f>
        <v>-9.97643576318254</v>
      </c>
      <c r="D23" s="17" t="n">
        <f aca="false">SUM(Week!D$3:D23)</f>
        <v>-7.30184087449051</v>
      </c>
      <c r="E23" s="17" t="n">
        <f aca="false">SUM(Week!E$3:E23)</f>
        <v>-2.26331116829374</v>
      </c>
      <c r="F23" s="17" t="n">
        <f aca="false">SUM(Week!F$3:F23)</f>
        <v>-10.0380654964961</v>
      </c>
      <c r="G23" s="17" t="n">
        <f aca="false">SUM(Week!G$3:G23)</f>
        <v>-14.227147964296</v>
      </c>
      <c r="H23" s="17" t="n">
        <f aca="false">SUM(Week!H$3:H23)</f>
        <v>-1.32044630370705</v>
      </c>
      <c r="I23" s="17" t="n">
        <f aca="false">SUM(Week!I$3:I23)</f>
        <v>5.48558968421113</v>
      </c>
      <c r="J23" s="17" t="n">
        <f aca="false">SUM(Week!J$3:J23)</f>
        <v>-6.48598380596217</v>
      </c>
      <c r="K23" s="17" t="n">
        <f aca="false">SUM(Week!K$3:K23)</f>
        <v>21.9062261852258</v>
      </c>
      <c r="L23" s="17" t="n">
        <f aca="false">SUM(Week!L$3:L23)</f>
        <v>1.58792102975971</v>
      </c>
      <c r="M23" s="17" t="n">
        <f aca="false">SUM(Week!M$3:M23)</f>
        <v>12.7212471578208</v>
      </c>
      <c r="O23" s="1"/>
      <c r="P23" s="19" t="n">
        <f aca="false">MAX(B23:M23)</f>
        <v>21.9062261852258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customFormat="false" ht="12.75" hidden="false" customHeight="false" outlineLevel="0" collapsed="false">
      <c r="A24" s="1" t="str">
        <f aca="false">Input!A24</f>
        <v>Memorial</v>
      </c>
      <c r="B24" s="17" t="n">
        <f aca="false">SUM(Week!B$3:B24)</f>
        <v>12.0628345890093</v>
      </c>
      <c r="C24" s="17" t="n">
        <f aca="false">SUM(Week!C$3:C24)</f>
        <v>-6.62642567067829</v>
      </c>
      <c r="D24" s="17" t="n">
        <f aca="false">SUM(Week!D$3:D24)</f>
        <v>-6.71097638466547</v>
      </c>
      <c r="E24" s="17" t="n">
        <f aca="false">SUM(Week!E$3:E24)</f>
        <v>-4.45323145867685</v>
      </c>
      <c r="F24" s="17" t="n">
        <f aca="false">SUM(Week!F$3:F24)</f>
        <v>-10.0380654964961</v>
      </c>
      <c r="G24" s="17" t="n">
        <f aca="false">SUM(Week!G$3:G24)</f>
        <v>-19.8994580310503</v>
      </c>
      <c r="H24" s="17" t="n">
        <f aca="false">SUM(Week!H$3:H24)</f>
        <v>-6.59094717186748</v>
      </c>
      <c r="I24" s="17" t="n">
        <f aca="false">SUM(Week!I$3:I24)</f>
        <v>6.17069776613387</v>
      </c>
      <c r="J24" s="17" t="n">
        <f aca="false">SUM(Week!J$3:J24)</f>
        <v>-8.94889685724859</v>
      </c>
      <c r="K24" s="17" t="n">
        <f aca="false">SUM(Week!K$3:K24)</f>
        <v>25.9732093156312</v>
      </c>
      <c r="L24" s="17" t="n">
        <f aca="false">SUM(Week!L$3:L24)</f>
        <v>1.59665410198591</v>
      </c>
      <c r="M24" s="17" t="n">
        <f aca="false">SUM(Week!M$3:M24)</f>
        <v>17.4646052979228</v>
      </c>
      <c r="O24" s="1"/>
      <c r="P24" s="19" t="n">
        <f aca="false">MAX(B24:M24)</f>
        <v>25.9732093156312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customFormat="false" ht="12.75" hidden="false" customHeight="false" outlineLevel="0" collapsed="false">
      <c r="A25" s="1" t="str">
        <f aca="false">Input!A25</f>
        <v>St. Jude</v>
      </c>
      <c r="B25" s="17" t="n">
        <f aca="false">SUM(Week!B$3:B25)</f>
        <v>13.7198951555254</v>
      </c>
      <c r="C25" s="17" t="n">
        <f aca="false">SUM(Week!C$3:C25)</f>
        <v>-7.74516920801865</v>
      </c>
      <c r="D25" s="17" t="n">
        <f aca="false">SUM(Week!D$3:D25)</f>
        <v>-4.40105782396558</v>
      </c>
      <c r="E25" s="17" t="n">
        <f aca="false">SUM(Week!E$3:E25)</f>
        <v>-4.81377603045263</v>
      </c>
      <c r="F25" s="17" t="n">
        <f aca="false">SUM(Week!F$3:F25)</f>
        <v>-10.0380654964961</v>
      </c>
      <c r="G25" s="17" t="n">
        <f aca="false">SUM(Week!G$3:G25)</f>
        <v>-23.4392959581111</v>
      </c>
      <c r="H25" s="17" t="n">
        <f aca="false">SUM(Week!H$3:H25)</f>
        <v>-6.73725196648528</v>
      </c>
      <c r="I25" s="17" t="n">
        <f aca="false">SUM(Week!I$3:I25)</f>
        <v>2.45594126317075</v>
      </c>
      <c r="J25" s="17" t="n">
        <f aca="false">SUM(Week!J$3:J25)</f>
        <v>-2.41418576498505</v>
      </c>
      <c r="K25" s="17" t="n">
        <f aca="false">SUM(Week!K$3:K25)</f>
        <v>28.3627903916218</v>
      </c>
      <c r="L25" s="17" t="n">
        <f aca="false">SUM(Week!L$3:L25)</f>
        <v>-0.408887878870184</v>
      </c>
      <c r="M25" s="17" t="n">
        <f aca="false">SUM(Week!M$3:M25)</f>
        <v>15.4590633170667</v>
      </c>
      <c r="O25" s="1"/>
      <c r="P25" s="19" t="n">
        <f aca="false">MAX(B25:M25)</f>
        <v>28.3627903916218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customFormat="false" ht="12.75" hidden="false" customHeight="false" outlineLevel="0" collapsed="false">
      <c r="A26" s="1" t="str">
        <f aca="false">Input!A26</f>
        <v>U.S. Open</v>
      </c>
      <c r="B26" s="17" t="n">
        <f aca="false">SUM(Week!B$3:B26)</f>
        <v>16.7938580037279</v>
      </c>
      <c r="C26" s="17" t="n">
        <f aca="false">SUM(Week!C$3:C26)</f>
        <v>-7.12411051244829</v>
      </c>
      <c r="D26" s="17" t="n">
        <f aca="false">SUM(Week!D$3:D26)</f>
        <v>-7.92584293182623</v>
      </c>
      <c r="E26" s="17" t="n">
        <f aca="false">SUM(Week!E$3:E26)</f>
        <v>-6.57123400756701</v>
      </c>
      <c r="F26" s="17" t="n">
        <f aca="false">SUM(Week!F$3:F26)</f>
        <v>-10.0380654964961</v>
      </c>
      <c r="G26" s="17" t="n">
        <f aca="false">SUM(Week!G$3:G26)</f>
        <v>-19.5267001130447</v>
      </c>
      <c r="H26" s="17" t="n">
        <f aca="false">SUM(Week!H$3:H26)</f>
        <v>-0.616932586968281</v>
      </c>
      <c r="I26" s="17" t="n">
        <f aca="false">SUM(Week!I$3:I26)</f>
        <v>1.96638149434106</v>
      </c>
      <c r="J26" s="17" t="n">
        <f aca="false">SUM(Week!J$3:J26)</f>
        <v>-5.17152156550268</v>
      </c>
      <c r="K26" s="17" t="n">
        <f aca="false">SUM(Week!K$3:K26)</f>
        <v>27.5338475164081</v>
      </c>
      <c r="L26" s="17" t="n">
        <f aca="false">SUM(Week!L$3:L26)</f>
        <v>-5.98609888078078</v>
      </c>
      <c r="M26" s="17" t="n">
        <f aca="false">SUM(Week!M$3:M26)</f>
        <v>16.6664190801571</v>
      </c>
      <c r="O26" s="1"/>
      <c r="P26" s="19" t="n">
        <f aca="false">MAX(B26:M26)</f>
        <v>27.5338475164081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customFormat="false" ht="12.75" hidden="false" customHeight="false" outlineLevel="0" collapsed="false">
      <c r="A27" s="1" t="str">
        <f aca="false">Input!A27</f>
        <v>Buick-NY</v>
      </c>
      <c r="B27" s="17" t="n">
        <f aca="false">SUM(Week!B$3:B27)</f>
        <v>17.5969859846974</v>
      </c>
      <c r="C27" s="17" t="n">
        <f aca="false">SUM(Week!C$3:C27)</f>
        <v>-8.52611633132143</v>
      </c>
      <c r="D27" s="17" t="n">
        <f aca="false">SUM(Week!D$3:D27)</f>
        <v>-3.88366206704169</v>
      </c>
      <c r="E27" s="17" t="n">
        <f aca="false">SUM(Week!E$3:E27)</f>
        <v>-4.16264989366727</v>
      </c>
      <c r="F27" s="17" t="n">
        <f aca="false">SUM(Week!F$3:F27)</f>
        <v>-10.0380654964961</v>
      </c>
      <c r="G27" s="17" t="n">
        <f aca="false">SUM(Week!G$3:G27)</f>
        <v>-22.7689957550445</v>
      </c>
      <c r="H27" s="17" t="n">
        <f aca="false">SUM(Week!H$3:H27)</f>
        <v>-1.5076302536492</v>
      </c>
      <c r="I27" s="17" t="n">
        <f aca="false">SUM(Week!I$3:I27)</f>
        <v>1.55715908278705</v>
      </c>
      <c r="J27" s="17" t="n">
        <f aca="false">SUM(Week!J$3:J27)</f>
        <v>-6.06468043182312</v>
      </c>
      <c r="K27" s="17" t="n">
        <f aca="false">SUM(Week!K$3:K27)</f>
        <v>25.9122747123305</v>
      </c>
      <c r="L27" s="17" t="n">
        <f aca="false">SUM(Week!L$3:L27)</f>
        <v>-1.70464535582295</v>
      </c>
      <c r="M27" s="17" t="n">
        <f aca="false">SUM(Week!M$3:M27)</f>
        <v>13.5900258050514</v>
      </c>
      <c r="O27" s="1"/>
      <c r="P27" s="19" t="n">
        <f aca="false">MAX(B27:M27)</f>
        <v>25.9122747123305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customFormat="false" ht="12.75" hidden="false" customHeight="false" outlineLevel="0" collapsed="false">
      <c r="A28" s="1" t="str">
        <f aca="false">Input!A28</f>
        <v>Hartford</v>
      </c>
      <c r="B28" s="17" t="n">
        <f aca="false">SUM(Week!B$3:B28)</f>
        <v>19.3005287098068</v>
      </c>
      <c r="C28" s="17" t="n">
        <f aca="false">SUM(Week!C$3:C28)</f>
        <v>-11.8729436496427</v>
      </c>
      <c r="D28" s="17" t="n">
        <f aca="false">SUM(Week!D$3:D28)</f>
        <v>-5.84828290442953</v>
      </c>
      <c r="E28" s="17" t="n">
        <f aca="false">SUM(Week!E$3:E28)</f>
        <v>-7.23572491139884</v>
      </c>
      <c r="F28" s="17" t="n">
        <f aca="false">SUM(Week!F$3:F28)</f>
        <v>-10.0380654964961</v>
      </c>
      <c r="G28" s="17" t="n">
        <f aca="false">SUM(Week!G$3:G28)</f>
        <v>-19.2721215599711</v>
      </c>
      <c r="H28" s="17" t="n">
        <f aca="false">SUM(Week!H$3:H28)</f>
        <v>-0.400308571086857</v>
      </c>
      <c r="I28" s="17" t="n">
        <f aca="false">SUM(Week!I$3:I28)</f>
        <v>1.51987437609966</v>
      </c>
      <c r="J28" s="17" t="n">
        <f aca="false">SUM(Week!J$3:J28)</f>
        <v>-5.50043583163426</v>
      </c>
      <c r="K28" s="17" t="n">
        <f aca="false">SUM(Week!K$3:K28)</f>
        <v>27.1038093692644</v>
      </c>
      <c r="L28" s="17" t="n">
        <f aca="false">SUM(Week!L$3:L28)</f>
        <v>-4.58592226519868</v>
      </c>
      <c r="M28" s="17" t="n">
        <f aca="false">SUM(Week!M$3:M28)</f>
        <v>16.8295927346873</v>
      </c>
      <c r="O28" s="1"/>
      <c r="P28" s="19" t="n">
        <f aca="false">MAX(B28:M28)</f>
        <v>27.1038093692644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customFormat="false" ht="12.75" hidden="false" customHeight="false" outlineLevel="0" collapsed="false">
      <c r="A29" s="1" t="str">
        <f aca="false">Input!A29</f>
        <v>Western</v>
      </c>
      <c r="B29" s="17" t="n">
        <f aca="false">SUM(Week!B$3:B29)</f>
        <v>18.4047695791286</v>
      </c>
      <c r="C29" s="17" t="n">
        <f aca="false">SUM(Week!C$3:C29)</f>
        <v>-11.8421344903408</v>
      </c>
      <c r="D29" s="17" t="n">
        <f aca="false">SUM(Week!D$3:D29)</f>
        <v>-7.48146539601149</v>
      </c>
      <c r="E29" s="17" t="n">
        <f aca="false">SUM(Week!E$3:E29)</f>
        <v>-8.82696942101405</v>
      </c>
      <c r="F29" s="17" t="n">
        <f aca="false">SUM(Week!F$3:F29)</f>
        <v>-10.0380654964961</v>
      </c>
      <c r="G29" s="17" t="n">
        <f aca="false">SUM(Week!G$3:G29)</f>
        <v>-17.1617961359046</v>
      </c>
      <c r="H29" s="17" t="n">
        <f aca="false">SUM(Week!H$3:H29)</f>
        <v>0.78035520972252</v>
      </c>
      <c r="I29" s="17" t="n">
        <f aca="false">SUM(Week!I$3:I29)</f>
        <v>3.3371111873423</v>
      </c>
      <c r="J29" s="17" t="n">
        <f aca="false">SUM(Week!J$3:J29)</f>
        <v>-3.58671225631809</v>
      </c>
      <c r="K29" s="17" t="n">
        <f aca="false">SUM(Week!K$3:K29)</f>
        <v>28.7614581839234</v>
      </c>
      <c r="L29" s="17" t="n">
        <f aca="false">SUM(Week!L$3:L29)</f>
        <v>-9.55708854070942</v>
      </c>
      <c r="M29" s="17" t="n">
        <f aca="false">SUM(Week!M$3:M29)</f>
        <v>17.2105375766777</v>
      </c>
      <c r="O29" s="1"/>
      <c r="P29" s="19" t="n">
        <f aca="false">MAX(B29:M29)</f>
        <v>28.7614581839234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customFormat="false" ht="12.75" hidden="false" customHeight="false" outlineLevel="0" collapsed="false">
      <c r="A30" s="1" t="str">
        <f aca="false">Input!A30</f>
        <v>Milwaukee</v>
      </c>
      <c r="B30" s="17" t="n">
        <f aca="false">SUM(Week!B$3:B30)</f>
        <v>19.6382020694702</v>
      </c>
      <c r="C30" s="17" t="n">
        <f aca="false">SUM(Week!C$3:C30)</f>
        <v>-14.0708236817702</v>
      </c>
      <c r="D30" s="17" t="n">
        <f aca="false">SUM(Week!D$3:D30)</f>
        <v>-8.27332343896656</v>
      </c>
      <c r="E30" s="17" t="n">
        <f aca="false">SUM(Week!E$3:E30)</f>
        <v>-9.61556321335981</v>
      </c>
      <c r="F30" s="17" t="n">
        <f aca="false">SUM(Week!F$3:F30)</f>
        <v>-10.0380654964961</v>
      </c>
      <c r="G30" s="17" t="n">
        <f aca="false">SUM(Week!G$3:G30)</f>
        <v>-17.1617961359046</v>
      </c>
      <c r="H30" s="17" t="n">
        <f aca="false">SUM(Week!H$3:H30)</f>
        <v>0.237579219695764</v>
      </c>
      <c r="I30" s="17" t="n">
        <f aca="false">SUM(Week!I$3:I30)</f>
        <v>2.79433519731554</v>
      </c>
      <c r="J30" s="17" t="n">
        <f aca="false">SUM(Week!J$3:J30)</f>
        <v>-3.3129578067759</v>
      </c>
      <c r="K30" s="17" t="n">
        <f aca="false">SUM(Week!K$3:K30)</f>
        <v>28.7515447380072</v>
      </c>
      <c r="L30" s="17" t="n">
        <f aca="false">SUM(Week!L$3:L30)</f>
        <v>-6.86023897412431</v>
      </c>
      <c r="M30" s="17" t="n">
        <f aca="false">SUM(Week!M$3:M30)</f>
        <v>17.9111075229088</v>
      </c>
      <c r="O30" s="1"/>
      <c r="P30" s="19" t="n">
        <f aca="false">MAX(B30:M30)</f>
        <v>28.7515447380072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customFormat="false" ht="12.75" hidden="false" customHeight="false" outlineLevel="0" collapsed="false">
      <c r="A31" s="1" t="str">
        <f aca="false">Input!A31</f>
        <v>British Open</v>
      </c>
      <c r="B31" s="17" t="n">
        <f aca="false">SUM(Week!B$3:B31)</f>
        <v>22.9086754432249</v>
      </c>
      <c r="C31" s="17" t="n">
        <f aca="false">SUM(Week!C$3:C31)</f>
        <v>-12.2107487611205</v>
      </c>
      <c r="D31" s="17" t="n">
        <f aca="false">SUM(Week!D$3:D31)</f>
        <v>-6.66693287342781</v>
      </c>
      <c r="E31" s="17" t="n">
        <f aca="false">SUM(Week!E$3:E31)</f>
        <v>-11.0162146408797</v>
      </c>
      <c r="F31" s="17" t="n">
        <f aca="false">SUM(Week!F$3:F31)</f>
        <v>-10.0380654964961</v>
      </c>
      <c r="G31" s="17" t="n">
        <f aca="false">SUM(Week!G$3:G31)</f>
        <v>-17.1617961359046</v>
      </c>
      <c r="H31" s="17" t="n">
        <f aca="false">SUM(Week!H$3:H31)</f>
        <v>-1.91378447867368</v>
      </c>
      <c r="I31" s="17" t="n">
        <f aca="false">SUM(Week!I$3:I31)</f>
        <v>4.35264949566265</v>
      </c>
      <c r="J31" s="17" t="n">
        <f aca="false">SUM(Week!J$3:J31)</f>
        <v>-5.84430111535271</v>
      </c>
      <c r="K31" s="17" t="n">
        <f aca="false">SUM(Week!K$3:K31)</f>
        <v>27.4562605773416</v>
      </c>
      <c r="L31" s="17" t="n">
        <f aca="false">SUM(Week!L$3:L31)</f>
        <v>-4.48404645530825</v>
      </c>
      <c r="M31" s="17" t="n">
        <f aca="false">SUM(Week!M$3:M31)</f>
        <v>14.6183044409343</v>
      </c>
      <c r="O31" s="1"/>
      <c r="P31" s="19" t="n">
        <f aca="false">MAX(B31:M31)</f>
        <v>27.4562605773416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customFormat="false" ht="12.75" hidden="false" customHeight="false" outlineLevel="0" collapsed="false">
      <c r="A32" s="1" t="str">
        <f aca="false">Input!A32</f>
        <v>Quad Cities</v>
      </c>
      <c r="B32" s="17" t="n">
        <f aca="false">SUM(Week!B$3:B32)</f>
        <v>24.0732515759678</v>
      </c>
      <c r="C32" s="17" t="n">
        <f aca="false">SUM(Week!C$3:C32)</f>
        <v>-12.2107487611205</v>
      </c>
      <c r="D32" s="17" t="n">
        <f aca="false">SUM(Week!D$3:D32)</f>
        <v>-6.5651717568046</v>
      </c>
      <c r="E32" s="17" t="n">
        <f aca="false">SUM(Week!E$3:E32)</f>
        <v>-10.8915929820818</v>
      </c>
      <c r="F32" s="17" t="n">
        <f aca="false">SUM(Week!F$3:F32)</f>
        <v>-10.0380654964961</v>
      </c>
      <c r="G32" s="17" t="n">
        <f aca="false">SUM(Week!G$3:G32)</f>
        <v>-17.1617961359046</v>
      </c>
      <c r="H32" s="17" t="n">
        <f aca="false">SUM(Week!H$3:H32)</f>
        <v>-5.20007543884946</v>
      </c>
      <c r="I32" s="17" t="n">
        <f aca="false">SUM(Week!I$3:I32)</f>
        <v>6.07705261870147</v>
      </c>
      <c r="J32" s="17" t="n">
        <f aca="false">SUM(Week!J$3:J32)</f>
        <v>-4.84081935403016</v>
      </c>
      <c r="K32" s="17" t="n">
        <f aca="false">SUM(Week!K$3:K32)</f>
        <v>28.6208367100844</v>
      </c>
      <c r="L32" s="17" t="n">
        <f aca="false">SUM(Week!L$3:L32)</f>
        <v>-4.42674635894177</v>
      </c>
      <c r="M32" s="17" t="n">
        <f aca="false">SUM(Week!M$3:M32)</f>
        <v>12.5638753794754</v>
      </c>
      <c r="O32" s="1"/>
      <c r="P32" s="19" t="n">
        <f aca="false">MAX(B32:M32)</f>
        <v>28.6208367100844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customFormat="false" ht="12.75" hidden="false" customHeight="false" outlineLevel="0" collapsed="false">
      <c r="A33" s="1" t="str">
        <f aca="false">Input!A33</f>
        <v>International</v>
      </c>
      <c r="B33" s="17" t="n">
        <f aca="false">SUM(Week!B$3:B33)</f>
        <v>22.4388513885679</v>
      </c>
      <c r="C33" s="17" t="n">
        <f aca="false">SUM(Week!C$3:C33)</f>
        <v>-4.32507477859256</v>
      </c>
      <c r="D33" s="17" t="n">
        <f aca="false">SUM(Week!D$3:D33)</f>
        <v>-12.2557479064246</v>
      </c>
      <c r="E33" s="17" t="n">
        <f aca="false">SUM(Week!E$3:E33)</f>
        <v>-13.0698613649781</v>
      </c>
      <c r="F33" s="17" t="n">
        <f aca="false">SUM(Week!F$3:F33)</f>
        <v>-10.0380654964961</v>
      </c>
      <c r="G33" s="17" t="n">
        <f aca="false">SUM(Week!G$3:G33)</f>
        <v>-17.1617961359046</v>
      </c>
      <c r="H33" s="17" t="n">
        <f aca="false">SUM(Week!H$3:H33)</f>
        <v>-6.89973394543023</v>
      </c>
      <c r="I33" s="17" t="n">
        <f aca="false">SUM(Week!I$3:I33)</f>
        <v>6.96368206005406</v>
      </c>
      <c r="J33" s="17" t="n">
        <f aca="false">SUM(Week!J$3:J33)</f>
        <v>-9.10885307771853</v>
      </c>
      <c r="K33" s="17" t="n">
        <f aca="false">SUM(Week!K$3:K33)</f>
        <v>33.7091821993579</v>
      </c>
      <c r="L33" s="17" t="n">
        <f aca="false">SUM(Week!L$3:L33)</f>
        <v>-7.90480381118389</v>
      </c>
      <c r="M33" s="17" t="n">
        <f aca="false">SUM(Week!M$3:M33)</f>
        <v>17.6522208687488</v>
      </c>
      <c r="O33" s="1"/>
      <c r="P33" s="19" t="n">
        <f aca="false">MAX(B33:M33)</f>
        <v>33.7091821993579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customFormat="false" ht="12.75" hidden="false" customHeight="false" outlineLevel="0" collapsed="false">
      <c r="A34" s="1" t="str">
        <f aca="false">Input!A34</f>
        <v>Buick-Mich</v>
      </c>
      <c r="B34" s="17" t="n">
        <f aca="false">SUM(Week!B$3:B34)</f>
        <v>23.4499948082568</v>
      </c>
      <c r="C34" s="17" t="n">
        <f aca="false">SUM(Week!C$3:C34)</f>
        <v>-4.32507477859256</v>
      </c>
      <c r="D34" s="17" t="n">
        <f aca="false">SUM(Week!D$3:D34)</f>
        <v>-9.70837893396479</v>
      </c>
      <c r="E34" s="17" t="n">
        <f aca="false">SUM(Week!E$3:E34)</f>
        <v>-11.6433879266553</v>
      </c>
      <c r="F34" s="17" t="n">
        <f aca="false">SUM(Week!F$3:F34)</f>
        <v>-10.0380654964961</v>
      </c>
      <c r="G34" s="17" t="n">
        <f aca="false">SUM(Week!G$3:G34)</f>
        <v>-17.1617961359046</v>
      </c>
      <c r="H34" s="17" t="n">
        <f aca="false">SUM(Week!H$3:H34)</f>
        <v>-8.85869417101944</v>
      </c>
      <c r="I34" s="17" t="n">
        <f aca="false">SUM(Week!I$3:I34)</f>
        <v>6.35935781343062</v>
      </c>
      <c r="J34" s="17" t="n">
        <f aca="false">SUM(Week!J$3:J34)</f>
        <v>-7.87189037686616</v>
      </c>
      <c r="K34" s="17" t="n">
        <f aca="false">SUM(Week!K$3:K34)</f>
        <v>33.3858088512235</v>
      </c>
      <c r="L34" s="17" t="n">
        <f aca="false">SUM(Week!L$3:L34)</f>
        <v>-13.3048038111839</v>
      </c>
      <c r="M34" s="17" t="n">
        <f aca="false">SUM(Week!M$3:M34)</f>
        <v>19.7169301577719</v>
      </c>
      <c r="O34" s="1"/>
      <c r="P34" s="19" t="n">
        <f aca="false">MAX(B34:M34)</f>
        <v>33.3858088512235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customFormat="false" ht="12.75" hidden="false" customHeight="false" outlineLevel="0" collapsed="false">
      <c r="A35" s="1" t="str">
        <f aca="false">Input!A35</f>
        <v>PGA</v>
      </c>
      <c r="B35" s="17" t="n">
        <f aca="false">SUM(Week!B$3:B35)</f>
        <v>16.9332630675633</v>
      </c>
      <c r="C35" s="17" t="n">
        <f aca="false">SUM(Week!C$3:C35)</f>
        <v>-6.17037305698556</v>
      </c>
      <c r="D35" s="17" t="n">
        <f aca="false">SUM(Week!D$3:D35)</f>
        <v>-9.59569519397368</v>
      </c>
      <c r="E35" s="17" t="n">
        <f aca="false">SUM(Week!E$3:E35)</f>
        <v>-6.9749496489089</v>
      </c>
      <c r="F35" s="17" t="n">
        <f aca="false">SUM(Week!F$3:F35)</f>
        <v>-10.0380654964961</v>
      </c>
      <c r="G35" s="17" t="n">
        <f aca="false">SUM(Week!G$3:G35)</f>
        <v>-17.1617961359046</v>
      </c>
      <c r="H35" s="17" t="n">
        <f aca="false">SUM(Week!H$3:H35)</f>
        <v>-10.1221986376712</v>
      </c>
      <c r="I35" s="17" t="n">
        <f aca="false">SUM(Week!I$3:I35)</f>
        <v>6.59314595511414</v>
      </c>
      <c r="J35" s="17" t="n">
        <f aca="false">SUM(Week!J$3:J35)</f>
        <v>-6.07000982129083</v>
      </c>
      <c r="K35" s="17" t="n">
        <f aca="false">SUM(Week!K$3:K35)</f>
        <v>33.349576197612</v>
      </c>
      <c r="L35" s="17" t="n">
        <f aca="false">SUM(Week!L$3:L35)</f>
        <v>-9.47852194968611</v>
      </c>
      <c r="M35" s="17" t="n">
        <f aca="false">SUM(Week!M$3:M35)</f>
        <v>18.7356247206276</v>
      </c>
      <c r="O35" s="1"/>
      <c r="P35" s="19" t="n">
        <f aca="false">MAX(B35:M35)</f>
        <v>33.349576197612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customFormat="false" ht="12.75" hidden="false" customHeight="false" outlineLevel="0" collapsed="false">
      <c r="A36" s="1" t="str">
        <f aca="false">Input!A36</f>
        <v>Firestone</v>
      </c>
      <c r="B36" s="17" t="n">
        <f aca="false">SUM(Week!B$3:B36)</f>
        <v>16.7601017171055</v>
      </c>
      <c r="C36" s="17" t="n">
        <f aca="false">SUM(Week!C$3:C36)</f>
        <v>-9.19065838703289</v>
      </c>
      <c r="D36" s="17" t="n">
        <f aca="false">SUM(Week!D$3:D36)</f>
        <v>-10.8994678614099</v>
      </c>
      <c r="E36" s="17" t="n">
        <f aca="false">SUM(Week!E$3:E36)</f>
        <v>-4.75125178099171</v>
      </c>
      <c r="F36" s="17" t="n">
        <f aca="false">SUM(Week!F$3:F36)</f>
        <v>-10.0380654964961</v>
      </c>
      <c r="G36" s="17" t="n">
        <f aca="false">SUM(Week!G$3:G36)</f>
        <v>-17.1617961359046</v>
      </c>
      <c r="H36" s="17" t="n">
        <f aca="false">SUM(Week!H$3:H36)</f>
        <v>-8.31350619252354</v>
      </c>
      <c r="I36" s="17" t="n">
        <f aca="false">SUM(Week!I$3:I36)</f>
        <v>3.06038164754789</v>
      </c>
      <c r="J36" s="17" t="n">
        <f aca="false">SUM(Week!J$3:J36)</f>
        <v>-4.63458701060639</v>
      </c>
      <c r="K36" s="17" t="n">
        <f aca="false">SUM(Week!K$3:K36)</f>
        <v>34.5202560299975</v>
      </c>
      <c r="L36" s="17" t="n">
        <f aca="false">SUM(Week!L$3:L36)</f>
        <v>-6.57002871701221</v>
      </c>
      <c r="M36" s="17" t="n">
        <f aca="false">SUM(Week!M$3:M36)</f>
        <v>17.2186221873264</v>
      </c>
      <c r="O36" s="1"/>
      <c r="P36" s="19" t="n">
        <f aca="false">MAX(B36:M36)</f>
        <v>34.5202560299975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customFormat="false" ht="12.75" hidden="false" customHeight="false" outlineLevel="0" collapsed="false">
      <c r="A37" s="1" t="str">
        <f aca="false">Input!A37</f>
        <v>Vancouver</v>
      </c>
      <c r="B37" s="17" t="n">
        <f aca="false">SUM(Week!B$3:B37)</f>
        <v>16.0555705684174</v>
      </c>
      <c r="C37" s="17" t="n">
        <f aca="false">SUM(Week!C$3:C37)</f>
        <v>-12.0069595150163</v>
      </c>
      <c r="D37" s="17" t="n">
        <f aca="false">SUM(Week!D$3:D37)</f>
        <v>-8.40708321357257</v>
      </c>
      <c r="E37" s="17" t="n">
        <f aca="false">SUM(Week!E$3:E37)</f>
        <v>-2.44953139520959</v>
      </c>
      <c r="F37" s="17" t="n">
        <f aca="false">SUM(Week!F$3:F37)</f>
        <v>-10.0380654964961</v>
      </c>
      <c r="G37" s="17" t="n">
        <f aca="false">SUM(Week!G$3:G37)</f>
        <v>-17.1617961359046</v>
      </c>
      <c r="H37" s="17" t="n">
        <f aca="false">SUM(Week!H$3:H37)</f>
        <v>-7.33152394477695</v>
      </c>
      <c r="I37" s="17" t="n">
        <f aca="false">SUM(Week!I$3:I37)</f>
        <v>2.6587309386765</v>
      </c>
      <c r="J37" s="17" t="n">
        <f aca="false">SUM(Week!J$3:J37)</f>
        <v>-7.03743816071459</v>
      </c>
      <c r="K37" s="17" t="n">
        <f aca="false">SUM(Week!K$3:K37)</f>
        <v>35.3301270803931</v>
      </c>
      <c r="L37" s="17" t="n">
        <f aca="false">SUM(Week!L$3:L37)</f>
        <v>-6.27756198434283</v>
      </c>
      <c r="M37" s="17" t="n">
        <f aca="false">SUM(Week!M$3:M37)</f>
        <v>16.6655312585466</v>
      </c>
      <c r="O37" s="1"/>
      <c r="P37" s="19" t="n">
        <f aca="false">MAX(B37:M37)</f>
        <v>35.3301270803931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customFormat="false" ht="12.75" hidden="false" customHeight="false" outlineLevel="0" collapsed="false">
      <c r="A38" s="1" t="str">
        <f aca="false">Input!A38</f>
        <v>Canadian</v>
      </c>
      <c r="B38" s="17" t="n">
        <f aca="false">SUM(Week!B$3:B38)</f>
        <v>19.5725572090659</v>
      </c>
      <c r="C38" s="17" t="n">
        <f aca="false">SUM(Week!C$3:C38)</f>
        <v>-14.3083871673576</v>
      </c>
      <c r="D38" s="17" t="n">
        <f aca="false">SUM(Week!D$3:D38)</f>
        <v>-7.0447141875244</v>
      </c>
      <c r="E38" s="17" t="n">
        <f aca="false">SUM(Week!E$3:E38)</f>
        <v>0.7181737896442</v>
      </c>
      <c r="F38" s="17" t="n">
        <f aca="false">SUM(Week!F$3:F38)</f>
        <v>-10.0380654964961</v>
      </c>
      <c r="G38" s="17" t="n">
        <f aca="false">SUM(Week!G$3:G38)</f>
        <v>-17.1617961359046</v>
      </c>
      <c r="H38" s="17" t="n">
        <f aca="false">SUM(Week!H$3:H38)</f>
        <v>-11.3684492263489</v>
      </c>
      <c r="I38" s="17" t="n">
        <f aca="false">SUM(Week!I$3:I38)</f>
        <v>6.79076524962372</v>
      </c>
      <c r="J38" s="17" t="n">
        <f aca="false">SUM(Week!J$3:J38)</f>
        <v>-7.11933764706533</v>
      </c>
      <c r="K38" s="17" t="n">
        <f aca="false">SUM(Week!K$3:K38)</f>
        <v>35.5668594794487</v>
      </c>
      <c r="L38" s="17" t="n">
        <f aca="false">SUM(Week!L$3:L38)</f>
        <v>-10.8697424038913</v>
      </c>
      <c r="M38" s="17" t="n">
        <f aca="false">SUM(Week!M$3:M38)</f>
        <v>15.2621365368058</v>
      </c>
      <c r="O38" s="1"/>
      <c r="P38" s="19" t="n">
        <f aca="false">MAX(B38:M38)</f>
        <v>35.5668594794487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customFormat="false" ht="12.75" hidden="false" customHeight="false" outlineLevel="0" collapsed="false">
      <c r="A39" s="1" t="str">
        <f aca="false">Input!A39</f>
        <v>Pennsylvania</v>
      </c>
      <c r="B39" s="17" t="n">
        <f aca="false">SUM(Week!B$3:B39)</f>
        <v>18.2891219780167</v>
      </c>
      <c r="C39" s="17" t="n">
        <f aca="false">SUM(Week!C$3:C39)</f>
        <v>-11.2451076418236</v>
      </c>
      <c r="D39" s="17" t="n">
        <f aca="false">SUM(Week!D$3:D39)</f>
        <v>-8.11840749051713</v>
      </c>
      <c r="E39" s="17" t="n">
        <f aca="false">SUM(Week!E$3:E39)</f>
        <v>3.10505738386045</v>
      </c>
      <c r="F39" s="17" t="n">
        <f aca="false">SUM(Week!F$3:F39)</f>
        <v>-10.0380654964961</v>
      </c>
      <c r="G39" s="17" t="n">
        <f aca="false">SUM(Week!G$3:G39)</f>
        <v>-17.1617961359046</v>
      </c>
      <c r="H39" s="17" t="n">
        <f aca="false">SUM(Week!H$3:H39)</f>
        <v>-11.9752236017637</v>
      </c>
      <c r="I39" s="17" t="n">
        <f aca="false">SUM(Week!I$3:I39)</f>
        <v>5.72323112594303</v>
      </c>
      <c r="J39" s="17" t="n">
        <f aca="false">SUM(Week!J$3:J39)</f>
        <v>-7.3203612314101</v>
      </c>
      <c r="K39" s="17" t="n">
        <f aca="false">SUM(Week!K$3:K39)</f>
        <v>33.6357209262938</v>
      </c>
      <c r="L39" s="17" t="n">
        <f aca="false">SUM(Week!L$3:L39)</f>
        <v>-10.8159810882723</v>
      </c>
      <c r="M39" s="17" t="n">
        <f aca="false">SUM(Week!M$3:M39)</f>
        <v>15.9218112720735</v>
      </c>
      <c r="O39" s="1"/>
      <c r="P39" s="19" t="n">
        <f aca="false">MAX(B39:M39)</f>
        <v>33.6357209262938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customFormat="false" ht="12.75" hidden="false" customHeight="false" outlineLevel="0" collapsed="false">
      <c r="A40" s="1" t="str">
        <f aca="false">Input!A40</f>
        <v>San Antonio</v>
      </c>
      <c r="B40" s="17" t="n">
        <f aca="false">SUM(Week!B$3:B40)</f>
        <v>17.2457736443294</v>
      </c>
      <c r="C40" s="17" t="n">
        <f aca="false">SUM(Week!C$3:C40)</f>
        <v>-10.6661512560762</v>
      </c>
      <c r="D40" s="17" t="n">
        <f aca="false">SUM(Week!D$3:D40)</f>
        <v>-8.48716766087113</v>
      </c>
      <c r="E40" s="17" t="n">
        <f aca="false">SUM(Week!E$3:E40)</f>
        <v>6.78983464601993</v>
      </c>
      <c r="F40" s="17" t="n">
        <f aca="false">SUM(Week!F$3:F40)</f>
        <v>-10.0380654964961</v>
      </c>
      <c r="G40" s="17" t="n">
        <f aca="false">SUM(Week!G$3:G40)</f>
        <v>-17.1617961359046</v>
      </c>
      <c r="H40" s="17" t="n">
        <f aca="false">SUM(Week!H$3:H40)</f>
        <v>-13.627347161802</v>
      </c>
      <c r="I40" s="17" t="n">
        <f aca="false">SUM(Week!I$3:I40)</f>
        <v>8.61998745546139</v>
      </c>
      <c r="J40" s="17" t="n">
        <f aca="false">SUM(Week!J$3:J40)</f>
        <v>-6.20972380826325</v>
      </c>
      <c r="K40" s="17" t="n">
        <f aca="false">SUM(Week!K$3:K40)</f>
        <v>29.9131014216267</v>
      </c>
      <c r="L40" s="17" t="n">
        <f aca="false">SUM(Week!L$3:L40)</f>
        <v>-9.83847090765629</v>
      </c>
      <c r="M40" s="17" t="n">
        <f aca="false">SUM(Week!M$3:M40)</f>
        <v>13.4600252596322</v>
      </c>
      <c r="O40" s="1"/>
      <c r="P40" s="19" t="n">
        <f aca="false">MAX(B40:M40)</f>
        <v>29.9131014216267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customFormat="false" ht="12.75" hidden="false" customHeight="false" outlineLevel="0" collapsed="false">
      <c r="A41" s="1" t="str">
        <f aca="false">Input!A41</f>
        <v>Kingsmill</v>
      </c>
      <c r="B41" s="17" t="n">
        <f aca="false">SUM(Week!B$3:B41)</f>
        <v>19.1237275305487</v>
      </c>
      <c r="C41" s="17" t="n">
        <f aca="false">SUM(Week!C$3:C41)</f>
        <v>-7.74715557909801</v>
      </c>
      <c r="D41" s="17" t="n">
        <f aca="false">SUM(Week!D$3:D41)</f>
        <v>-9.30956573466177</v>
      </c>
      <c r="E41" s="17" t="n">
        <f aca="false">SUM(Week!E$3:E41)</f>
        <v>6.6916162704208</v>
      </c>
      <c r="F41" s="17" t="n">
        <f aca="false">SUM(Week!F$3:F41)</f>
        <v>-10.0380654964961</v>
      </c>
      <c r="G41" s="17" t="n">
        <f aca="false">SUM(Week!G$3:G41)</f>
        <v>-17.1617961359046</v>
      </c>
      <c r="H41" s="17" t="n">
        <f aca="false">SUM(Week!H$3:H41)</f>
        <v>-8.37032623261086</v>
      </c>
      <c r="I41" s="17" t="n">
        <f aca="false">SUM(Week!I$3:I41)</f>
        <v>7.3360657227712</v>
      </c>
      <c r="J41" s="17" t="n">
        <f aca="false">SUM(Week!J$3:J41)</f>
        <v>-13.0693065297365</v>
      </c>
      <c r="K41" s="17" t="n">
        <f aca="false">SUM(Week!K$3:K41)</f>
        <v>30.4077347245731</v>
      </c>
      <c r="L41" s="17" t="n">
        <f aca="false">SUM(Week!L$3:L41)</f>
        <v>-10.2366492929298</v>
      </c>
      <c r="M41" s="17" t="n">
        <f aca="false">SUM(Week!M$3:M41)</f>
        <v>12.3737207531239</v>
      </c>
      <c r="O41" s="1"/>
      <c r="P41" s="19" t="n">
        <f aca="false">MAX(B41:M41)</f>
        <v>30.4077347245731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customFormat="false" ht="12.75" hidden="false" customHeight="false" outlineLevel="0" collapsed="false">
      <c r="A42" s="1" t="str">
        <f aca="false">Input!A42</f>
        <v>Las Vegas</v>
      </c>
      <c r="B42" s="17" t="n">
        <f aca="false">SUM(Week!B$3:B42)</f>
        <v>20.5626683397429</v>
      </c>
      <c r="C42" s="17" t="n">
        <f aca="false">SUM(Week!C$3:C42)</f>
        <v>-8.89210474023334</v>
      </c>
      <c r="D42" s="17" t="n">
        <f aca="false">SUM(Week!D$3:D42)</f>
        <v>-9.87351576075966</v>
      </c>
      <c r="E42" s="17" t="n">
        <f aca="false">SUM(Week!E$3:E42)</f>
        <v>3.14904293121383</v>
      </c>
      <c r="F42" s="17" t="n">
        <f aca="false">SUM(Week!F$3:F42)</f>
        <v>-10.0380654964961</v>
      </c>
      <c r="G42" s="17" t="n">
        <f aca="false">SUM(Week!G$3:G42)</f>
        <v>-17.1617961359046</v>
      </c>
      <c r="H42" s="17" t="n">
        <f aca="false">SUM(Week!H$3:H42)</f>
        <v>-11.9765950363806</v>
      </c>
      <c r="I42" s="17" t="n">
        <f aca="false">SUM(Week!I$3:I42)</f>
        <v>7.17380555569357</v>
      </c>
      <c r="J42" s="17" t="n">
        <f aca="false">SUM(Week!J$3:J42)</f>
        <v>-9.97280197953618</v>
      </c>
      <c r="K42" s="17" t="n">
        <f aca="false">SUM(Week!K$3:K42)</f>
        <v>31.8466755337672</v>
      </c>
      <c r="L42" s="17" t="n">
        <f aca="false">SUM(Week!L$3:L42)</f>
        <v>-9.34161965176804</v>
      </c>
      <c r="M42" s="17" t="n">
        <f aca="false">SUM(Week!M$3:M42)</f>
        <v>14.5243064406611</v>
      </c>
      <c r="O42" s="1"/>
      <c r="P42" s="19" t="n">
        <f aca="false">MAX(B42:M42)</f>
        <v>31.8466755337672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customFormat="false" ht="12.75" hidden="false" customHeight="false" outlineLevel="0" collapsed="false">
      <c r="A43" s="1" t="n">
        <f aca="false">Input!A43</f>
        <v>0</v>
      </c>
      <c r="B43" s="17" t="e">
        <f aca="false">SUM(Week!B$3:B43)</f>
        <v>#DIV/0!</v>
      </c>
      <c r="C43" s="17" t="e">
        <f aca="false">SUM(Week!C$3:C43)</f>
        <v>#DIV/0!</v>
      </c>
      <c r="D43" s="17" t="e">
        <f aca="false">SUM(Week!D$3:D43)</f>
        <v>#DIV/0!</v>
      </c>
      <c r="E43" s="17" t="e">
        <f aca="false">SUM(Week!E$3:E43)</f>
        <v>#DIV/0!</v>
      </c>
      <c r="F43" s="17" t="n">
        <f aca="false">SUM(Week!F$3:F43)</f>
        <v>-10.0380654964961</v>
      </c>
      <c r="G43" s="17" t="n">
        <f aca="false">SUM(Week!G$3:G43)</f>
        <v>-17.1617961359046</v>
      </c>
      <c r="H43" s="17" t="e">
        <f aca="false">SUM(Week!H$3:H43)</f>
        <v>#DIV/0!</v>
      </c>
      <c r="I43" s="17" t="e">
        <f aca="false">SUM(Week!I$3:I43)</f>
        <v>#DIV/0!</v>
      </c>
      <c r="J43" s="17" t="e">
        <f aca="false">SUM(Week!J$3:J43)</f>
        <v>#DIV/0!</v>
      </c>
      <c r="K43" s="17" t="e">
        <f aca="false">SUM(Week!K$3:K43)</f>
        <v>#DIV/0!</v>
      </c>
      <c r="L43" s="17" t="e">
        <f aca="false">SUM(Week!L$3:L43)</f>
        <v>#DIV/0!</v>
      </c>
      <c r="M43" s="17" t="e">
        <f aca="false">SUM(Week!M$3:M43)</f>
        <v>#DIV/0!</v>
      </c>
      <c r="O43" s="1"/>
      <c r="P43" s="19" t="e">
        <f aca="false">MAX(B43:M43)</f>
        <v>#DIV/0!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customFormat="false" ht="12.75" hidden="false" customHeight="false" outlineLevel="0" collapsed="false">
      <c r="A44" s="1" t="n">
        <f aca="false">Input!A44</f>
        <v>0</v>
      </c>
      <c r="B44" s="17" t="e">
        <f aca="false">SUM(Week!B$3:B44)</f>
        <v>#DIV/0!</v>
      </c>
      <c r="C44" s="17" t="e">
        <f aca="false">SUM(Week!C$3:C44)</f>
        <v>#DIV/0!</v>
      </c>
      <c r="D44" s="17" t="e">
        <f aca="false">SUM(Week!D$3:D44)</f>
        <v>#DIV/0!</v>
      </c>
      <c r="E44" s="17" t="e">
        <f aca="false">SUM(Week!E$3:E44)</f>
        <v>#DIV/0!</v>
      </c>
      <c r="F44" s="17" t="n">
        <f aca="false">SUM(Week!F$3:F44)</f>
        <v>-10.0380654964961</v>
      </c>
      <c r="G44" s="17" t="n">
        <f aca="false">SUM(Week!G$3:G44)</f>
        <v>-17.1617961359046</v>
      </c>
      <c r="H44" s="17" t="e">
        <f aca="false">SUM(Week!H$3:H44)</f>
        <v>#DIV/0!</v>
      </c>
      <c r="I44" s="17" t="e">
        <f aca="false">SUM(Week!I$3:I44)</f>
        <v>#DIV/0!</v>
      </c>
      <c r="J44" s="17" t="e">
        <f aca="false">SUM(Week!J$3:J44)</f>
        <v>#DIV/0!</v>
      </c>
      <c r="K44" s="17" t="e">
        <f aca="false">SUM(Week!K$3:K44)</f>
        <v>#DIV/0!</v>
      </c>
      <c r="L44" s="17" t="e">
        <f aca="false">SUM(Week!L$3:L44)</f>
        <v>#DIV/0!</v>
      </c>
      <c r="M44" s="17" t="e">
        <f aca="false">SUM(Week!M$3:M44)</f>
        <v>#DIV/0!</v>
      </c>
      <c r="O44" s="1"/>
      <c r="P44" s="19" t="e">
        <f aca="false">MAX(B44:M44)</f>
        <v>#DIV/0!</v>
      </c>
    </row>
    <row r="45" customFormat="false" ht="12.75" hidden="false" customHeight="false" outlineLevel="0" collapsed="false">
      <c r="A45" s="1" t="n">
        <f aca="false">Input!A45</f>
        <v>0</v>
      </c>
      <c r="B45" s="17" t="e">
        <f aca="false">SUM(Week!B$3:B45)</f>
        <v>#DIV/0!</v>
      </c>
      <c r="C45" s="17" t="e">
        <f aca="false">SUM(Week!C$3:C45)</f>
        <v>#DIV/0!</v>
      </c>
      <c r="D45" s="17" t="e">
        <f aca="false">SUM(Week!D$3:D45)</f>
        <v>#DIV/0!</v>
      </c>
      <c r="E45" s="17" t="e">
        <f aca="false">SUM(Week!E$3:E45)</f>
        <v>#DIV/0!</v>
      </c>
      <c r="F45" s="17" t="n">
        <f aca="false">SUM(Week!F$3:F45)</f>
        <v>-10.0380654964961</v>
      </c>
      <c r="G45" s="17" t="n">
        <f aca="false">SUM(Week!G$3:G45)</f>
        <v>-17.1617961359046</v>
      </c>
      <c r="H45" s="17" t="e">
        <f aca="false">SUM(Week!H$3:H45)</f>
        <v>#DIV/0!</v>
      </c>
      <c r="I45" s="17" t="e">
        <f aca="false">SUM(Week!I$3:I45)</f>
        <v>#DIV/0!</v>
      </c>
      <c r="J45" s="17" t="e">
        <f aca="false">SUM(Week!J$3:J45)</f>
        <v>#DIV/0!</v>
      </c>
      <c r="K45" s="17" t="e">
        <f aca="false">SUM(Week!K$3:K45)</f>
        <v>#DIV/0!</v>
      </c>
      <c r="L45" s="17" t="e">
        <f aca="false">SUM(Week!L$3:L45)</f>
        <v>#DIV/0!</v>
      </c>
      <c r="M45" s="17" t="e">
        <f aca="false">SUM(Week!M$3:M45)</f>
        <v>#DIV/0!</v>
      </c>
      <c r="O45" s="1"/>
      <c r="P45" s="19" t="e">
        <f aca="false">MAX(B45:M45)</f>
        <v>#DIV/0!</v>
      </c>
    </row>
    <row r="51" customFormat="false" ht="12.75" hidden="false" customHeight="false" outlineLevel="0" collapsed="false">
      <c r="A51" s="1"/>
    </row>
    <row r="52" customFormat="false" ht="12.75" hidden="false" customHeight="false" outlineLevel="0" collapsed="false">
      <c r="A52" s="1"/>
    </row>
    <row r="53" customFormat="false" ht="12.75" hidden="false" customHeight="false" outlineLevel="0" collapsed="false">
      <c r="A53" s="1"/>
    </row>
    <row r="54" customFormat="false" ht="12.75" hidden="false" customHeight="false" outlineLevel="0" collapsed="false">
      <c r="A54" s="1"/>
    </row>
    <row r="55" customFormat="false" ht="12.75" hidden="false" customHeight="false" outlineLevel="0" collapsed="false">
      <c r="A55" s="1"/>
    </row>
    <row r="56" customFormat="false" ht="12.75" hidden="false" customHeight="false" outlineLevel="0" collapsed="false">
      <c r="A56" s="1"/>
    </row>
  </sheetData>
  <printOptions headings="false" gridLines="false" gridLinesSet="true" horizontalCentered="false" verticalCentered="false"/>
  <pageMargins left="0.4" right="0.290277777777778" top="0.540277777777778" bottom="0.52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6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1" ySplit="2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K42" activeCellId="0" sqref="K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13" min="2" style="0" width="9.7"/>
    <col collapsed="false" customWidth="true" hidden="false" outlineLevel="0" max="14" min="14" style="21" width="14.41"/>
    <col collapsed="false" customWidth="true" hidden="false" outlineLevel="0" max="17" min="15" style="0" width="7.7"/>
    <col collapsed="false" customWidth="true" hidden="false" outlineLevel="0" max="27" min="18" style="0" width="9.7"/>
  </cols>
  <sheetData>
    <row r="1" customFormat="false" ht="25.5" hidden="false" customHeight="false" outlineLevel="0" collapsed="false">
      <c r="A1" s="1"/>
      <c r="B1" s="22" t="s">
        <v>5</v>
      </c>
      <c r="C1" s="22" t="s">
        <v>6</v>
      </c>
      <c r="D1" s="22" t="s">
        <v>7</v>
      </c>
      <c r="E1" s="22" t="s">
        <v>8</v>
      </c>
      <c r="F1" s="22" t="s">
        <v>9</v>
      </c>
      <c r="G1" s="22" t="s">
        <v>10</v>
      </c>
      <c r="H1" s="22" t="s">
        <v>11</v>
      </c>
      <c r="I1" s="22" t="s">
        <v>12</v>
      </c>
      <c r="J1" s="22" t="s">
        <v>13</v>
      </c>
      <c r="K1" s="22" t="s">
        <v>14</v>
      </c>
      <c r="L1" s="22" t="s">
        <v>15</v>
      </c>
      <c r="M1" s="22" t="s">
        <v>16</v>
      </c>
      <c r="N1" s="23"/>
    </row>
    <row r="2" customFormat="false" ht="12.75" hidden="false" customHeight="false" outlineLevel="0" collapsed="false">
      <c r="A2" s="1" t="s">
        <v>17</v>
      </c>
      <c r="B2" s="24" t="s">
        <v>18</v>
      </c>
      <c r="C2" s="25" t="s">
        <v>19</v>
      </c>
      <c r="D2" s="25" t="s">
        <v>20</v>
      </c>
      <c r="E2" s="25" t="s">
        <v>21</v>
      </c>
      <c r="F2" s="25" t="s">
        <v>22</v>
      </c>
      <c r="G2" s="25" t="s">
        <v>23</v>
      </c>
      <c r="H2" s="25" t="s">
        <v>24</v>
      </c>
      <c r="I2" s="25" t="s">
        <v>25</v>
      </c>
      <c r="J2" s="25" t="s">
        <v>26</v>
      </c>
      <c r="K2" s="25" t="s">
        <v>27</v>
      </c>
      <c r="L2" s="25" t="s">
        <v>28</v>
      </c>
      <c r="M2" s="25" t="s">
        <v>29</v>
      </c>
      <c r="N2" s="26" t="s">
        <v>30</v>
      </c>
      <c r="O2" s="1" t="s">
        <v>31</v>
      </c>
      <c r="P2" s="1" t="s">
        <v>32</v>
      </c>
      <c r="R2" s="1" t="s">
        <v>33</v>
      </c>
    </row>
    <row r="3" customFormat="false" ht="12.75" hidden="false" customHeight="false" outlineLevel="0" collapsed="false">
      <c r="A3" s="27" t="s">
        <v>34</v>
      </c>
      <c r="B3" s="28" t="n">
        <v>185.041666666667</v>
      </c>
      <c r="C3" s="28" t="n">
        <v>245.866666666667</v>
      </c>
      <c r="D3" s="28" t="n">
        <v>85.325</v>
      </c>
      <c r="E3" s="28" t="n">
        <v>150.666666666667</v>
      </c>
      <c r="F3" s="28" t="n">
        <v>86.675</v>
      </c>
      <c r="G3" s="28" t="n">
        <v>297.916666666667</v>
      </c>
      <c r="H3" s="28" t="n">
        <v>106.375</v>
      </c>
      <c r="I3" s="28" t="n">
        <v>104.7</v>
      </c>
      <c r="J3" s="28" t="n">
        <v>207.133333333333</v>
      </c>
      <c r="K3" s="28" t="n">
        <v>219.508333333333</v>
      </c>
      <c r="L3" s="28"/>
      <c r="M3" s="28"/>
      <c r="N3" s="29" t="n">
        <f aca="false">SUM(B3:M3)</f>
        <v>1689.20833333333</v>
      </c>
      <c r="O3" s="30" t="n">
        <v>2</v>
      </c>
      <c r="P3" s="31" t="n">
        <f aca="false">2*3.2</f>
        <v>6.4</v>
      </c>
      <c r="R3" s="32" t="n">
        <f aca="false">SUM(YTD!B3:M3)</f>
        <v>1.64313007644523E-014</v>
      </c>
      <c r="S3" s="0" t="s">
        <v>35</v>
      </c>
    </row>
    <row r="4" customFormat="false" ht="12.75" hidden="false" customHeight="false" outlineLevel="0" collapsed="false">
      <c r="A4" s="27" t="s">
        <v>36</v>
      </c>
      <c r="B4" s="28" t="n">
        <v>78.4223333333333</v>
      </c>
      <c r="C4" s="28" t="n">
        <v>121.383857142857</v>
      </c>
      <c r="D4" s="28" t="n">
        <v>83.4304285714286</v>
      </c>
      <c r="E4" s="28" t="n">
        <v>90.3389285714286</v>
      </c>
      <c r="F4" s="28" t="n">
        <v>78.9292857142857</v>
      </c>
      <c r="G4" s="28" t="n">
        <v>113.904119047619</v>
      </c>
      <c r="H4" s="28" t="n">
        <v>28.5682857142857</v>
      </c>
      <c r="I4" s="28" t="n">
        <v>80.9415</v>
      </c>
      <c r="J4" s="28" t="n">
        <v>26.9738571428571</v>
      </c>
      <c r="K4" s="28" t="n">
        <v>123.062785714286</v>
      </c>
      <c r="L4" s="28"/>
      <c r="M4" s="28"/>
      <c r="N4" s="29" t="n">
        <f aca="false">SUM(B4:M4)</f>
        <v>825.955380952381</v>
      </c>
      <c r="O4" s="30" t="n">
        <v>2</v>
      </c>
      <c r="P4" s="31" t="n">
        <f aca="false">2*3</f>
        <v>6</v>
      </c>
      <c r="R4" s="32" t="n">
        <f aca="false">SUM(YTD!B4:M4)</f>
        <v>0</v>
      </c>
    </row>
    <row r="5" customFormat="false" ht="12.75" hidden="false" customHeight="false" outlineLevel="0" collapsed="false">
      <c r="A5" s="27" t="s">
        <v>37</v>
      </c>
      <c r="B5" s="28" t="n">
        <v>404.166666666667</v>
      </c>
      <c r="C5" s="28" t="n">
        <v>131.75325</v>
      </c>
      <c r="D5" s="28" t="n">
        <v>303.95325</v>
      </c>
      <c r="E5" s="28" t="n">
        <v>172.04</v>
      </c>
      <c r="F5" s="28" t="n">
        <v>91.4166666666667</v>
      </c>
      <c r="G5" s="28" t="n">
        <v>55.15325</v>
      </c>
      <c r="H5" s="28" t="n">
        <v>46.9865</v>
      </c>
      <c r="I5" s="28" t="n">
        <v>189.745166666667</v>
      </c>
      <c r="J5" s="28" t="n">
        <v>67.119</v>
      </c>
      <c r="K5" s="28" t="n">
        <v>224.565666666667</v>
      </c>
      <c r="L5" s="28"/>
      <c r="M5" s="28"/>
      <c r="N5" s="29" t="n">
        <f aca="false">SUM(B5:M5)</f>
        <v>1686.89941666667</v>
      </c>
      <c r="O5" s="30" t="n">
        <v>2</v>
      </c>
      <c r="P5" s="31" t="n">
        <f aca="false">2*4</f>
        <v>8</v>
      </c>
      <c r="R5" s="32" t="n">
        <f aca="false">SUM(YTD!B5:M5)</f>
        <v>0</v>
      </c>
      <c r="S5" s="0" t="s">
        <v>38</v>
      </c>
    </row>
    <row r="6" customFormat="false" ht="12.75" hidden="false" customHeight="false" outlineLevel="0" collapsed="false">
      <c r="A6" s="27" t="s">
        <v>39</v>
      </c>
      <c r="B6" s="28" t="n">
        <v>1925</v>
      </c>
      <c r="C6" s="28" t="n">
        <v>2245</v>
      </c>
      <c r="D6" s="28" t="n">
        <v>150</v>
      </c>
      <c r="E6" s="28" t="n">
        <v>120</v>
      </c>
      <c r="F6" s="28" t="n">
        <v>1255</v>
      </c>
      <c r="G6" s="28"/>
      <c r="H6" s="28" t="n">
        <v>287</v>
      </c>
      <c r="I6" s="28" t="n">
        <v>1975</v>
      </c>
      <c r="J6" s="28" t="n">
        <v>2245</v>
      </c>
      <c r="K6" s="28" t="n">
        <v>1710</v>
      </c>
      <c r="L6" s="28"/>
      <c r="M6" s="28"/>
      <c r="N6" s="29" t="n">
        <f aca="false">SUM(B6:M6)</f>
        <v>11912</v>
      </c>
      <c r="O6" s="30" t="n">
        <v>2</v>
      </c>
      <c r="P6" s="31" t="n">
        <f aca="false">2*4</f>
        <v>8</v>
      </c>
      <c r="R6" s="32" t="n">
        <f aca="false">SUM(YTD!B6:M6)</f>
        <v>0</v>
      </c>
    </row>
    <row r="7" customFormat="false" ht="12.75" hidden="false" customHeight="false" outlineLevel="0" collapsed="false">
      <c r="A7" s="27" t="s">
        <v>40</v>
      </c>
      <c r="B7" s="28" t="n">
        <v>744</v>
      </c>
      <c r="C7" s="28" t="n">
        <v>213</v>
      </c>
      <c r="D7" s="28" t="n">
        <v>2094</v>
      </c>
      <c r="E7" s="28" t="n">
        <v>1888</v>
      </c>
      <c r="F7" s="28" t="n">
        <v>175</v>
      </c>
      <c r="G7" s="28"/>
      <c r="H7" s="28" t="n">
        <v>2499</v>
      </c>
      <c r="I7" s="28" t="n">
        <v>1295</v>
      </c>
      <c r="J7" s="28" t="n">
        <v>2310</v>
      </c>
      <c r="K7" s="28" t="n">
        <v>2311</v>
      </c>
      <c r="L7" s="28"/>
      <c r="M7" s="28"/>
      <c r="N7" s="29" t="n">
        <f aca="false">SUM(B7:M7)</f>
        <v>13529</v>
      </c>
      <c r="O7" s="30" t="n">
        <v>2.5</v>
      </c>
      <c r="P7" s="31" t="n">
        <f aca="false">2*4</f>
        <v>8</v>
      </c>
      <c r="R7" s="32" t="n">
        <f aca="false">SUM(YTD!B7:M7)</f>
        <v>0</v>
      </c>
      <c r="S7" s="0" t="s">
        <v>41</v>
      </c>
    </row>
    <row r="8" customFormat="false" ht="12.75" hidden="false" customHeight="false" outlineLevel="0" collapsed="false">
      <c r="A8" s="27" t="s">
        <v>42</v>
      </c>
      <c r="B8" s="28" t="n">
        <v>1077</v>
      </c>
      <c r="C8" s="28" t="n">
        <v>1558</v>
      </c>
      <c r="D8" s="28" t="n">
        <v>1423</v>
      </c>
      <c r="E8" s="28" t="n">
        <v>1486</v>
      </c>
      <c r="F8" s="28" t="n">
        <f aca="false">900+279+100+20+40</f>
        <v>1339</v>
      </c>
      <c r="G8" s="28" t="n">
        <v>2508</v>
      </c>
      <c r="H8" s="28" t="n">
        <v>459</v>
      </c>
      <c r="I8" s="28" t="n">
        <v>329</v>
      </c>
      <c r="J8" s="28" t="n">
        <v>40</v>
      </c>
      <c r="K8" s="28" t="n">
        <v>980</v>
      </c>
      <c r="L8" s="28"/>
      <c r="M8" s="28"/>
      <c r="N8" s="29" t="n">
        <f aca="false">SUM(B8:M8)</f>
        <v>11199</v>
      </c>
      <c r="O8" s="30" t="n">
        <v>2</v>
      </c>
      <c r="P8" s="31" t="n">
        <f aca="false">2*3.5</f>
        <v>7</v>
      </c>
      <c r="R8" s="32" t="n">
        <f aca="false">SUM(YTD!B8:M8)</f>
        <v>0</v>
      </c>
    </row>
    <row r="9" customFormat="false" ht="12.75" hidden="false" customHeight="false" outlineLevel="0" collapsed="false">
      <c r="A9" s="27" t="s">
        <v>43</v>
      </c>
      <c r="B9" s="28" t="n">
        <v>474</v>
      </c>
      <c r="C9" s="28" t="n">
        <v>1513</v>
      </c>
      <c r="D9" s="28" t="n">
        <v>2048</v>
      </c>
      <c r="E9" s="28" t="n">
        <v>1057</v>
      </c>
      <c r="F9" s="28" t="n">
        <v>745</v>
      </c>
      <c r="G9" s="28" t="n">
        <v>914</v>
      </c>
      <c r="H9" s="28" t="n">
        <v>947</v>
      </c>
      <c r="I9" s="28" t="n">
        <v>1210</v>
      </c>
      <c r="J9" s="28" t="n">
        <v>900</v>
      </c>
      <c r="K9" s="28" t="n">
        <v>3192</v>
      </c>
      <c r="L9" s="28"/>
      <c r="M9" s="28"/>
      <c r="N9" s="29" t="n">
        <f aca="false">SUM(B9:M9)</f>
        <v>13000</v>
      </c>
      <c r="O9" s="30" t="n">
        <v>2</v>
      </c>
      <c r="P9" s="31" t="n">
        <f aca="false">2*3.5</f>
        <v>7</v>
      </c>
      <c r="R9" s="32" t="n">
        <f aca="false">SUM(YTD!B9:M9)</f>
        <v>0</v>
      </c>
    </row>
    <row r="10" customFormat="false" ht="12.75" hidden="false" customHeight="false" outlineLevel="0" collapsed="false">
      <c r="A10" s="27" t="s">
        <v>44</v>
      </c>
      <c r="B10" s="28" t="n">
        <v>1343</v>
      </c>
      <c r="C10" s="28" t="n">
        <v>963</v>
      </c>
      <c r="D10" s="28" t="n">
        <v>1301</v>
      </c>
      <c r="E10" s="28" t="n">
        <v>2101</v>
      </c>
      <c r="F10" s="28"/>
      <c r="G10" s="28" t="n">
        <v>950</v>
      </c>
      <c r="H10" s="28" t="n">
        <v>1738</v>
      </c>
      <c r="I10" s="28" t="n">
        <v>876</v>
      </c>
      <c r="J10" s="28" t="n">
        <v>1581</v>
      </c>
      <c r="K10" s="28" t="n">
        <v>901</v>
      </c>
      <c r="L10" s="28"/>
      <c r="M10" s="28"/>
      <c r="N10" s="29" t="n">
        <f aca="false">SUM(B10:M10)</f>
        <v>11754</v>
      </c>
      <c r="O10" s="30" t="n">
        <v>2.5</v>
      </c>
      <c r="P10" s="31" t="n">
        <f aca="false">2*3.4</f>
        <v>6.8</v>
      </c>
      <c r="R10" s="32" t="n">
        <f aca="false">SUM(YTD!B10:M10)</f>
        <v>0</v>
      </c>
    </row>
    <row r="11" customFormat="false" ht="12.75" hidden="false" customHeight="false" outlineLevel="0" collapsed="false">
      <c r="A11" s="27" t="s">
        <v>45</v>
      </c>
      <c r="B11" s="28" t="n">
        <v>3213</v>
      </c>
      <c r="C11" s="28" t="n">
        <v>1914</v>
      </c>
      <c r="D11" s="28" t="n">
        <v>2388</v>
      </c>
      <c r="E11" s="28" t="n">
        <v>5638</v>
      </c>
      <c r="F11" s="28" t="n">
        <v>526</v>
      </c>
      <c r="G11" s="28" t="n">
        <v>1763</v>
      </c>
      <c r="H11" s="28" t="n">
        <v>363</v>
      </c>
      <c r="I11" s="28" t="n">
        <v>201</v>
      </c>
      <c r="J11" s="28" t="n">
        <v>138</v>
      </c>
      <c r="K11" s="28" t="n">
        <v>1607</v>
      </c>
      <c r="L11" s="28"/>
      <c r="M11" s="28"/>
      <c r="N11" s="29" t="n">
        <f aca="false">SUM(B11:M11)</f>
        <v>17751</v>
      </c>
      <c r="O11" s="30" t="n">
        <v>2.5</v>
      </c>
      <c r="P11" s="31" t="n">
        <f aca="false">2*4.5</f>
        <v>9</v>
      </c>
      <c r="R11" s="32" t="n">
        <f aca="false">SUM(YTD!B11:M11)</f>
        <v>0</v>
      </c>
    </row>
    <row r="12" customFormat="false" ht="12.75" hidden="false" customHeight="false" outlineLevel="0" collapsed="false">
      <c r="A12" s="27" t="s">
        <v>46</v>
      </c>
      <c r="B12" s="28" t="n">
        <v>3869</v>
      </c>
      <c r="C12" s="28" t="n">
        <v>1176</v>
      </c>
      <c r="D12" s="28" t="n">
        <v>2944</v>
      </c>
      <c r="E12" s="28" t="n">
        <v>3342</v>
      </c>
      <c r="F12" s="28" t="n">
        <v>140</v>
      </c>
      <c r="G12" s="28" t="n">
        <v>2245</v>
      </c>
      <c r="H12" s="28" t="n">
        <v>2317</v>
      </c>
      <c r="I12" s="28" t="n">
        <v>3587</v>
      </c>
      <c r="J12" s="28" t="n">
        <v>3222</v>
      </c>
      <c r="K12" s="28" t="n">
        <v>1902</v>
      </c>
      <c r="L12" s="28"/>
      <c r="M12" s="28"/>
      <c r="N12" s="29" t="n">
        <f aca="false">SUM(B12:M12)</f>
        <v>24744</v>
      </c>
      <c r="O12" s="30" t="n">
        <v>2</v>
      </c>
      <c r="P12" s="31" t="n">
        <f aca="false">2*3.2</f>
        <v>6.4</v>
      </c>
      <c r="R12" s="32" t="n">
        <f aca="false">SUM(YTD!B12:M12)</f>
        <v>0</v>
      </c>
    </row>
    <row r="13" customFormat="false" ht="12.75" hidden="false" customHeight="false" outlineLevel="0" collapsed="false">
      <c r="A13" s="27" t="s">
        <v>47</v>
      </c>
      <c r="B13" s="28" t="n">
        <v>3481</v>
      </c>
      <c r="C13" s="28" t="n">
        <v>3362</v>
      </c>
      <c r="D13" s="28" t="n">
        <v>2937</v>
      </c>
      <c r="E13" s="28" t="n">
        <v>3031</v>
      </c>
      <c r="F13" s="28" t="n">
        <v>1713</v>
      </c>
      <c r="G13" s="28" t="n">
        <v>3732</v>
      </c>
      <c r="H13" s="28" t="n">
        <v>3269</v>
      </c>
      <c r="I13" s="28" t="n">
        <v>4131</v>
      </c>
      <c r="J13" s="28" t="n">
        <v>1425</v>
      </c>
      <c r="K13" s="28" t="n">
        <v>3275</v>
      </c>
      <c r="L13" s="28"/>
      <c r="M13" s="28"/>
      <c r="N13" s="29" t="n">
        <f aca="false">SUM(B13:M13)</f>
        <v>30356</v>
      </c>
      <c r="O13" s="30" t="n">
        <v>2.5</v>
      </c>
      <c r="P13" s="31" t="n">
        <f aca="false">3.5*2</f>
        <v>7</v>
      </c>
      <c r="R13" s="32" t="n">
        <f aca="false">SUM(YTD!B13:M13)</f>
        <v>0</v>
      </c>
    </row>
    <row r="14" customFormat="false" ht="12.75" hidden="false" customHeight="false" outlineLevel="0" collapsed="false">
      <c r="A14" s="27" t="s">
        <v>48</v>
      </c>
      <c r="B14" s="28" t="n">
        <v>4713</v>
      </c>
      <c r="C14" s="28" t="n">
        <v>3915</v>
      </c>
      <c r="D14" s="28" t="n">
        <v>2970</v>
      </c>
      <c r="E14" s="28" t="n">
        <v>4715</v>
      </c>
      <c r="F14" s="28" t="n">
        <v>560</v>
      </c>
      <c r="G14" s="28" t="n">
        <v>2445</v>
      </c>
      <c r="H14" s="28" t="n">
        <v>3960</v>
      </c>
      <c r="I14" s="28" t="n">
        <v>4415</v>
      </c>
      <c r="J14" s="28" t="n">
        <v>1590</v>
      </c>
      <c r="K14" s="28" t="n">
        <v>4538</v>
      </c>
      <c r="L14" s="28"/>
      <c r="M14" s="28"/>
      <c r="N14" s="29" t="n">
        <f aca="false">SUM(B14:M14)</f>
        <v>33821</v>
      </c>
      <c r="O14" s="30" t="n">
        <v>3</v>
      </c>
      <c r="P14" s="31" t="n">
        <f aca="false">6*2</f>
        <v>12</v>
      </c>
      <c r="R14" s="32" t="n">
        <f aca="false">SUM(YTD!B14:M14)</f>
        <v>0</v>
      </c>
    </row>
    <row r="15" customFormat="false" ht="12.75" hidden="false" customHeight="false" outlineLevel="0" collapsed="false">
      <c r="A15" s="27" t="s">
        <v>49</v>
      </c>
      <c r="B15" s="28" t="n">
        <v>2298</v>
      </c>
      <c r="C15" s="28"/>
      <c r="D15" s="28" t="n">
        <v>2228</v>
      </c>
      <c r="E15" s="28" t="n">
        <v>515</v>
      </c>
      <c r="F15" s="28" t="n">
        <v>1553</v>
      </c>
      <c r="G15" s="28" t="n">
        <v>4360</v>
      </c>
      <c r="H15" s="28"/>
      <c r="I15" s="28" t="n">
        <v>5808</v>
      </c>
      <c r="J15" s="28" t="n">
        <v>5663</v>
      </c>
      <c r="K15" s="28" t="n">
        <v>3148</v>
      </c>
      <c r="L15" s="28"/>
      <c r="M15" s="28"/>
      <c r="N15" s="29" t="n">
        <f aca="false">SUM(B15:M15)</f>
        <v>25573</v>
      </c>
      <c r="O15" s="30" t="n">
        <v>2</v>
      </c>
      <c r="P15" s="31" t="n">
        <f aca="false">2*3.3</f>
        <v>6.6</v>
      </c>
      <c r="R15" s="32" t="n">
        <f aca="false">SUM(YTD!B15:M15)</f>
        <v>0</v>
      </c>
    </row>
    <row r="16" customFormat="false" ht="12.75" hidden="false" customHeight="false" outlineLevel="0" collapsed="false">
      <c r="A16" s="27" t="s">
        <v>50</v>
      </c>
      <c r="B16" s="28" t="n">
        <v>4798</v>
      </c>
      <c r="C16" s="28" t="n">
        <v>4175</v>
      </c>
      <c r="D16" s="28" t="n">
        <v>3818</v>
      </c>
      <c r="E16" s="28" t="n">
        <v>2983</v>
      </c>
      <c r="F16" s="28" t="n">
        <v>3878</v>
      </c>
      <c r="G16" s="28" t="n">
        <v>6735</v>
      </c>
      <c r="H16" s="28" t="n">
        <v>3688</v>
      </c>
      <c r="I16" s="28" t="n">
        <v>5335</v>
      </c>
      <c r="J16" s="28" t="n">
        <v>6120</v>
      </c>
      <c r="K16" s="28" t="n">
        <v>5452</v>
      </c>
      <c r="L16" s="28"/>
      <c r="M16" s="28"/>
      <c r="N16" s="29" t="n">
        <f aca="false">SUM(B16:M16)</f>
        <v>46982</v>
      </c>
      <c r="O16" s="30" t="n">
        <v>3</v>
      </c>
      <c r="P16" s="31" t="n">
        <f aca="false">2*5.6</f>
        <v>11.2</v>
      </c>
      <c r="R16" s="32" t="n">
        <f aca="false">SUM(YTD!B16:M16)</f>
        <v>0</v>
      </c>
    </row>
    <row r="17" customFormat="false" ht="12.75" hidden="false" customHeight="false" outlineLevel="0" collapsed="false">
      <c r="A17" s="27" t="s">
        <v>51</v>
      </c>
      <c r="B17" s="28" t="n">
        <v>1296</v>
      </c>
      <c r="C17" s="28" t="n">
        <v>3746</v>
      </c>
      <c r="D17" s="28" t="n">
        <v>1899</v>
      </c>
      <c r="E17" s="28" t="n">
        <v>1352</v>
      </c>
      <c r="F17" s="28" t="n">
        <v>2455</v>
      </c>
      <c r="G17" s="28" t="n">
        <v>1864</v>
      </c>
      <c r="H17" s="28" t="n">
        <v>3471</v>
      </c>
      <c r="I17" s="28" t="n">
        <v>2256</v>
      </c>
      <c r="J17" s="28" t="n">
        <v>2603</v>
      </c>
      <c r="K17" s="28" t="n">
        <v>1987</v>
      </c>
      <c r="L17" s="28"/>
      <c r="M17" s="28"/>
      <c r="N17" s="29" t="n">
        <f aca="false">SUM(B17:M17)</f>
        <v>22929</v>
      </c>
      <c r="O17" s="30" t="n">
        <v>2.5</v>
      </c>
      <c r="P17" s="31" t="n">
        <f aca="false">2*3.5</f>
        <v>7</v>
      </c>
      <c r="R17" s="32" t="n">
        <f aca="false">SUM(YTD!B17:M17)</f>
        <v>0</v>
      </c>
    </row>
    <row r="18" customFormat="false" ht="12.75" hidden="false" customHeight="false" outlineLevel="0" collapsed="false">
      <c r="A18" s="27" t="s">
        <v>52</v>
      </c>
      <c r="B18" s="28" t="n">
        <v>6301</v>
      </c>
      <c r="C18" s="28" t="n">
        <v>2816</v>
      </c>
      <c r="D18" s="28" t="n">
        <v>4841</v>
      </c>
      <c r="E18" s="28" t="n">
        <v>3517</v>
      </c>
      <c r="F18" s="28" t="n">
        <v>5236</v>
      </c>
      <c r="G18" s="28" t="n">
        <v>4133</v>
      </c>
      <c r="H18" s="28" t="n">
        <v>2936</v>
      </c>
      <c r="I18" s="28" t="n">
        <v>5033</v>
      </c>
      <c r="J18" s="28" t="n">
        <v>5991</v>
      </c>
      <c r="K18" s="28" t="n">
        <v>6841</v>
      </c>
      <c r="L18" s="28"/>
      <c r="M18" s="28"/>
      <c r="N18" s="29" t="n">
        <f aca="false">SUM(B18:M18)</f>
        <v>47645</v>
      </c>
      <c r="O18" s="30" t="n">
        <v>2</v>
      </c>
      <c r="P18" s="31" t="n">
        <f aca="false">3.4*2</f>
        <v>6.8</v>
      </c>
      <c r="R18" s="32" t="n">
        <f aca="false">SUM(YTD!B18:M18)</f>
        <v>0</v>
      </c>
    </row>
    <row r="19" customFormat="false" ht="12.75" hidden="false" customHeight="false" outlineLevel="0" collapsed="false">
      <c r="A19" s="27" t="s">
        <v>53</v>
      </c>
      <c r="B19" s="28" t="n">
        <v>2207</v>
      </c>
      <c r="C19" s="28" t="n">
        <v>2123</v>
      </c>
      <c r="D19" s="28" t="n">
        <v>3533</v>
      </c>
      <c r="E19" s="28" t="n">
        <v>430</v>
      </c>
      <c r="F19" s="28" t="n">
        <v>2033</v>
      </c>
      <c r="G19" s="28"/>
      <c r="H19" s="28" t="n">
        <v>1870</v>
      </c>
      <c r="I19" s="28" t="n">
        <v>2523</v>
      </c>
      <c r="J19" s="28" t="n">
        <v>2033</v>
      </c>
      <c r="K19" s="28" t="n">
        <v>2157</v>
      </c>
      <c r="L19" s="28"/>
      <c r="M19" s="28"/>
      <c r="N19" s="29" t="n">
        <f aca="false">SUM(B19:M19)</f>
        <v>18909</v>
      </c>
      <c r="O19" s="30" t="n">
        <v>2</v>
      </c>
      <c r="P19" s="31" t="n">
        <f aca="false">3.5*2</f>
        <v>7</v>
      </c>
      <c r="R19" s="32" t="n">
        <f aca="false">SUM(YTD!B19:M19)</f>
        <v>0</v>
      </c>
    </row>
    <row r="20" customFormat="false" ht="12.75" hidden="false" customHeight="false" outlineLevel="0" collapsed="false">
      <c r="A20" s="27" t="s">
        <v>54</v>
      </c>
      <c r="B20" s="28" t="n">
        <v>120</v>
      </c>
      <c r="C20" s="28" t="n">
        <v>120</v>
      </c>
      <c r="D20" s="28" t="n">
        <v>127</v>
      </c>
      <c r="E20" s="28" t="n">
        <v>112</v>
      </c>
      <c r="F20" s="28"/>
      <c r="G20" s="28" t="n">
        <v>80</v>
      </c>
      <c r="H20" s="28" t="n">
        <v>135</v>
      </c>
      <c r="I20" s="28" t="n">
        <v>147</v>
      </c>
      <c r="J20" s="28" t="n">
        <v>114</v>
      </c>
      <c r="K20" s="28" t="n">
        <v>145</v>
      </c>
      <c r="L20" s="28" t="n">
        <v>88</v>
      </c>
      <c r="M20" s="28" t="n">
        <v>159</v>
      </c>
      <c r="N20" s="29" t="n">
        <f aca="false">SUM(B20:M20)</f>
        <v>1347</v>
      </c>
      <c r="O20" s="30" t="n">
        <v>2</v>
      </c>
      <c r="P20" s="31" t="n">
        <f aca="false">2*4</f>
        <v>8</v>
      </c>
      <c r="R20" s="32" t="n">
        <f aca="false">SUM(YTD!B20:M20)</f>
        <v>3.10862446895044E-014</v>
      </c>
    </row>
    <row r="21" customFormat="false" ht="12.75" hidden="false" customHeight="false" outlineLevel="0" collapsed="false">
      <c r="A21" s="27" t="s">
        <v>55</v>
      </c>
      <c r="B21" s="28" t="n">
        <v>82</v>
      </c>
      <c r="C21" s="28" t="n">
        <v>88</v>
      </c>
      <c r="D21" s="28" t="n">
        <v>112</v>
      </c>
      <c r="E21" s="28" t="n">
        <v>114</v>
      </c>
      <c r="F21" s="28"/>
      <c r="G21" s="28" t="n">
        <v>98</v>
      </c>
      <c r="H21" s="28" t="n">
        <v>126</v>
      </c>
      <c r="I21" s="28" t="n">
        <v>106</v>
      </c>
      <c r="J21" s="28" t="n">
        <v>116</v>
      </c>
      <c r="K21" s="28" t="n">
        <v>122</v>
      </c>
      <c r="L21" s="28" t="n">
        <v>118</v>
      </c>
      <c r="M21" s="28" t="n">
        <v>132</v>
      </c>
      <c r="N21" s="29" t="n">
        <f aca="false">SUM(B21:M21)</f>
        <v>1214</v>
      </c>
      <c r="O21" s="30" t="n">
        <v>2</v>
      </c>
      <c r="P21" s="31" t="n">
        <f aca="false">4.5*2</f>
        <v>9</v>
      </c>
      <c r="R21" s="32" t="n">
        <f aca="false">SUM(YTD!B21:M21)</f>
        <v>0</v>
      </c>
    </row>
    <row r="22" customFormat="false" ht="12.75" hidden="false" customHeight="false" outlineLevel="0" collapsed="false">
      <c r="A22" s="27" t="s">
        <v>56</v>
      </c>
      <c r="B22" s="28" t="n">
        <v>108</v>
      </c>
      <c r="C22" s="28" t="n">
        <v>38</v>
      </c>
      <c r="D22" s="28" t="n">
        <v>78</v>
      </c>
      <c r="E22" s="28" t="n">
        <v>100</v>
      </c>
      <c r="F22" s="28"/>
      <c r="G22" s="28" t="n">
        <v>121</v>
      </c>
      <c r="H22" s="28" t="n">
        <v>121</v>
      </c>
      <c r="I22" s="28" t="n">
        <v>104</v>
      </c>
      <c r="J22" s="28" t="n">
        <v>87</v>
      </c>
      <c r="K22" s="28" t="n">
        <v>82</v>
      </c>
      <c r="L22" s="28" t="n">
        <v>119</v>
      </c>
      <c r="M22" s="28" t="n">
        <v>111</v>
      </c>
      <c r="N22" s="29" t="n">
        <f aca="false">SUM(B22:M22)</f>
        <v>1069</v>
      </c>
      <c r="O22" s="30" t="n">
        <v>2</v>
      </c>
      <c r="P22" s="31" t="n">
        <f aca="false">2*4</f>
        <v>8</v>
      </c>
      <c r="R22" s="32" t="n">
        <f aca="false">SUM(YTD!B22:M22)</f>
        <v>0</v>
      </c>
    </row>
    <row r="23" customFormat="false" ht="12.75" hidden="false" customHeight="false" outlineLevel="0" collapsed="false">
      <c r="A23" s="27" t="s">
        <v>57</v>
      </c>
      <c r="B23" s="28" t="n">
        <v>156</v>
      </c>
      <c r="C23" s="28" t="n">
        <v>168</v>
      </c>
      <c r="D23" s="28" t="n">
        <v>98</v>
      </c>
      <c r="E23" s="28" t="n">
        <v>138</v>
      </c>
      <c r="F23" s="28"/>
      <c r="G23" s="28" t="n">
        <v>66</v>
      </c>
      <c r="H23" s="28" t="n">
        <v>162</v>
      </c>
      <c r="I23" s="28" t="n">
        <v>202</v>
      </c>
      <c r="J23" s="28" t="n">
        <v>176</v>
      </c>
      <c r="K23" s="28" t="n">
        <v>158</v>
      </c>
      <c r="L23" s="28" t="n">
        <v>180</v>
      </c>
      <c r="M23" s="28" t="n">
        <v>198</v>
      </c>
      <c r="N23" s="29" t="n">
        <f aca="false">SUM(B23:M23)</f>
        <v>1702</v>
      </c>
      <c r="O23" s="30" t="n">
        <v>2</v>
      </c>
      <c r="P23" s="31" t="n">
        <f aca="false">3.5*2</f>
        <v>7</v>
      </c>
      <c r="R23" s="32" t="n">
        <f aca="false">SUM(YTD!B23:M23)</f>
        <v>0</v>
      </c>
    </row>
    <row r="24" customFormat="false" ht="12.75" hidden="false" customHeight="false" outlineLevel="0" collapsed="false">
      <c r="A24" s="27" t="s">
        <v>58</v>
      </c>
      <c r="B24" s="28" t="n">
        <v>161</v>
      </c>
      <c r="C24" s="28" t="n">
        <v>162</v>
      </c>
      <c r="D24" s="28" t="n">
        <v>142</v>
      </c>
      <c r="E24" s="28" t="n">
        <v>122</v>
      </c>
      <c r="F24" s="28"/>
      <c r="G24" s="28" t="n">
        <v>72</v>
      </c>
      <c r="H24" s="28" t="n">
        <v>95</v>
      </c>
      <c r="I24" s="28" t="n">
        <v>148</v>
      </c>
      <c r="J24" s="28" t="n">
        <v>116</v>
      </c>
      <c r="K24" s="28" t="n">
        <v>178</v>
      </c>
      <c r="L24" s="28" t="n">
        <v>142</v>
      </c>
      <c r="M24" s="28" t="n">
        <v>184</v>
      </c>
      <c r="N24" s="29" t="n">
        <f aca="false">SUM(B24:M24)</f>
        <v>1522</v>
      </c>
      <c r="O24" s="30" t="n">
        <v>2</v>
      </c>
      <c r="P24" s="31" t="n">
        <f aca="false">4.1*2</f>
        <v>8.2</v>
      </c>
      <c r="R24" s="32" t="n">
        <f aca="false">SUM(YTD!B24:M24)</f>
        <v>0</v>
      </c>
    </row>
    <row r="25" customFormat="false" ht="12.75" hidden="false" customHeight="false" outlineLevel="0" collapsed="false">
      <c r="A25" s="27" t="s">
        <v>59</v>
      </c>
      <c r="B25" s="28" t="n">
        <v>124</v>
      </c>
      <c r="C25" s="28" t="n">
        <v>98</v>
      </c>
      <c r="D25" s="28" t="n">
        <v>126</v>
      </c>
      <c r="E25" s="28" t="n">
        <v>106</v>
      </c>
      <c r="F25" s="28"/>
      <c r="G25" s="28" t="n">
        <v>52</v>
      </c>
      <c r="H25" s="28" t="n">
        <v>106</v>
      </c>
      <c r="I25" s="28" t="n">
        <v>80</v>
      </c>
      <c r="J25" s="28" t="n">
        <v>158</v>
      </c>
      <c r="K25" s="28" t="n">
        <v>130</v>
      </c>
      <c r="L25" s="28" t="n">
        <v>94</v>
      </c>
      <c r="M25" s="28" t="n">
        <v>94</v>
      </c>
      <c r="N25" s="29" t="n">
        <f aca="false">SUM(B25:M25)</f>
        <v>1168</v>
      </c>
      <c r="O25" s="30" t="n">
        <v>2</v>
      </c>
      <c r="P25" s="31" t="n">
        <f aca="false">3.5*2</f>
        <v>7</v>
      </c>
      <c r="R25" s="32" t="n">
        <f aca="false">SUM(YTD!B25:M25)</f>
        <v>0</v>
      </c>
    </row>
    <row r="26" customFormat="false" ht="12.75" hidden="false" customHeight="false" outlineLevel="0" collapsed="false">
      <c r="A26" s="27" t="s">
        <v>60</v>
      </c>
      <c r="B26" s="28" t="n">
        <v>129</v>
      </c>
      <c r="C26" s="28" t="n">
        <v>108</v>
      </c>
      <c r="D26" s="28" t="n">
        <v>88</v>
      </c>
      <c r="E26" s="28" t="n">
        <v>98</v>
      </c>
      <c r="F26" s="28"/>
      <c r="G26" s="28" t="n">
        <v>74</v>
      </c>
      <c r="H26" s="28" t="n">
        <v>142</v>
      </c>
      <c r="I26" s="28" t="n">
        <v>108</v>
      </c>
      <c r="J26" s="28" t="n">
        <v>94</v>
      </c>
      <c r="K26" s="28" t="n">
        <v>106</v>
      </c>
      <c r="L26" s="28" t="n">
        <v>78</v>
      </c>
      <c r="M26" s="28" t="n">
        <v>118</v>
      </c>
      <c r="N26" s="29" t="n">
        <f aca="false">SUM(B26:M26)</f>
        <v>1143</v>
      </c>
      <c r="O26" s="30" t="n">
        <v>3</v>
      </c>
      <c r="P26" s="31" t="n">
        <f aca="false">5*2</f>
        <v>10</v>
      </c>
      <c r="R26" s="32" t="n">
        <f aca="false">SUM(YTD!B26:M26)</f>
        <v>0</v>
      </c>
    </row>
    <row r="27" customFormat="false" ht="12.75" hidden="false" customHeight="false" outlineLevel="0" collapsed="false">
      <c r="A27" s="27" t="s">
        <v>61</v>
      </c>
      <c r="B27" s="28" t="n">
        <v>118</v>
      </c>
      <c r="C27" s="28" t="n">
        <v>96</v>
      </c>
      <c r="D27" s="28" t="n">
        <v>140</v>
      </c>
      <c r="E27" s="28" t="n">
        <v>128</v>
      </c>
      <c r="F27" s="28"/>
      <c r="G27" s="28" t="n">
        <v>56</v>
      </c>
      <c r="H27" s="28" t="n">
        <v>104</v>
      </c>
      <c r="I27" s="28" t="n">
        <v>108</v>
      </c>
      <c r="J27" s="28" t="n">
        <v>102</v>
      </c>
      <c r="K27" s="28" t="n">
        <v>98</v>
      </c>
      <c r="L27" s="28" t="n">
        <v>144</v>
      </c>
      <c r="M27" s="28" t="n">
        <v>86</v>
      </c>
      <c r="N27" s="29" t="n">
        <f aca="false">SUM(B27:M27)</f>
        <v>1180</v>
      </c>
      <c r="O27" s="30" t="n">
        <v>2</v>
      </c>
      <c r="P27" s="31" t="n">
        <f aca="false">3.5*2</f>
        <v>7</v>
      </c>
      <c r="R27" s="32" t="n">
        <f aca="false">SUM(YTD!B27:M27)</f>
        <v>0</v>
      </c>
    </row>
    <row r="28" customFormat="false" ht="12.75" hidden="false" customHeight="false" outlineLevel="0" collapsed="false">
      <c r="A28" s="27" t="s">
        <v>62</v>
      </c>
      <c r="B28" s="28" t="n">
        <v>133</v>
      </c>
      <c r="C28" s="28" t="n">
        <v>78</v>
      </c>
      <c r="D28" s="28" t="n">
        <v>96</v>
      </c>
      <c r="E28" s="28" t="n">
        <v>85</v>
      </c>
      <c r="F28" s="28"/>
      <c r="G28" s="28" t="n">
        <v>110</v>
      </c>
      <c r="H28" s="28" t="n">
        <v>127</v>
      </c>
      <c r="I28" s="28" t="n">
        <v>116</v>
      </c>
      <c r="J28" s="28" t="n">
        <v>119</v>
      </c>
      <c r="K28" s="28" t="n">
        <v>128</v>
      </c>
      <c r="L28" s="28" t="n">
        <v>88</v>
      </c>
      <c r="M28" s="28" t="n">
        <v>148</v>
      </c>
      <c r="N28" s="29" t="n">
        <f aca="false">SUM(B28:M28)</f>
        <v>1228</v>
      </c>
      <c r="O28" s="30" t="n">
        <v>2</v>
      </c>
      <c r="P28" s="31" t="n">
        <f aca="false">3.1*2</f>
        <v>6.2</v>
      </c>
      <c r="R28" s="32" t="n">
        <f aca="false">SUM(YTD!B28:M28)</f>
        <v>0</v>
      </c>
    </row>
    <row r="29" customFormat="false" ht="12.75" hidden="false" customHeight="false" outlineLevel="0" collapsed="false">
      <c r="A29" s="27" t="s">
        <v>63</v>
      </c>
      <c r="B29" s="28" t="n">
        <v>156</v>
      </c>
      <c r="C29" s="28" t="n">
        <v>148</v>
      </c>
      <c r="D29" s="28" t="n">
        <v>142</v>
      </c>
      <c r="E29" s="28" t="n">
        <v>140</v>
      </c>
      <c r="F29" s="28"/>
      <c r="G29" s="28" t="n">
        <v>142</v>
      </c>
      <c r="H29" s="28" t="n">
        <v>182</v>
      </c>
      <c r="I29" s="28" t="n">
        <v>190</v>
      </c>
      <c r="J29" s="28" t="n">
        <v>187</v>
      </c>
      <c r="K29" s="28" t="n">
        <v>188</v>
      </c>
      <c r="L29" s="28" t="n">
        <v>102</v>
      </c>
      <c r="M29" s="28" t="n">
        <v>172</v>
      </c>
      <c r="N29" s="29" t="n">
        <f aca="false">SUM(B29:M29)</f>
        <v>1749</v>
      </c>
      <c r="O29" s="30" t="n">
        <v>2.5</v>
      </c>
      <c r="P29" s="31" t="n">
        <f aca="false">3.5*2</f>
        <v>7</v>
      </c>
      <c r="R29" s="32" t="n">
        <f aca="false">SUM(YTD!B29:M29)</f>
        <v>0</v>
      </c>
    </row>
    <row r="30" customFormat="false" ht="12.75" hidden="false" customHeight="false" outlineLevel="0" collapsed="false">
      <c r="A30" s="27" t="s">
        <v>64</v>
      </c>
      <c r="B30" s="28" t="n">
        <v>150</v>
      </c>
      <c r="C30" s="28" t="n">
        <v>98</v>
      </c>
      <c r="D30" s="28" t="n">
        <v>122</v>
      </c>
      <c r="E30" s="28" t="n">
        <v>120</v>
      </c>
      <c r="F30" s="28"/>
      <c r="G30" s="28"/>
      <c r="H30" s="28" t="n">
        <v>130</v>
      </c>
      <c r="I30" s="28" t="n">
        <v>130</v>
      </c>
      <c r="J30" s="28" t="n">
        <v>138</v>
      </c>
      <c r="K30" s="28" t="n">
        <v>136</v>
      </c>
      <c r="L30" s="28" t="n">
        <v>158</v>
      </c>
      <c r="M30" s="28" t="n">
        <v>144</v>
      </c>
      <c r="N30" s="29" t="n">
        <f aca="false">SUM(B30:M30)</f>
        <v>1326</v>
      </c>
      <c r="O30" s="30" t="n">
        <v>2</v>
      </c>
      <c r="P30" s="31" t="n">
        <f aca="false">3.1*2</f>
        <v>6.2</v>
      </c>
      <c r="R30" s="32" t="n">
        <f aca="false">SUM(YTD!B30:M30)</f>
        <v>0</v>
      </c>
    </row>
    <row r="31" customFormat="false" ht="12.75" hidden="false" customHeight="false" outlineLevel="0" collapsed="false">
      <c r="A31" s="27" t="s">
        <v>65</v>
      </c>
      <c r="B31" s="28" t="n">
        <v>144</v>
      </c>
      <c r="C31" s="28" t="n">
        <v>110</v>
      </c>
      <c r="D31" s="28" t="n">
        <v>124</v>
      </c>
      <c r="E31" s="28" t="n">
        <v>100</v>
      </c>
      <c r="F31" s="28"/>
      <c r="G31" s="28"/>
      <c r="H31" s="28" t="n">
        <v>106</v>
      </c>
      <c r="I31" s="28" t="n">
        <v>132</v>
      </c>
      <c r="J31" s="28" t="n">
        <v>102</v>
      </c>
      <c r="K31" s="28" t="n">
        <v>112</v>
      </c>
      <c r="L31" s="28" t="n">
        <v>132</v>
      </c>
      <c r="M31" s="28" t="n">
        <v>98</v>
      </c>
      <c r="N31" s="29" t="n">
        <f aca="false">SUM(B31:M31)</f>
        <v>1160</v>
      </c>
      <c r="O31" s="30" t="n">
        <v>3</v>
      </c>
      <c r="P31" s="31" t="n">
        <f aca="false">2*4.5</f>
        <v>9</v>
      </c>
      <c r="R31" s="32" t="n">
        <f aca="false">SUM(YTD!B31:M31)</f>
        <v>0</v>
      </c>
    </row>
    <row r="32" customFormat="false" ht="12.75" hidden="false" customHeight="false" outlineLevel="0" collapsed="false">
      <c r="A32" s="27" t="s">
        <v>66</v>
      </c>
      <c r="B32" s="28" t="n">
        <v>174</v>
      </c>
      <c r="C32" s="28"/>
      <c r="D32" s="28" t="n">
        <v>154</v>
      </c>
      <c r="E32" s="28" t="n">
        <v>146</v>
      </c>
      <c r="F32" s="28"/>
      <c r="G32" s="28"/>
      <c r="H32" s="28" t="n">
        <v>110</v>
      </c>
      <c r="I32" s="28" t="n">
        <v>182</v>
      </c>
      <c r="J32" s="28" t="n">
        <v>168</v>
      </c>
      <c r="K32" s="28" t="n">
        <v>174</v>
      </c>
      <c r="L32" s="28" t="n">
        <v>156</v>
      </c>
      <c r="M32" s="28" t="n">
        <v>128</v>
      </c>
      <c r="N32" s="29" t="n">
        <f aca="false">SUM(B32:M32)</f>
        <v>1392</v>
      </c>
      <c r="O32" s="30" t="n">
        <v>2</v>
      </c>
      <c r="P32" s="31" t="n">
        <f aca="false">2.8*2</f>
        <v>5.6</v>
      </c>
      <c r="R32" s="32" t="n">
        <f aca="false">SUM(YTD!B32:M32)</f>
        <v>0</v>
      </c>
    </row>
    <row r="33" customFormat="false" ht="12.75" hidden="false" customHeight="false" outlineLevel="0" collapsed="false">
      <c r="A33" s="27" t="s">
        <v>67</v>
      </c>
      <c r="B33" s="28" t="n">
        <v>66</v>
      </c>
      <c r="C33" s="28" t="n">
        <v>102</v>
      </c>
      <c r="D33" s="28" t="n">
        <v>44</v>
      </c>
      <c r="E33" s="28" t="n">
        <v>56</v>
      </c>
      <c r="F33" s="28"/>
      <c r="G33" s="28"/>
      <c r="H33" s="28" t="n">
        <v>64</v>
      </c>
      <c r="I33" s="28" t="n">
        <v>78</v>
      </c>
      <c r="J33" s="28" t="n">
        <v>52</v>
      </c>
      <c r="K33" s="28" t="n">
        <v>98</v>
      </c>
      <c r="L33" s="28" t="n">
        <v>56</v>
      </c>
      <c r="M33" s="28" t="n">
        <v>98</v>
      </c>
      <c r="N33" s="29" t="n">
        <f aca="false">SUM(B33:M33)</f>
        <v>714</v>
      </c>
      <c r="O33" s="30" t="n">
        <v>2.5</v>
      </c>
      <c r="P33" s="31" t="n">
        <f aca="false">4*2</f>
        <v>8</v>
      </c>
      <c r="R33" s="32" t="n">
        <f aca="false">SUM(YTD!B33:M33)</f>
        <v>0</v>
      </c>
    </row>
    <row r="34" customFormat="false" ht="12.75" hidden="false" customHeight="false" outlineLevel="0" collapsed="false">
      <c r="A34" s="27" t="s">
        <v>68</v>
      </c>
      <c r="B34" s="28" t="n">
        <v>162</v>
      </c>
      <c r="C34" s="28"/>
      <c r="D34" s="28" t="n">
        <v>169</v>
      </c>
      <c r="E34" s="28" t="n">
        <v>151</v>
      </c>
      <c r="F34" s="28"/>
      <c r="G34" s="28"/>
      <c r="H34" s="28" t="n">
        <v>115</v>
      </c>
      <c r="I34" s="28" t="n">
        <v>139</v>
      </c>
      <c r="J34" s="28" t="n">
        <v>157</v>
      </c>
      <c r="K34" s="28" t="n">
        <v>143</v>
      </c>
      <c r="L34" s="28" t="n">
        <v>60</v>
      </c>
      <c r="M34" s="28" t="n">
        <v>177</v>
      </c>
      <c r="N34" s="29" t="n">
        <f aca="false">SUM(B34:M34)</f>
        <v>1273</v>
      </c>
      <c r="O34" s="30" t="n">
        <v>2</v>
      </c>
      <c r="P34" s="31" t="n">
        <f aca="false">2.7*2</f>
        <v>5.4</v>
      </c>
      <c r="R34" s="32" t="n">
        <f aca="false">SUM(YTD!B34:M34)</f>
        <v>0</v>
      </c>
    </row>
    <row r="35" customFormat="false" ht="12.75" hidden="false" customHeight="false" outlineLevel="0" collapsed="false">
      <c r="A35" s="27" t="s">
        <v>69</v>
      </c>
      <c r="B35" s="28" t="n">
        <v>92</v>
      </c>
      <c r="C35" s="28" t="n">
        <v>124</v>
      </c>
      <c r="D35" s="28" t="n">
        <v>128</v>
      </c>
      <c r="E35" s="28" t="n">
        <v>156</v>
      </c>
      <c r="F35" s="28"/>
      <c r="G35" s="28"/>
      <c r="H35" s="28" t="n">
        <v>120</v>
      </c>
      <c r="I35" s="28" t="n">
        <v>142</v>
      </c>
      <c r="J35" s="28" t="n">
        <v>145</v>
      </c>
      <c r="K35" s="28" t="n">
        <v>140</v>
      </c>
      <c r="L35" s="28" t="n">
        <v>144</v>
      </c>
      <c r="M35" s="28" t="n">
        <v>133</v>
      </c>
      <c r="N35" s="29" t="n">
        <f aca="false">SUM(B35:M35)</f>
        <v>1324</v>
      </c>
      <c r="O35" s="30" t="n">
        <v>3</v>
      </c>
      <c r="P35" s="31" t="n">
        <f aca="false">5*2</f>
        <v>10</v>
      </c>
      <c r="R35" s="32" t="n">
        <f aca="false">SUM(YTD!B35:M35)</f>
        <v>0</v>
      </c>
    </row>
    <row r="36" customFormat="false" ht="12.75" hidden="false" customHeight="false" outlineLevel="0" collapsed="false">
      <c r="A36" s="27" t="s">
        <v>70</v>
      </c>
      <c r="B36" s="28" t="n">
        <v>170</v>
      </c>
      <c r="C36" s="28" t="n">
        <v>138</v>
      </c>
      <c r="D36" s="28" t="n">
        <v>144</v>
      </c>
      <c r="E36" s="28" t="n">
        <v>183</v>
      </c>
      <c r="F36" s="28"/>
      <c r="G36" s="28"/>
      <c r="H36" s="28" t="n">
        <v>170</v>
      </c>
      <c r="I36" s="28" t="n">
        <v>140</v>
      </c>
      <c r="J36" s="28" t="n">
        <v>178</v>
      </c>
      <c r="K36" s="28" t="n">
        <v>182</v>
      </c>
      <c r="L36" s="28" t="n">
        <v>182</v>
      </c>
      <c r="M36" s="28" t="n">
        <v>158</v>
      </c>
      <c r="N36" s="29" t="n">
        <f aca="false">SUM(B36:M36)</f>
        <v>1645</v>
      </c>
      <c r="O36" s="30" t="n">
        <v>3</v>
      </c>
      <c r="P36" s="31" t="n">
        <f aca="false">5*2</f>
        <v>10</v>
      </c>
      <c r="R36" s="32" t="n">
        <f aca="false">SUM(YTD!B36:M36)</f>
        <v>0</v>
      </c>
    </row>
    <row r="37" customFormat="false" ht="12.75" hidden="false" customHeight="false" outlineLevel="0" collapsed="false">
      <c r="A37" s="27" t="s">
        <v>71</v>
      </c>
      <c r="B37" s="28" t="n">
        <v>166</v>
      </c>
      <c r="C37" s="28" t="n">
        <v>128</v>
      </c>
      <c r="D37" s="28" t="n">
        <v>194</v>
      </c>
      <c r="E37" s="28" t="n">
        <v>203</v>
      </c>
      <c r="F37" s="28"/>
      <c r="G37" s="28"/>
      <c r="H37" s="28" t="n">
        <v>180</v>
      </c>
      <c r="I37" s="28" t="n">
        <v>170</v>
      </c>
      <c r="J37" s="28" t="n">
        <v>141</v>
      </c>
      <c r="K37" s="28" t="n">
        <v>186</v>
      </c>
      <c r="L37" s="28" t="n">
        <v>174</v>
      </c>
      <c r="M37" s="28" t="n">
        <v>168</v>
      </c>
      <c r="N37" s="29" t="n">
        <f aca="false">SUM(B37:M37)</f>
        <v>1710</v>
      </c>
      <c r="O37" s="30" t="n">
        <v>2</v>
      </c>
      <c r="P37" s="31" t="n">
        <f aca="false">3.4*2</f>
        <v>6.8</v>
      </c>
      <c r="R37" s="32" t="n">
        <f aca="false">SUM(YTD!B37:M37)</f>
        <v>0</v>
      </c>
    </row>
    <row r="38" customFormat="false" ht="12.75" hidden="false" customHeight="false" outlineLevel="0" collapsed="false">
      <c r="A38" s="27" t="s">
        <v>72</v>
      </c>
      <c r="B38" s="28" t="n">
        <v>179</v>
      </c>
      <c r="C38" s="28" t="n">
        <v>108</v>
      </c>
      <c r="D38" s="28" t="n">
        <v>151</v>
      </c>
      <c r="E38" s="28" t="n">
        <v>175</v>
      </c>
      <c r="F38" s="28"/>
      <c r="G38" s="28"/>
      <c r="H38" s="28" t="n">
        <v>100</v>
      </c>
      <c r="I38" s="28" t="n">
        <v>185</v>
      </c>
      <c r="J38" s="28" t="n">
        <v>139</v>
      </c>
      <c r="K38" s="28" t="n">
        <v>147</v>
      </c>
      <c r="L38" s="28" t="n">
        <v>96</v>
      </c>
      <c r="M38" s="28" t="n">
        <v>131</v>
      </c>
      <c r="N38" s="29" t="n">
        <f aca="false">SUM(B38:M38)</f>
        <v>1411</v>
      </c>
      <c r="O38" s="30" t="n">
        <v>2</v>
      </c>
      <c r="P38" s="31" t="n">
        <f aca="false">3.8*2</f>
        <v>7.6</v>
      </c>
      <c r="R38" s="32" t="n">
        <f aca="false">SUM(YTD!B38:M38)</f>
        <v>0</v>
      </c>
    </row>
    <row r="39" customFormat="false" ht="12.75" hidden="false" customHeight="false" outlineLevel="0" collapsed="false">
      <c r="A39" s="27" t="s">
        <v>73</v>
      </c>
      <c r="B39" s="28" t="n">
        <v>106</v>
      </c>
      <c r="C39" s="28" t="n">
        <v>130</v>
      </c>
      <c r="D39" s="28" t="n">
        <v>104</v>
      </c>
      <c r="E39" s="28" t="n">
        <v>140</v>
      </c>
      <c r="F39" s="28"/>
      <c r="G39" s="28"/>
      <c r="H39" s="28" t="n">
        <v>102</v>
      </c>
      <c r="I39" s="28" t="n">
        <v>108</v>
      </c>
      <c r="J39" s="28" t="n">
        <v>112</v>
      </c>
      <c r="K39" s="28" t="n">
        <v>100</v>
      </c>
      <c r="L39" s="28" t="n">
        <v>109</v>
      </c>
      <c r="M39" s="28" t="n">
        <v>124</v>
      </c>
      <c r="N39" s="29" t="n">
        <f aca="false">SUM(B39:M39)</f>
        <v>1135</v>
      </c>
      <c r="O39" s="30" t="n">
        <v>2</v>
      </c>
      <c r="P39" s="31" t="n">
        <f aca="false">3.3*2</f>
        <v>6.6</v>
      </c>
      <c r="R39" s="32" t="n">
        <f aca="false">SUM(YTD!B39:M39)</f>
        <v>0</v>
      </c>
    </row>
    <row r="40" customFormat="false" ht="12.75" hidden="false" customHeight="false" outlineLevel="0" collapsed="false">
      <c r="A40" s="27" t="s">
        <v>74</v>
      </c>
      <c r="B40" s="28" t="n">
        <v>134</v>
      </c>
      <c r="C40" s="28" t="n">
        <v>142</v>
      </c>
      <c r="D40" s="28" t="n">
        <v>136</v>
      </c>
      <c r="E40" s="28" t="n">
        <v>194</v>
      </c>
      <c r="F40" s="28"/>
      <c r="G40" s="28"/>
      <c r="H40" s="28" t="n">
        <v>112</v>
      </c>
      <c r="I40" s="28" t="n">
        <v>184</v>
      </c>
      <c r="J40" s="28" t="n">
        <v>156</v>
      </c>
      <c r="K40" s="28" t="n">
        <v>100</v>
      </c>
      <c r="L40" s="28" t="n">
        <v>148</v>
      </c>
      <c r="M40" s="28" t="n">
        <v>116</v>
      </c>
      <c r="N40" s="29" t="n">
        <f aca="false">SUM(B40:M40)</f>
        <v>1422</v>
      </c>
      <c r="O40" s="30" t="n">
        <v>2</v>
      </c>
      <c r="P40" s="31" t="n">
        <f aca="false">3*2</f>
        <v>6</v>
      </c>
      <c r="R40" s="32" t="n">
        <f aca="false">SUM(YTD!B40:M40)</f>
        <v>0</v>
      </c>
    </row>
    <row r="41" customFormat="false" ht="12.75" hidden="false" customHeight="false" outlineLevel="0" collapsed="false">
      <c r="A41" s="27" t="s">
        <v>75</v>
      </c>
      <c r="B41" s="28" t="n">
        <v>156</v>
      </c>
      <c r="C41" s="28" t="n">
        <v>156</v>
      </c>
      <c r="D41" s="28" t="n">
        <v>122</v>
      </c>
      <c r="E41" s="28" t="n">
        <v>136</v>
      </c>
      <c r="F41" s="28"/>
      <c r="G41" s="28"/>
      <c r="H41" s="28" t="n">
        <v>173</v>
      </c>
      <c r="I41" s="28" t="n">
        <v>124</v>
      </c>
      <c r="J41" s="28" t="n">
        <v>64</v>
      </c>
      <c r="K41" s="28" t="n">
        <v>142</v>
      </c>
      <c r="L41" s="28" t="n">
        <v>124</v>
      </c>
      <c r="M41" s="28" t="n">
        <v>126</v>
      </c>
      <c r="N41" s="29" t="n">
        <f aca="false">SUM(B41:M41)</f>
        <v>1323</v>
      </c>
      <c r="O41" s="30" t="n">
        <v>2</v>
      </c>
      <c r="P41" s="31" t="n">
        <f aca="false">3.5*2</f>
        <v>7</v>
      </c>
      <c r="R41" s="32" t="n">
        <f aca="false">SUM(YTD!B41:M41)</f>
        <v>0</v>
      </c>
    </row>
    <row r="42" customFormat="false" ht="12.75" hidden="false" customHeight="false" outlineLevel="0" collapsed="false">
      <c r="A42" s="27" t="s">
        <v>76</v>
      </c>
      <c r="B42" s="28" t="n">
        <v>212</v>
      </c>
      <c r="C42" s="28" t="n">
        <v>175</v>
      </c>
      <c r="D42" s="28" t="n">
        <v>178</v>
      </c>
      <c r="E42" s="28" t="n">
        <v>156</v>
      </c>
      <c r="F42" s="28"/>
      <c r="G42" s="28"/>
      <c r="H42" s="28" t="n">
        <v>146</v>
      </c>
      <c r="I42" s="28" t="n">
        <v>194</v>
      </c>
      <c r="J42" s="28" t="n">
        <v>208</v>
      </c>
      <c r="K42" s="28" t="n">
        <v>212</v>
      </c>
      <c r="L42" s="28" t="n">
        <v>192</v>
      </c>
      <c r="M42" s="28" t="n">
        <v>220</v>
      </c>
      <c r="N42" s="29" t="n">
        <f aca="false">SUM(B42:M42)</f>
        <v>1893</v>
      </c>
      <c r="O42" s="30" t="n">
        <v>2</v>
      </c>
      <c r="P42" s="31" t="n">
        <f aca="false">4.5*2</f>
        <v>9</v>
      </c>
      <c r="R42" s="32" t="n">
        <f aca="false">SUM(YTD!B42:M42)</f>
        <v>0</v>
      </c>
    </row>
    <row r="43" customFormat="false" ht="12.75" hidden="false" customHeight="false" outlineLevel="0" collapsed="false">
      <c r="A43" s="27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9" t="n">
        <f aca="false">SUM(B43:M43)</f>
        <v>0</v>
      </c>
      <c r="O43" s="30" t="n">
        <v>2</v>
      </c>
      <c r="P43" s="31" t="n">
        <f aca="false">2.8*2</f>
        <v>5.6</v>
      </c>
      <c r="R43" s="32" t="e">
        <f aca="false">SUM(YTD!B43:M43)</f>
        <v>#DIV/0!</v>
      </c>
    </row>
    <row r="44" customFormat="false" ht="12.75" hidden="false" customHeight="false" outlineLevel="0" collapsed="false">
      <c r="A44" s="27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9" t="n">
        <f aca="false">SUM(B44:M44)</f>
        <v>0</v>
      </c>
      <c r="O44" s="30" t="n">
        <v>2</v>
      </c>
      <c r="P44" s="31" t="n">
        <f aca="false">2.8*2</f>
        <v>5.6</v>
      </c>
      <c r="R44" s="32" t="e">
        <f aca="false">SUM(YTD!B44:M44)</f>
        <v>#DIV/0!</v>
      </c>
    </row>
    <row r="45" customFormat="false" ht="12.75" hidden="false" customHeight="false" outlineLevel="0" collapsed="false">
      <c r="A45" s="27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9" t="n">
        <f aca="false">SUM(B45:M45)</f>
        <v>0</v>
      </c>
      <c r="O45" s="30" t="n">
        <v>2</v>
      </c>
      <c r="P45" s="31" t="n">
        <f aca="false">2.8*2</f>
        <v>5.6</v>
      </c>
      <c r="R45" s="32" t="e">
        <f aca="false">SUM(YTD!B45:M45)</f>
        <v>#DIV/0!</v>
      </c>
    </row>
    <row r="51" customFormat="false" ht="12.75" hidden="false" customHeight="false" outlineLevel="0" collapsed="false">
      <c r="A51" s="1"/>
    </row>
    <row r="52" customFormat="false" ht="12.75" hidden="false" customHeight="false" outlineLevel="0" collapsed="false">
      <c r="A52" s="1"/>
    </row>
    <row r="53" customFormat="false" ht="12.75" hidden="false" customHeight="false" outlineLevel="0" collapsed="false">
      <c r="A53" s="1"/>
    </row>
    <row r="54" customFormat="false" ht="12.75" hidden="false" customHeight="false" outlineLevel="0" collapsed="false">
      <c r="A54" s="1"/>
    </row>
    <row r="55" customFormat="false" ht="12.75" hidden="false" customHeight="false" outlineLevel="0" collapsed="false">
      <c r="A55" s="1"/>
    </row>
    <row r="56" customFormat="false" ht="12.75" hidden="false" customHeight="false" outlineLevel="0" collapsed="false">
      <c r="A56" s="1"/>
    </row>
  </sheetData>
  <printOptions headings="false" gridLines="false" gridLinesSet="true" horizontalCentered="false" verticalCentered="false"/>
  <pageMargins left="0.4" right="0.290277777777778" top="0.540277777777778" bottom="0.52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2000-11-28T20:04:32Z</dcterms:created>
  <dc:creator>U40AC17</dc:creator>
  <dc:description/>
  <dc:language>en-US</dc:language>
  <cp:lastModifiedBy>Boesen</cp:lastModifiedBy>
  <cp:lastPrinted>2000-12-20T14:12:35Z</cp:lastPrinted>
  <dcterms:modified xsi:type="dcterms:W3CDTF">2001-10-15T08:14:00Z</dcterms:modified>
  <cp:revision>0</cp:revision>
  <dc:subject/>
  <dc:title>Fantasy Golf Challenge (OPEN)</dc:title>
</cp:coreProperties>
</file>