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4.xml.rels" ContentType="application/vnd.openxmlformats-package.relationships+xml"/>
  <Override PartName="/xl/worksheets/_rels/sheet22.xml.rels" ContentType="application/vnd.openxmlformats-package.relationships+xml"/>
  <Override PartName="/xl/worksheets/_rels/sheet33.xml.rels" ContentType="application/vnd.openxmlformats-package.relationships+xml"/>
  <Override PartName="/xl/worksheets/_rels/sheet32.xml.rels" ContentType="application/vnd.openxmlformats-package.relationships+xml"/>
  <Override PartName="/xl/worksheets/_rels/sheet31.xml.rels" ContentType="application/vnd.openxmlformats-package.relationships+xml"/>
  <Override PartName="/xl/worksheets/_rels/sheet30.xml.rels" ContentType="application/vnd.openxmlformats-package.relationships+xml"/>
  <Override PartName="/xl/worksheets/_rels/sheet23.xml.rels" ContentType="application/vnd.openxmlformats-package.relationships+xml"/>
  <Override PartName="/xl/worksheets/_rels/sheet24.xml.rels" ContentType="application/vnd.openxmlformats-package.relationships+xml"/>
  <Override PartName="/xl/worksheets/_rels/sheet25.xml.rels" ContentType="application/vnd.openxmlformats-package.relationships+xml"/>
  <Override PartName="/xl/worksheets/_rels/sheet26.xml.rels" ContentType="application/vnd.openxmlformats-package.relationships+xml"/>
  <Override PartName="/xl/worksheets/_rels/sheet27.xml.rels" ContentType="application/vnd.openxmlformats-package.relationships+xml"/>
  <Override PartName="/xl/worksheets/_rels/sheet28.xml.rels" ContentType="application/vnd.openxmlformats-package.relationships+xml"/>
  <Override PartName="/xl/worksheets/_rels/sheet29.xml.rels" ContentType="application/vnd.openxmlformats-package.relationship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7.xml" ContentType="application/vnd.openxmlformats-officedocument.drawing+xml"/>
  <Override PartName="/xl/drawings/drawing11.xml" ContentType="application/vnd.openxmlformats-officedocument.drawing+xml"/>
  <Override PartName="/xl/drawings/drawing8.xml" ContentType="application/vnd.openxmlformats-officedocument.drawing+xml"/>
  <Override PartName="/xl/drawings/drawing12.xml" ContentType="application/vnd.openxmlformats-officedocument.drawing+xml"/>
  <Override PartName="/xl/drawings/drawing9.xml" ContentType="application/vnd.openxmlformats-officedocument.drawing+xml"/>
  <Override PartName="/xl/drawings/drawing1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21" activeTab="21"/>
  </bookViews>
  <sheets>
    <sheet name="Sheet2" sheetId="1" state="hidden" r:id="rId3"/>
    <sheet name="Sheet3" sheetId="2" state="hidden" r:id="rId4"/>
    <sheet name="Sheet4" sheetId="3" state="hidden" r:id="rId5"/>
    <sheet name="Sheet5" sheetId="4" state="hidden" r:id="rId6"/>
    <sheet name="Sheet6" sheetId="5" state="hidden" r:id="rId7"/>
    <sheet name="Sheet7" sheetId="6" state="hidden" r:id="rId8"/>
    <sheet name="Sheet8" sheetId="7" state="hidden" r:id="rId9"/>
    <sheet name="Sheet9" sheetId="8" state="hidden" r:id="rId10"/>
    <sheet name="Sheet10" sheetId="9" state="hidden" r:id="rId11"/>
    <sheet name="Sheet11" sheetId="10" state="hidden" r:id="rId12"/>
    <sheet name="Sheet12" sheetId="11" state="hidden" r:id="rId13"/>
    <sheet name="Sheet13" sheetId="12" state="hidden" r:id="rId14"/>
    <sheet name="Sheet14" sheetId="13" state="hidden" r:id="rId15"/>
    <sheet name="Sheet15" sheetId="14" state="hidden" r:id="rId16"/>
    <sheet name="Sheet16" sheetId="15" state="hidden" r:id="rId17"/>
    <sheet name="Sheet17" sheetId="16" state="hidden" r:id="rId18"/>
    <sheet name="Sheet18" sheetId="17" state="hidden" r:id="rId19"/>
    <sheet name="Sheet19" sheetId="18" state="hidden" r:id="rId20"/>
    <sheet name="Sheet20" sheetId="19" state="hidden" r:id="rId21"/>
    <sheet name="Sheet21" sheetId="20" state="hidden" r:id="rId22"/>
    <sheet name="Sheet22" sheetId="21" state="hidden" r:id="rId23"/>
    <sheet name="Jan 99" sheetId="22" state="visible" r:id="rId24"/>
    <sheet name="Jan 99a" sheetId="23" state="hidden" r:id="rId25"/>
    <sheet name="Feb 99" sheetId="24" state="visible" r:id="rId26"/>
    <sheet name="Mar 99" sheetId="25" state="visible" r:id="rId27"/>
    <sheet name="Apr 99" sheetId="26" state="visible" r:id="rId28"/>
    <sheet name="May 99" sheetId="27" state="visible" r:id="rId29"/>
    <sheet name="June 99" sheetId="28" state="visible" r:id="rId30"/>
    <sheet name="July 99" sheetId="29" state="visible" r:id="rId31"/>
    <sheet name="Aug 99" sheetId="30" state="visible" r:id="rId32"/>
    <sheet name="Sep 99" sheetId="31" state="visible" r:id="rId33"/>
    <sheet name="Oct 99" sheetId="32" state="visible" r:id="rId34"/>
    <sheet name="Nov 99" sheetId="33" state="visible" r:id="rId35"/>
    <sheet name="Dec 99" sheetId="34" state="visible" r:id="rId36"/>
  </sheets>
  <externalReferences>
    <externalReference r:id="rId37"/>
  </externalReferences>
  <definedNames>
    <definedName function="false" hidden="false" localSheetId="25" name="_xlnm.Print_Area" vbProcedure="false">'Apr 99'!$A$3:$AB$69</definedName>
    <definedName function="false" hidden="false" localSheetId="29" name="_xlnm.Print_Area" vbProcedure="false">'Aug 99'!$A$3:$AI$69</definedName>
    <definedName function="false" hidden="false" localSheetId="33" name="_xlnm.Print_Area" vbProcedure="false">'Dec 99'!$A$3:$AI$69</definedName>
    <definedName function="false" hidden="false" localSheetId="23" name="_xlnm.Print_Area" vbProcedure="false">'Feb 99'!$A$3:$AB$76</definedName>
    <definedName function="false" hidden="false" localSheetId="21" name="_xlnm.Print_Area" vbProcedure="false">'Jan 99'!$A$3:$AC$76</definedName>
    <definedName function="false" hidden="false" localSheetId="22" name="_xlnm.Print_Area" vbProcedure="false">'Jan 99a'!$A$3:$Y$76</definedName>
    <definedName function="false" hidden="false" localSheetId="28" name="_xlnm.Print_Area" vbProcedure="false">'July 99'!$A$3:$AI$69</definedName>
    <definedName function="false" hidden="false" localSheetId="27" name="_xlnm.Print_Area" vbProcedure="false">'June 99'!$A$3:$AI$69</definedName>
    <definedName function="false" hidden="false" localSheetId="24" name="_xlnm.Print_Area" vbProcedure="false">'Mar 99'!$A$3:$AB$71</definedName>
    <definedName function="false" hidden="false" localSheetId="26" name="_xlnm.Print_Area" vbProcedure="false">'May 99'!$A$3:$AI$69</definedName>
    <definedName function="false" hidden="false" localSheetId="32" name="_xlnm.Print_Area" vbProcedure="false">'Nov 99'!$A$3:$AI$69</definedName>
    <definedName function="false" hidden="false" localSheetId="31" name="_xlnm.Print_Area" vbProcedure="false">'Oct 99'!$A$3:$AI$69</definedName>
    <definedName function="false" hidden="false" localSheetId="30" name="_xlnm.Print_Area" vbProcedure="false">'Sep 99'!$A$3:$AI$69</definedName>
    <definedName function="false" hidden="false" name="cnt" vbProcedure="false">'Feb 99'!$A$94:$A$95</definedName>
    <definedName function="false" hidden="false" name="days" vbProcedure="false">'Jan 99'!$B$2</definedName>
    <definedName function="false" hidden="false" name="hplr" vbProcedure="false">'Jan 99'!$F$2</definedName>
    <definedName function="false" hidden="false" name="noon" vbProcedure="false">'Feb 99'!$AN$6</definedName>
    <definedName function="false" hidden="false" name="now" vbProcedure="false">'Feb 99'!$AK$6</definedName>
    <definedName function="false" hidden="false" name="time" vbProcedure="false">'Feb 99'!$AM$6</definedName>
    <definedName function="false" hidden="false" name="tufco" vbProcedure="false">'Feb 99'!$A$15:$AH$46</definedName>
    <definedName function="false" hidden="false" name="wb" vbProcedure="false">'Jan 99'!$G$2</definedName>
    <definedName function="false" hidden="false" name="wbttl" vbProcedure="false">'Feb 99'!$P$16:$P$46</definedName>
    <definedName function="false" hidden="false" localSheetId="22" name="cnt" vbProcedure="false">'Jan 99a'!$A$94:$A$95</definedName>
    <definedName function="false" hidden="false" localSheetId="22" name="days" vbProcedure="false">'Jan 99a'!$B$2</definedName>
    <definedName function="false" hidden="false" localSheetId="22" name="hplr" vbProcedure="false">'Jan 99a'!$F$2</definedName>
    <definedName function="false" hidden="false" localSheetId="22" name="now" vbProcedure="false">'Jan 99a'!$AH$6</definedName>
    <definedName function="false" hidden="false" localSheetId="22" name="tufco" vbProcedure="false">'Jan 99a'!$A$15:$AE$46</definedName>
    <definedName function="false" hidden="false" localSheetId="22" name="wb" vbProcedure="false">'Jan 99a'!$G$2</definedName>
    <definedName function="false" hidden="false" localSheetId="22" name="wbttl" vbProcedure="false">'Jan 99a'!$P$16:$P$46</definedName>
    <definedName function="false" hidden="false" localSheetId="23" name="days" vbProcedure="false">'Feb 99'!$B$2</definedName>
    <definedName function="false" hidden="false" localSheetId="23" name="hplr" vbProcedure="false">'Feb 99'!$F$2</definedName>
    <definedName function="false" hidden="false" localSheetId="23" name="wb" vbProcedure="false">'Feb 99'!$G$2</definedName>
    <definedName function="false" hidden="false" localSheetId="24" name="cnt" vbProcedure="false">'Mar 99'!$A$89:$A$90</definedName>
    <definedName function="false" hidden="false" localSheetId="24" name="days" vbProcedure="false">'Mar 99'!$B$2</definedName>
    <definedName function="false" hidden="false" localSheetId="24" name="hplr" vbProcedure="false">'Mar 99'!$F$2</definedName>
    <definedName function="false" hidden="false" localSheetId="24" name="noon" vbProcedure="false">'Mar 99'!$AN$6</definedName>
    <definedName function="false" hidden="false" localSheetId="24" name="now" vbProcedure="false">'Mar 99'!$AK$6</definedName>
    <definedName function="false" hidden="false" localSheetId="24" name="time" vbProcedure="false">'Mar 99'!$AM$6</definedName>
    <definedName function="false" hidden="false" localSheetId="24" name="tufco" vbProcedure="false">'Mar 99'!$A$15:$AH$46</definedName>
    <definedName function="false" hidden="false" localSheetId="24" name="wb" vbProcedure="false">'Mar 99'!$G$2</definedName>
    <definedName function="false" hidden="false" localSheetId="24" name="wbttl" vbProcedure="false">'Mar 99'!$P$16:$P$46</definedName>
    <definedName function="false" hidden="false" localSheetId="25" name="cnt" vbProcedure="false">'Apr 99'!$A$87:$A$88</definedName>
    <definedName function="false" hidden="false" localSheetId="25" name="days" vbProcedure="false">'Apr 99'!$B$2</definedName>
    <definedName function="false" hidden="false" localSheetId="25" name="hplr" vbProcedure="false">'Apr 99'!$F$2</definedName>
    <definedName function="false" hidden="false" localSheetId="25" name="noon" vbProcedure="false">'Apr 99'!$AN$6</definedName>
    <definedName function="false" hidden="false" localSheetId="25" name="now" vbProcedure="false">'Apr 99'!$AK$6</definedName>
    <definedName function="false" hidden="false" localSheetId="25" name="time" vbProcedure="false">'Apr 99'!$AM$6</definedName>
    <definedName function="false" hidden="false" localSheetId="25" name="tufco" vbProcedure="false">'Apr 99'!$A$15:$AH$46</definedName>
    <definedName function="false" hidden="false" localSheetId="25" name="wb" vbProcedure="false">'Apr 99'!$G$2</definedName>
    <definedName function="false" hidden="false" localSheetId="25" name="wbttl" vbProcedure="false">'Apr 99'!$P$16:$P$46</definedName>
    <definedName function="false" hidden="false" localSheetId="26" name="cnt" vbProcedure="false">'May 99'!$A$87:$A$88</definedName>
    <definedName function="false" hidden="false" localSheetId="26" name="days" vbProcedure="false">'May 99'!$B$2</definedName>
    <definedName function="false" hidden="false" localSheetId="26" name="hplr" vbProcedure="false">'May 99'!$H$2</definedName>
    <definedName function="false" hidden="false" localSheetId="26" name="noon" vbProcedure="false">'May 99'!$AU$6</definedName>
    <definedName function="false" hidden="false" localSheetId="26" name="now" vbProcedure="false">'May 99'!$AR$6</definedName>
    <definedName function="false" hidden="false" localSheetId="26" name="time" vbProcedure="false">'May 99'!$AT$6</definedName>
    <definedName function="false" hidden="false" localSheetId="26" name="tufco" vbProcedure="false">'May 99'!$A$15:$AO$46</definedName>
    <definedName function="false" hidden="false" localSheetId="26" name="wb" vbProcedure="false">'May 99'!$I$2</definedName>
    <definedName function="false" hidden="false" localSheetId="26" name="wbttl" vbProcedure="false">'May 99'!$T$16:$T$46</definedName>
    <definedName function="false" hidden="false" localSheetId="27" name="cnt" vbProcedure="false">'June 99'!$A$87:$A$88</definedName>
    <definedName function="false" hidden="false" localSheetId="27" name="days" vbProcedure="false">'June 99'!$B$2</definedName>
    <definedName function="false" hidden="false" localSheetId="27" name="hplr" vbProcedure="false">'June 99'!$H$2</definedName>
    <definedName function="false" hidden="false" localSheetId="27" name="noon" vbProcedure="false">'June 99'!$AU$6</definedName>
    <definedName function="false" hidden="false" localSheetId="27" name="now" vbProcedure="false">'June 99'!$AR$6</definedName>
    <definedName function="false" hidden="false" localSheetId="27" name="time" vbProcedure="false">'June 99'!$AT$6</definedName>
    <definedName function="false" hidden="false" localSheetId="27" name="tufco" vbProcedure="false">'June 99'!$A$15:$AO$46</definedName>
    <definedName function="false" hidden="false" localSheetId="27" name="wb" vbProcedure="false">'June 99'!$I$2</definedName>
    <definedName function="false" hidden="false" localSheetId="27" name="wbttl" vbProcedure="false">'June 99'!$T$16:$T$46</definedName>
    <definedName function="false" hidden="false" localSheetId="28" name="cnt" vbProcedure="false">'July 99'!$A$87:$A$88</definedName>
    <definedName function="false" hidden="false" localSheetId="28" name="days" vbProcedure="false">'July 99'!$B$2</definedName>
    <definedName function="false" hidden="false" localSheetId="28" name="hplr" vbProcedure="false">'July 99'!$H$2</definedName>
    <definedName function="false" hidden="false" localSheetId="28" name="noon" vbProcedure="false">'July 99'!$AU$6</definedName>
    <definedName function="false" hidden="false" localSheetId="28" name="now" vbProcedure="false">'July 99'!$AR$6</definedName>
    <definedName function="false" hidden="false" localSheetId="28" name="time" vbProcedure="false">'July 99'!$AT$6</definedName>
    <definedName function="false" hidden="false" localSheetId="28" name="tufco" vbProcedure="false">'July 99'!$A$15:$AO$46</definedName>
    <definedName function="false" hidden="false" localSheetId="28" name="wb" vbProcedure="false">'July 99'!$I$2</definedName>
    <definedName function="false" hidden="false" localSheetId="28" name="wbttl" vbProcedure="false">'July 99'!$T$16:$T$46</definedName>
    <definedName function="false" hidden="false" localSheetId="29" name="cnt" vbProcedure="false">'Aug 99'!$A$87:$A$88</definedName>
    <definedName function="false" hidden="false" localSheetId="29" name="days" vbProcedure="false">'Aug 99'!$B$2</definedName>
    <definedName function="false" hidden="false" localSheetId="29" name="hplr" vbProcedure="false">'Aug 99'!$H$2</definedName>
    <definedName function="false" hidden="false" localSheetId="29" name="noon" vbProcedure="false">'Aug 99'!$AU$6</definedName>
    <definedName function="false" hidden="false" localSheetId="29" name="now" vbProcedure="false">'Aug 99'!$AR$6</definedName>
    <definedName function="false" hidden="false" localSheetId="29" name="time" vbProcedure="false">'Aug 99'!$AT$6</definedName>
    <definedName function="false" hidden="false" localSheetId="29" name="tufco" vbProcedure="false">'Aug 99'!$A$15:$AO$46</definedName>
    <definedName function="false" hidden="false" localSheetId="29" name="wb" vbProcedure="false">'Aug 99'!$I$2</definedName>
    <definedName function="false" hidden="false" localSheetId="29" name="wbttl" vbProcedure="false">'Aug 99'!$T$16:$T$46</definedName>
    <definedName function="false" hidden="false" localSheetId="30" name="cnt" vbProcedure="false">'Sep 99'!$A$87:$A$88</definedName>
    <definedName function="false" hidden="false" localSheetId="30" name="days" vbProcedure="false">'Sep 99'!$B$2</definedName>
    <definedName function="false" hidden="false" localSheetId="30" name="hplr" vbProcedure="false">'Sep 99'!$H$2</definedName>
    <definedName function="false" hidden="false" localSheetId="30" name="noon" vbProcedure="false">'Sep 99'!$AU$6</definedName>
    <definedName function="false" hidden="false" localSheetId="30" name="now" vbProcedure="false">'Sep 99'!$AR$6</definedName>
    <definedName function="false" hidden="false" localSheetId="30" name="time" vbProcedure="false">'Sep 99'!$AT$6</definedName>
    <definedName function="false" hidden="false" localSheetId="30" name="tufco" vbProcedure="false">'Sep 99'!$A$15:$AO$46</definedName>
    <definedName function="false" hidden="false" localSheetId="30" name="wb" vbProcedure="false">'Sep 99'!$I$2</definedName>
    <definedName function="false" hidden="false" localSheetId="30" name="wbttl" vbProcedure="false">'Sep 99'!$T$16:$T$46</definedName>
    <definedName function="false" hidden="false" localSheetId="31" name="cnt" vbProcedure="false">'Oct 99'!$A$87:$A$88</definedName>
    <definedName function="false" hidden="false" localSheetId="31" name="days" vbProcedure="false">'Oct 99'!$B$2</definedName>
    <definedName function="false" hidden="false" localSheetId="31" name="hplr" vbProcedure="false">'Oct 99'!$H$2</definedName>
    <definedName function="false" hidden="false" localSheetId="31" name="noon" vbProcedure="false">'Oct 99'!$AU$6</definedName>
    <definedName function="false" hidden="false" localSheetId="31" name="now" vbProcedure="false">'Oct 99'!$AR$6</definedName>
    <definedName function="false" hidden="false" localSheetId="31" name="time" vbProcedure="false">'Oct 99'!$AT$6</definedName>
    <definedName function="false" hidden="false" localSheetId="31" name="tufco" vbProcedure="false">'Oct 99'!$A$15:$AO$46</definedName>
    <definedName function="false" hidden="false" localSheetId="31" name="wb" vbProcedure="false">'Oct 99'!$I$2</definedName>
    <definedName function="false" hidden="false" localSheetId="31" name="wbttl" vbProcedure="false">'Oct 99'!$T$16:$T$46</definedName>
    <definedName function="false" hidden="false" localSheetId="32" name="cnt" vbProcedure="false">'Nov 99'!$A$87:$A$88</definedName>
    <definedName function="false" hidden="false" localSheetId="32" name="days" vbProcedure="false">'Nov 99'!$B$2</definedName>
    <definedName function="false" hidden="false" localSheetId="32" name="hplr" vbProcedure="false">'Nov 99'!$H$2</definedName>
    <definedName function="false" hidden="false" localSheetId="32" name="noon" vbProcedure="false">'Nov 99'!$AU$6</definedName>
    <definedName function="false" hidden="false" localSheetId="32" name="now" vbProcedure="false">'Nov 99'!$AR$6</definedName>
    <definedName function="false" hidden="false" localSheetId="32" name="time" vbProcedure="false">'Nov 99'!$AT$6</definedName>
    <definedName function="false" hidden="false" localSheetId="32" name="tufco" vbProcedure="false">'Nov 99'!$A$15:$AO$46</definedName>
    <definedName function="false" hidden="false" localSheetId="32" name="wb" vbProcedure="false">'Nov 99'!$I$2</definedName>
    <definedName function="false" hidden="false" localSheetId="32" name="wbttl" vbProcedure="false">'Nov 99'!$T$16:$T$46</definedName>
    <definedName function="false" hidden="false" localSheetId="33" name="cnt" vbProcedure="false">'Dec 99'!$A$87:$A$88</definedName>
    <definedName function="false" hidden="false" localSheetId="33" name="days" vbProcedure="false">'Dec 99'!$B$2</definedName>
    <definedName function="false" hidden="false" localSheetId="33" name="hplr" vbProcedure="false">'Dec 99'!$H$2</definedName>
    <definedName function="false" hidden="false" localSheetId="33" name="noon" vbProcedure="false">'Dec 99'!$AU$6</definedName>
    <definedName function="false" hidden="false" localSheetId="33" name="now" vbProcedure="false">'Dec 99'!$AR$6</definedName>
    <definedName function="false" hidden="false" localSheetId="33" name="time" vbProcedure="false">'Dec 99'!$AT$6</definedName>
    <definedName function="false" hidden="false" localSheetId="33" name="tufco" vbProcedure="false">'Dec 99'!$A$15:$AO$46</definedName>
    <definedName function="false" hidden="false" localSheetId="33" name="wb" vbProcedure="false">'Dec 99'!$I$2</definedName>
    <definedName function="false" hidden="false" localSheetId="33" name="wbttl" vbProcedure="false">'Dec 99'!$T$16:$T$46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<sst xmlns="http://schemas.openxmlformats.org/spreadsheetml/2006/main" count="1191" uniqueCount="98">
  <si>
    <t xml:space="preserve">HPLR</t>
  </si>
  <si>
    <t xml:space="preserve">WB</t>
  </si>
  <si>
    <t xml:space="preserve">DAYS</t>
  </si>
  <si>
    <t xml:space="preserve">DAILY NOMS</t>
  </si>
  <si>
    <t xml:space="preserve">ECT Texas Desk</t>
  </si>
  <si>
    <t xml:space="preserve">TUFCO Term Sales</t>
  </si>
  <si>
    <t xml:space="preserve">January 1999</t>
  </si>
  <si>
    <t xml:space="preserve">HPLR DEAL</t>
  </si>
  <si>
    <t xml:space="preserve">WAGNER BROWN</t>
  </si>
  <si>
    <t xml:space="preserve">GAS DAILY</t>
  </si>
  <si>
    <t xml:space="preserve">016-88968-303</t>
  </si>
  <si>
    <t xml:space="preserve">016-88968-301</t>
  </si>
  <si>
    <t xml:space="preserve">0-120,000 on this contract</t>
  </si>
  <si>
    <t xml:space="preserve">Jan Nom:</t>
  </si>
  <si>
    <t xml:space="preserve">0-60,000 on this contract</t>
  </si>
  <si>
    <t xml:space="preserve">Excess of HPLR and Wagner Brown Deals</t>
  </si>
  <si>
    <t xml:space="preserve">WAHA</t>
  </si>
  <si>
    <t xml:space="preserve">TEXAS DESK</t>
  </si>
  <si>
    <t xml:space="preserve">Texas / Waha Desk to Desk</t>
  </si>
  <si>
    <t xml:space="preserve">TECO</t>
  </si>
  <si>
    <t xml:space="preserve">Lone Star</t>
  </si>
  <si>
    <t xml:space="preserve">Tail Gate</t>
  </si>
  <si>
    <t xml:space="preserve">Texoma</t>
  </si>
  <si>
    <t xml:space="preserve">TOTAL</t>
  </si>
  <si>
    <t xml:space="preserve">Teco</t>
  </si>
  <si>
    <t xml:space="preserve">TOTAL NOM</t>
  </si>
  <si>
    <t xml:space="preserve">IFHSC</t>
  </si>
  <si>
    <t xml:space="preserve">Tap</t>
  </si>
  <si>
    <t xml:space="preserve">GD DEAL</t>
  </si>
  <si>
    <t xml:space="preserve">Total</t>
  </si>
  <si>
    <t xml:space="preserve">SITARA</t>
  </si>
  <si>
    <t xml:space="preserve">CPR#</t>
  </si>
  <si>
    <t xml:space="preserve">HPLR daily average for current month (IF/HSC):</t>
  </si>
  <si>
    <t xml:space="preserve">Wagner Brown daily average for current month:</t>
  </si>
  <si>
    <t xml:space="preserve">Volume left to meet minimum monthly requirement</t>
  </si>
  <si>
    <t xml:space="preserve">Daily average going forward to meet requirements</t>
  </si>
  <si>
    <t xml:space="preserve">WAGNER BROWN YEAR-TO-DATE TOTAL:</t>
  </si>
  <si>
    <t xml:space="preserve">Daily average based on year to date total:</t>
  </si>
  <si>
    <t xml:space="preserve">NEW HPL ANNUAL CONTRACTUAL OBLIGATION</t>
  </si>
  <si>
    <t xml:space="preserve">Gas Daily average for current month:</t>
  </si>
  <si>
    <t xml:space="preserve">DISTRIBUTION:</t>
  </si>
  <si>
    <t xml:space="preserve">NEW HPL YEAR-TO-DATE TOTAL:</t>
  </si>
  <si>
    <t xml:space="preserve">Lauri, Ed, Tom, Janet, Jennifer, Heidi, Kenny</t>
  </si>
  <si>
    <t xml:space="preserve">Daily average for remainder of year:</t>
  </si>
  <si>
    <t xml:space="preserve">GAS DAILY ANNUAL CONTRACTUAL OBLIGATION:</t>
  </si>
  <si>
    <t xml:space="preserve">GAS DAILY YEAR-TO-DATE TOTAL:</t>
  </si>
  <si>
    <t xml:space="preserve">Combined IFHSC &amp; GD monthly total:  </t>
  </si>
  <si>
    <t xml:space="preserve">Daily average for remainder of year for IFHSC &amp; GD </t>
  </si>
  <si>
    <t xml:space="preserve">=estimates in SITARA</t>
  </si>
  <si>
    <t xml:space="preserve">IFHSC - TECO TAP # going forward:8/5 nom less w/b requirements</t>
  </si>
  <si>
    <t xml:space="preserve">Gas Daily -   nom less WB requirements</t>
  </si>
  <si>
    <t xml:space="preserve">est trans</t>
  </si>
  <si>
    <t xml:space="preserve">PGE</t>
  </si>
  <si>
    <t xml:space="preserve">HPL</t>
  </si>
  <si>
    <t xml:space="preserve">Volume</t>
  </si>
  <si>
    <t xml:space="preserve">Count</t>
  </si>
  <si>
    <t xml:space="preserve">hplrtotal</t>
  </si>
  <si>
    <t xml:space="preserve">wbtotal</t>
  </si>
  <si>
    <t xml:space="preserve">gdtotal</t>
  </si>
  <si>
    <t xml:space="preserve">count</t>
  </si>
  <si>
    <t xml:space="preserve">Lauri, Ed, Tom, Janet, Jennifer, Kenny</t>
  </si>
  <si>
    <t xml:space="preserve">February 1999</t>
  </si>
  <si>
    <t xml:space="preserve">Feb Nom:</t>
  </si>
  <si>
    <t xml:space="preserve">March 1999</t>
  </si>
  <si>
    <t xml:space="preserve">Mar Nom:</t>
  </si>
  <si>
    <t xml:space="preserve">0+00</t>
  </si>
  <si>
    <t xml:space="preserve">Combined IFHSC &amp; GD month to date total:  </t>
  </si>
  <si>
    <t xml:space="preserve">Combined IFHSC &amp; GD year to date total:  </t>
  </si>
  <si>
    <t xml:space="preserve">April 1999</t>
  </si>
  <si>
    <t xml:space="preserve">Apr Nom:</t>
  </si>
  <si>
    <t xml:space="preserve">686 (71)</t>
  </si>
  <si>
    <t xml:space="preserve">.</t>
  </si>
  <si>
    <t xml:space="preserve">May 1999</t>
  </si>
  <si>
    <t xml:space="preserve">May Nom:</t>
  </si>
  <si>
    <t xml:space="preserve">LS</t>
  </si>
  <si>
    <t xml:space="preserve">June 1999</t>
  </si>
  <si>
    <t xml:space="preserve">=estimates in Sitara</t>
  </si>
  <si>
    <t xml:space="preserve">July 1999</t>
  </si>
  <si>
    <t xml:space="preserve">Aug</t>
  </si>
  <si>
    <t xml:space="preserve">August 1999</t>
  </si>
  <si>
    <t xml:space="preserve">August Nom:</t>
  </si>
  <si>
    <t xml:space="preserve">Reklaw</t>
  </si>
  <si>
    <t xml:space="preserve">First day of this month</t>
  </si>
  <si>
    <t xml:space="preserve">First day of next month</t>
  </si>
  <si>
    <t xml:space="preserve">September 1999</t>
  </si>
  <si>
    <t xml:space="preserve">October 1999</t>
  </si>
  <si>
    <t xml:space="preserve">October Nom:</t>
  </si>
  <si>
    <t xml:space="preserve">Oasis</t>
  </si>
  <si>
    <t xml:space="preserve">Sealy</t>
  </si>
  <si>
    <t xml:space="preserve">November 1999</t>
  </si>
  <si>
    <t xml:space="preserve">November Nom:</t>
  </si>
  <si>
    <t xml:space="preserve">December 1999</t>
  </si>
  <si>
    <t xml:space="preserve">131726 &amp; 131727</t>
  </si>
  <si>
    <t xml:space="preserve">December Nom:</t>
  </si>
  <si>
    <t xml:space="preserve">Actual PG&amp;E</t>
  </si>
  <si>
    <t xml:space="preserve">WGR Hdr</t>
  </si>
  <si>
    <t xml:space="preserve">Volumes B4</t>
  </si>
  <si>
    <t xml:space="preserve">Changes</t>
  </si>
</sst>
</file>

<file path=xl/styles.xml><?xml version="1.0" encoding="utf-8"?>
<styleSheet xmlns="http://schemas.openxmlformats.org/spreadsheetml/2006/main">
  <numFmts count="106">
    <numFmt numFmtId="164" formatCode="General"/>
    <numFmt numFmtId="165" formatCode="#,###___);\(#,##0\);&quot; - &quot;__"/>
    <numFmt numFmtId="166" formatCode="#,##0.00__;;"/>
    <numFmt numFmtId="167" formatCode="#,##0.00000___;;;"/>
    <numFmt numFmtId="168" formatCode="#,##0_);\(#,##0\);&quot; -    &quot;"/>
    <numFmt numFmtId="169" formatCode="[$-409]#,##0_);[RED]\(#,##0\)"/>
    <numFmt numFmtId="170" formatCode="\$#,##0_);[RED]&quot;($&quot;#,##0\)"/>
    <numFmt numFmtId="171" formatCode="&quot;$         &quot;#,###.00_);&quot;$         (&quot;#,###.00\);&quot;$               -&quot;"/>
    <numFmt numFmtId="172" formatCode="&quot;$         &quot;#,###.00_);&quot;$         (&quot;#,###.00\);&quot;$              -&quot;"/>
    <numFmt numFmtId="173" formatCode="#,##0.0_______);\(#,##0.0\);______&quot; -  &quot;"/>
    <numFmt numFmtId="174" formatCode="#,##0.00__\);\(#,##0.00\);__&quot;  -&quot;"/>
    <numFmt numFmtId="175" formatCode="#,##0___);\(#,##0\)_;&quot; -&quot;__&quot;  &quot;"/>
    <numFmt numFmtId="176" formatCode="0.0%&quot; )&quot;"/>
    <numFmt numFmtId="177" formatCode="\£#,##0.00;&quot;-£&quot;#,##0.00"/>
    <numFmt numFmtId="178" formatCode="\$#,##0;&quot;-$&quot;#,##0"/>
    <numFmt numFmtId="179" formatCode="[$-409]#,##0.00_);[RED]\(#,##0.00\)"/>
    <numFmt numFmtId="180" formatCode="\$#,##0.00_);[RED]&quot;($&quot;#,##0.00\)"/>
    <numFmt numFmtId="181" formatCode="&quot;$         &quot;#,###.00_);&quot;$         (&quot;#,###.00\);&quot;$                -&quot;"/>
    <numFmt numFmtId="182" formatCode="#,##0.00___);\(#,##0.00\);___ &quot; -&quot;"/>
    <numFmt numFmtId="183" formatCode="&quot;$   &quot;#,##0.00_);&quot;($   &quot;#,##0.00\);&quot;$          -&quot;"/>
    <numFmt numFmtId="184" formatCode="_(##0_);\(##0\)_1;\-_)_ _ "/>
    <numFmt numFmtId="185" formatCode="_(* #,##0_);_(* \(#,##0\);_(* \-_);_(@_)"/>
    <numFmt numFmtId="186" formatCode="_-* #,##0_-;\-* #,##0_-;_-* \-_-;_-@_-"/>
    <numFmt numFmtId="187" formatCode="\$#,##0.0_);[RED]&quot;($&quot;#,##0.0\)"/>
    <numFmt numFmtId="188" formatCode="#,##0_________);\(#,##0\);_________-&quot;  &quot;"/>
    <numFmt numFmtId="189" formatCode="&quot;$  &quot;#,##0.0_);[RED]&quot;($  &quot;#,##0.0\)"/>
    <numFmt numFmtId="190" formatCode="#,##0.0000_);\(#,##0.0000\);_ &quot;-  &quot;"/>
    <numFmt numFmtId="191" formatCode="#,##0_)_ ;\(#,##0&quot;) &quot;;\-_)_ _ "/>
    <numFmt numFmtId="192" formatCode="0.0%\);\(0.0\)%;&quot; -&quot;"/>
    <numFmt numFmtId="193" formatCode="0.000"/>
    <numFmt numFmtId="194" formatCode="#,##0_);\(#,##0&quot;)-&quot;"/>
    <numFmt numFmtId="195" formatCode="_(* #,##0.00_);_(* \(#,##0.00\);_(* \-??_);_(@_)"/>
    <numFmt numFmtId="196" formatCode="_-* #,##0.00_-;\-* #,##0.00_-;_-* \-??_-;_-@_-"/>
    <numFmt numFmtId="197" formatCode="#,##0.00"/>
    <numFmt numFmtId="198" formatCode="_-\£* #,##0_-;&quot;-£&quot;* #,##0_-;_-\£* \-_-;_-@_-"/>
    <numFmt numFmtId="199" formatCode="#,##0.0_);[RED]\(#,##0.0\);\-"/>
    <numFmt numFmtId="200" formatCode="#,###_);\(#,##0\);&quot; -&quot;_ "/>
    <numFmt numFmtId="201" formatCode="0.0%_;\(0\.0\)%;&quot; -   &quot;"/>
    <numFmt numFmtId="202" formatCode="_##,##0_);\(#,##0&quot;) &quot;;\-_)_ _ "/>
    <numFmt numFmtId="203" formatCode="0.0%\ ;\(0.0\)%\ ;&quot;-   &quot;"/>
    <numFmt numFmtId="204" formatCode="0.000%"/>
    <numFmt numFmtId="205" formatCode="_(\$* #,##0_);_(\$* \(#,##0\);_(\$* \-_);_(@_)"/>
    <numFmt numFmtId="206" formatCode="_-\$* #,##0_-;&quot;-$&quot;* #,##0_-;_-\$* \-_-;_-@_-"/>
    <numFmt numFmtId="207" formatCode="#,##0.0________\);\(#,##0.0\);________&quot; -  &quot;"/>
    <numFmt numFmtId="208" formatCode="\$#,##0;[RED]&quot;-$&quot;#,##0"/>
    <numFmt numFmtId="209" formatCode="m/d"/>
    <numFmt numFmtId="210" formatCode="&quot;$   &quot;#,##0_);[RED]&quot;$   (&quot;#,##0\);&quot;$         -&quot;"/>
    <numFmt numFmtId="211" formatCode="#,##0.000_);\(#,##0.000\);&quot; -  &quot;"/>
    <numFmt numFmtId="212" formatCode="#,##0.000_);\(#,##0.000\)"/>
    <numFmt numFmtId="213" formatCode="&quot;$        &quot;#,###.00_);&quot;$        (&quot;#,###.00\);&quot;$                -&quot;"/>
    <numFmt numFmtId="214" formatCode="\£#,##0;[RED]&quot;-£&quot;#,##0"/>
    <numFmt numFmtId="215" formatCode="#,##0.00_);\(#,##0.00\);&quot;-  &quot;"/>
    <numFmt numFmtId="216" formatCode="#,##0.0_________);\(#,##0.0\);________&quot; -  &quot;"/>
    <numFmt numFmtId="217" formatCode="#,###.0_);\(#,##0.0\);&quot; - &quot;_ "/>
    <numFmt numFmtId="218" formatCode="#,##0___);\(#,##0\);&quot; -&quot;__&quot;  &quot;"/>
    <numFmt numFmtId="219" formatCode="_(* #,##0.0_);_(* \(#,##0.0\);_(* \-_);_(@_)"/>
    <numFmt numFmtId="220" formatCode="#,##0___);\(#,##0\);&quot; - &quot;__"/>
    <numFmt numFmtId="221" formatCode="#,##0_);[RED]\(#,##0\);\-"/>
    <numFmt numFmtId="222" formatCode="#,##0.0_);\(#,##0.0\);_ &quot; -&quot;"/>
    <numFmt numFmtId="223" formatCode="&quot;$  &quot;#,##0_);[RED]&quot;($  &quot;#,##0\)"/>
    <numFmt numFmtId="224" formatCode="0.0%_);\(0.0\)%;&quot; -&quot;"/>
    <numFmt numFmtId="225" formatCode="#,##0_)_ ;\(#,##0&quot;) &quot;;&quot; -&quot;_ _)"/>
    <numFmt numFmtId="226" formatCode="_-\£* #,##0.00_-;&quot;-£&quot;* #,##0.00_-;_-\£* \-??_-;_-@_-"/>
    <numFmt numFmtId="227" formatCode="0.0"/>
    <numFmt numFmtId="228" formatCode="0.0%;\(0.0\)%;&quot; -  &quot;"/>
    <numFmt numFmtId="229" formatCode="#.0,,;[RED]\(#.0,,\)"/>
    <numFmt numFmtId="230" formatCode="_(\$* #,##0.00_);_(\$* \(#,##0.00\);_(\$* \-??_);_(@_)"/>
    <numFmt numFmtId="231" formatCode="_-\$* #,##0.00_-;&quot;-$&quot;* #,##0.00_-;_-\$* \-??_-;_-@_-"/>
    <numFmt numFmtId="232" formatCode="\$#,##0.00;[RED]&quot;-$&quot;#,##0.00"/>
    <numFmt numFmtId="233" formatCode="#,##0.000_);[RED]\(#,##0.000\)"/>
    <numFmt numFmtId="234" formatCode="&quot;$   &quot;#,##0_);[RED]&quot;$   (&quot;#,##0\);&quot;$            -&quot;"/>
    <numFmt numFmtId="235" formatCode="###0"/>
    <numFmt numFmtId="236" formatCode="\£#,##0.00;[RED]&quot;-£&quot;#,##0.00"/>
    <numFmt numFmtId="237" formatCode="&quot;$         &quot;#,###.00_);&quot;$       (&quot;#,###.00\);&quot;$                -&quot;"/>
    <numFmt numFmtId="238" formatCode="#,##0_);\(#,##0\);&quot;-  &quot;"/>
    <numFmt numFmtId="239" formatCode="#,##0.0_________);\(#,##0.0\);&quot; -  &quot;"/>
    <numFmt numFmtId="240" formatCode="0.0_;;;"/>
    <numFmt numFmtId="241" formatCode="#,##0___);\(#,##0\)___;&quot; -&quot;__&quot;  &quot;"/>
    <numFmt numFmtId="242" formatCode="0.0_%;\(0.0\)%;&quot; -   &quot;"/>
    <numFmt numFmtId="243" formatCode="&quot;$  &quot;#,##0.00_);[RED]&quot;($  &quot;#,##0.00\)"/>
    <numFmt numFmtId="244" formatCode="#,##0_);\(#,##0&quot;) &quot;;\-_)_ _ "/>
    <numFmt numFmtId="245" formatCode="#,##0.0________\);\(#,##0.0\);_______ &quot;-  &quot;"/>
    <numFmt numFmtId="246" formatCode="0.00"/>
    <numFmt numFmtId="247" formatCode="#,###_)_ "/>
    <numFmt numFmtId="248" formatCode="_##,##0_);\(#,##0\);\-_)_ _ "/>
    <numFmt numFmtId="249" formatCode="#,##0_);\(#,##0\);\-_)_ _ "/>
    <numFmt numFmtId="250" formatCode="#,##0.00000_);\(#,##0.00000\)"/>
    <numFmt numFmtId="251" formatCode="#,##0_);\(#,##0\);\-"/>
    <numFmt numFmtId="252" formatCode="#,###_)"/>
    <numFmt numFmtId="253" formatCode="[$-409]#,##0_);\(#,##0\)"/>
    <numFmt numFmtId="254" formatCode="0.00_)"/>
    <numFmt numFmtId="255" formatCode=".0000%"/>
    <numFmt numFmtId="256" formatCode="#,##0.0_);\(#,##0.0\)"/>
    <numFmt numFmtId="257" formatCode="#,##0"/>
    <numFmt numFmtId="258" formatCode="#,##0.0000_);[RED]\(#,##0.0000\)"/>
    <numFmt numFmtId="259" formatCode="0"/>
    <numFmt numFmtId="260" formatCode="0.00%"/>
    <numFmt numFmtId="261" formatCode="0%"/>
    <numFmt numFmtId="262" formatCode="_(* #,##0_);_(* \(#,##0\);_(* \-??_);_(@_)"/>
    <numFmt numFmtId="263" formatCode="[$-409]mmm\-yy"/>
    <numFmt numFmtId="264" formatCode="_(* #,##0.000_);_(* \(#,##0.000\);_(* \-??_);_(@_)"/>
    <numFmt numFmtId="265" formatCode="_(* #,##0.0_);_(* \(#,##0.0\);_(* \-??_);_(@_)"/>
    <numFmt numFmtId="266" formatCode="[$-409]m/d/yyyy"/>
    <numFmt numFmtId="267" formatCode="[$-409]h:mm"/>
    <numFmt numFmtId="268" formatCode="[$-409]m/d/yyyy\ h:mm"/>
    <numFmt numFmtId="269" formatCode="_(* #,##0.0000_);_(* \(#,##0.0000\);_(* \-??_);_(@_)"/>
  </numFmts>
  <fonts count="8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b val="true"/>
      <sz val="9.5"/>
      <name val="Courier New"/>
      <family val="0"/>
    </font>
    <font>
      <sz val="10"/>
      <name val="MS Sans Serif"/>
      <family val="0"/>
    </font>
    <font>
      <b val="true"/>
      <sz val="9.85"/>
      <name val="Times New Roman"/>
      <family val="0"/>
    </font>
    <font>
      <b val="true"/>
      <sz val="12"/>
      <name val="Times New Roman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0"/>
    </font>
    <font>
      <sz val="8"/>
      <name val="Times New Roman"/>
      <family val="0"/>
    </font>
    <font>
      <sz val="8"/>
      <name val="Arial"/>
      <family val="0"/>
    </font>
    <font>
      <sz val="12"/>
      <name val="Arial"/>
      <family val="2"/>
    </font>
    <font>
      <sz val="10"/>
      <name val="Times New Roman"/>
      <family val="0"/>
    </font>
    <font>
      <sz val="10"/>
      <name val="Courier New"/>
      <family val="0"/>
    </font>
    <font>
      <sz val="8"/>
      <name val="SWISS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9"/>
      <name val="Times New Roman"/>
      <family val="0"/>
    </font>
    <font>
      <sz val="10"/>
      <name val="Book Antiqua"/>
      <family val="0"/>
    </font>
    <font>
      <sz val="10"/>
      <name val="Book Antiqua"/>
      <family val="1"/>
    </font>
    <font>
      <sz val="10"/>
      <name val="Times New Roman"/>
      <family val="1"/>
    </font>
    <font>
      <sz val="8"/>
      <name val=""/>
      <family val="0"/>
    </font>
    <font>
      <sz val="11"/>
      <name val="Arial"/>
      <family val="0"/>
    </font>
    <font>
      <sz val="12"/>
      <name val="Comic Sans MS"/>
      <family val="0"/>
    </font>
    <font>
      <sz val="8"/>
      <name val="MS Sans Serif"/>
      <family val="2"/>
    </font>
    <font>
      <sz val="9"/>
      <name val="Arial"/>
      <family val="0"/>
    </font>
    <font>
      <sz val="12"/>
      <name val="Century Schoolbook"/>
      <family val="0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8.5"/>
      <name val="MS Sans Serif"/>
      <family val="2"/>
    </font>
    <font>
      <sz val="12"/>
      <name val="SWISS"/>
      <family val="0"/>
    </font>
    <font>
      <sz val="10"/>
      <name val="Century Gothic"/>
      <family val="0"/>
    </font>
    <font>
      <sz val="10"/>
      <name val="SWISS"/>
      <family val="0"/>
    </font>
    <font>
      <sz val="10"/>
      <name val="Arial Narrow"/>
      <family val="2"/>
    </font>
    <font>
      <sz val="10"/>
      <color rgb="FF000000"/>
      <name val="MS Sans Serif"/>
      <family val="0"/>
    </font>
    <font>
      <sz val="11"/>
      <name val="Book Antiqua"/>
      <family val="1"/>
    </font>
    <font>
      <sz val="10"/>
      <name val="TimesNewRomanPS"/>
      <family val="1"/>
    </font>
    <font>
      <sz val="8"/>
      <name val="Times New Roman"/>
      <family val="1"/>
    </font>
    <font>
      <sz val="9.85"/>
      <name val="Times New Roman"/>
      <family val="0"/>
    </font>
    <font>
      <sz val="8"/>
      <color rgb="FF0000FF"/>
      <name val="Arial"/>
      <family val="2"/>
    </font>
    <font>
      <sz val="10"/>
      <color rgb="FFFF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5"/>
      <name val="Arial"/>
      <family val="2"/>
    </font>
    <font>
      <b val="true"/>
      <sz val="15"/>
      <color rgb="FF0000FF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2"/>
    </font>
    <font>
      <b val="true"/>
      <sz val="11"/>
      <name val="Arial"/>
      <family val="2"/>
    </font>
    <font>
      <sz val="9"/>
      <color rgb="FF0000FF"/>
      <name val="Arial"/>
      <family val="2"/>
    </font>
    <font>
      <sz val="9"/>
      <name val="Arial"/>
      <family val="2"/>
    </font>
    <font>
      <b val="true"/>
      <sz val="10"/>
      <color rgb="FFCCFFCC"/>
      <name val="Arial"/>
      <family val="2"/>
    </font>
    <font>
      <sz val="8"/>
      <color rgb="FFFF0000"/>
      <name val="Arial"/>
      <family val="2"/>
    </font>
    <font>
      <b val="true"/>
      <sz val="12"/>
      <color rgb="FF0000F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A6CAF0"/>
        <bgColor rgb="FFC0C0C0"/>
      </patternFill>
    </fill>
    <fill>
      <patternFill patternType="solid">
        <fgColor rgb="FFC0C0C0"/>
        <bgColor rgb="FFA6CAF0"/>
      </patternFill>
    </fill>
    <fill>
      <patternFill patternType="solid">
        <fgColor rgb="FFFFFFC0"/>
        <bgColor rgb="FFFFFF99"/>
      </patternFill>
    </fill>
    <fill>
      <patternFill patternType="solid">
        <fgColor rgb="FFFFFF99"/>
        <bgColor rgb="FFFFFFC0"/>
      </patternFill>
    </fill>
    <fill>
      <patternFill patternType="solid">
        <fgColor rgb="FFE3E3E3"/>
        <bgColor rgb="FFCCFFCC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0"/>
      </patternFill>
    </fill>
    <fill>
      <patternFill patternType="solid">
        <fgColor rgb="FF808080"/>
        <bgColor rgb="FF969696"/>
      </patternFill>
    </fill>
    <fill>
      <patternFill patternType="solid">
        <fgColor rgb="FFFFFF00"/>
        <bgColor rgb="FFFFFF00"/>
      </patternFill>
    </fill>
  </fills>
  <borders count="47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/>
      <top/>
      <bottom style="medium"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4" fontId="0" fillId="0" borderId="0" applyFont="true" applyBorder="false" applyAlignment="false" applyProtection="true">
      <protection locked="true" hidden="false"/>
    </xf>
    <xf numFmtId="174" fontId="0" fillId="0" borderId="0" applyFont="true" applyBorder="false" applyAlignment="false" applyProtection="true">
      <protection locked="true" hidden="false"/>
    </xf>
    <xf numFmtId="184" fontId="0" fillId="0" borderId="0" applyFont="true" applyBorder="false" applyAlignment="false" applyProtection="true">
      <protection locked="true" hidden="false"/>
    </xf>
    <xf numFmtId="174" fontId="0" fillId="0" borderId="0" applyFont="true" applyBorder="false" applyAlignment="false" applyProtection="true">
      <protection locked="true" hidden="false"/>
    </xf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3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4" fontId="15" fillId="0" border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8" fontId="0" fillId="0" borderId="0" applyFont="true" applyBorder="false" applyAlignment="false" applyProtection="false"/>
    <xf numFmtId="23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47" fontId="0" fillId="0" borderId="0" applyFont="true" applyBorder="false" applyAlignment="false" applyProtection="false"/>
    <xf numFmtId="24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49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49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5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51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0" applyFont="true" applyBorder="false" applyAlignment="false" applyProtection="false"/>
    <xf numFmtId="164" fontId="17" fillId="0" borderId="0" applyFont="true" applyBorder="false" applyAlignment="false" applyProtection="false"/>
    <xf numFmtId="164" fontId="18" fillId="0" borderId="2" applyFont="true" applyBorder="true" applyAlignment="false" applyProtection="false"/>
    <xf numFmtId="164" fontId="19" fillId="0" borderId="2" applyFont="true" applyBorder="true" applyAlignment="false" applyProtection="false"/>
    <xf numFmtId="164" fontId="19" fillId="0" borderId="2" applyFont="true" applyBorder="true" applyAlignment="false" applyProtection="false"/>
    <xf numFmtId="164" fontId="18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252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52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0" fillId="0" borderId="4" applyFont="true" applyBorder="true" applyAlignment="false" applyProtection="false"/>
    <xf numFmtId="164" fontId="16" fillId="4" borderId="0" applyFont="true" applyBorder="false" applyAlignment="false" applyProtection="false"/>
    <xf numFmtId="253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253" fontId="25" fillId="0" borderId="0" applyFont="true" applyBorder="false" applyAlignment="false" applyProtection="false"/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6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5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2" fillId="6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2" fillId="6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3" fillId="5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62" fontId="74" fillId="6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3" fillId="5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4" fillId="6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4" fillId="6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3" fontId="7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2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7" fillId="6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7" fillId="6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7" fillId="6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7" fillId="7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7" fillId="7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7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7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7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7" fillId="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16" fillId="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16" fillId="2" borderId="7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62" fontId="1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62" fontId="9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7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16" fillId="0" borderId="1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62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2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62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1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2" fillId="6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2" fillId="7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2" fillId="2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9" fillId="2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2" fillId="5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8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2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2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8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8" fillId="6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80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8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2" fillId="0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2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8" fillId="7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2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8" fillId="2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2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2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2" fillId="6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2" fillId="0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2" fillId="0" borderId="2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2" fillId="7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2" fillId="0" borderId="2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2" fillId="2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2" fillId="0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2" fillId="0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6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2" fillId="7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2" fillId="2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0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2" fillId="2" borderId="3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0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2" fillId="7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2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59" fontId="8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2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62" fontId="1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1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82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16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16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16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1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16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16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2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9" fontId="72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2" fillId="6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2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2" fillId="7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2" fillId="2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" fillId="0" borderId="4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6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0" borderId="4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0" borderId="4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0" borderId="4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83" fillId="0" borderId="2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" fillId="0" borderId="4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0" borderId="4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2" fillId="2" borderId="4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" fillId="0" borderId="4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0" borderId="4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6" fontId="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84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2" fillId="5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2" fillId="5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2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2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2" fontId="9" fillId="3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9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9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9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9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9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9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2" fillId="9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" fillId="9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9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2" fillId="9" borderId="3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" fillId="9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9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9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9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9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6" fontId="0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9" borderId="4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9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9" borderId="4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9" borderId="4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9" borderId="4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2" fillId="9" borderId="2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" fillId="9" borderId="4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9" borderId="4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2" fillId="9" borderId="4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" fillId="9" borderId="4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9" borderId="4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9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9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9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3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2" fillId="7" borderId="2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2" fillId="6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4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2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8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8" fillId="6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2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2" fontId="0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2" fillId="2" borderId="3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2" fillId="2" borderId="4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59" fontId="72" fillId="0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2" fillId="9" borderId="4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0" fillId="9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0" borderId="4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9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5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1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2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2" fillId="0" borderId="3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0" fillId="9" borderId="4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9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1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8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8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8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8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8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8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8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8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8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8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8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8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8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8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6" fontId="0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8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2" fillId="8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" fillId="8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2" fillId="8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2" fillId="8" borderId="3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" fillId="8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1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1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1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1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1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1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1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1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2" fillId="1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" fillId="1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1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1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2" fillId="10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2" fillId="10" borderId="3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" fillId="1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1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10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1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1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6" fontId="0" fillId="1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6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8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4" fontId="0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8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8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9" fillId="8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9" fillId="8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9" fillId="8" borderId="3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" fillId="8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8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8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6" fontId="9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4" fontId="9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5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5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5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5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5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5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9" fillId="5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" fillId="5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5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5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9" fillId="5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9" fillId="5" borderId="3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" fillId="5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5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5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5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6" fontId="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4" fontId="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8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8" borderId="4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8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9" fillId="8" borderId="4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8" borderId="4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2" fillId="8" borderId="2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0" fillId="8" borderId="4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2" fillId="8" borderId="4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2" fillId="8" borderId="4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" fillId="8" borderId="4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8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8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8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8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4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4" fontId="7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4" fontId="2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4" fontId="7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71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71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236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alc Currency (0)" xfId="110"/>
    <cellStyle name="Calc Currency (0)_dimon" xfId="111"/>
    <cellStyle name="Calc Currency (0)_~0022862" xfId="112"/>
    <cellStyle name="Calc Currency (0)_~0022862_dimon" xfId="113"/>
    <cellStyle name="Comma [0]_1162" xfId="114"/>
    <cellStyle name="Comma [0]_12matrix" xfId="115"/>
    <cellStyle name="Comma [0]_12~3SO2" xfId="116"/>
    <cellStyle name="Comma [0]_1995" xfId="117"/>
    <cellStyle name="Comma [0]_1997" xfId="118"/>
    <cellStyle name="Comma [0]_29" xfId="119"/>
    <cellStyle name="Comma [0]_A" xfId="120"/>
    <cellStyle name="Comma [0]_A_dimon" xfId="121"/>
    <cellStyle name="Comma [0]_ACTUAL" xfId="122"/>
    <cellStyle name="Comma [0]_ACTUAL NA -OBU" xfId="123"/>
    <cellStyle name="Comma [0]_Actual vs." xfId="124"/>
    <cellStyle name="Comma [0]_algasdefault" xfId="125"/>
    <cellStyle name="Comma [0]_Alternative1" xfId="126"/>
    <cellStyle name="Comma [0]_Alternative1_1" xfId="127"/>
    <cellStyle name="Comma [0]_App E" xfId="128"/>
    <cellStyle name="Comma [0]_Apr" xfId="129"/>
    <cellStyle name="Comma [0]_Arapahoe" xfId="130"/>
    <cellStyle name="Comma [0]_Assumptions" xfId="131"/>
    <cellStyle name="Comma [0]_Assumptions_dimon" xfId="132"/>
    <cellStyle name="Comma [0]_bahiadefault" xfId="133"/>
    <cellStyle name="Comma [0]_Book3" xfId="134"/>
    <cellStyle name="Comma [0]_BOP" xfId="135"/>
    <cellStyle name="Comma [0]_BOPBAL1" xfId="136"/>
    <cellStyle name="Comma [0]_BOPCBU" xfId="137"/>
    <cellStyle name="Comma [0]_BOPCBU (2)" xfId="138"/>
    <cellStyle name="Comma [0]_BOPCBU96" xfId="139"/>
    <cellStyle name="Comma [0]_BSAPPE.XLS" xfId="140"/>
    <cellStyle name="Comma [0]_Calculations" xfId="141"/>
    <cellStyle name="Comma [0]_Calculations (2)" xfId="142"/>
    <cellStyle name="Comma [0]_Calculations (2)_dimon" xfId="143"/>
    <cellStyle name="Comma [0]_Calculations II" xfId="144"/>
    <cellStyle name="Comma [0]_Calculations II_dimon" xfId="145"/>
    <cellStyle name="Comma [0]_Calculations III" xfId="146"/>
    <cellStyle name="Comma [0]_Calculations III_dimon" xfId="147"/>
    <cellStyle name="Comma [0]_Calculations_1" xfId="148"/>
    <cellStyle name="Comma [0]_Calculations_dimon" xfId="149"/>
    <cellStyle name="Comma [0]_CAPEX" xfId="150"/>
    <cellStyle name="Comma [0]_CAPEX94" xfId="151"/>
    <cellStyle name="Comma [0]_CBU BOX CHART V PLAN" xfId="152"/>
    <cellStyle name="Comma [0]_CCA" xfId="153"/>
    <cellStyle name="Comma [0]_CCOCPX" xfId="154"/>
    <cellStyle name="Comma [0]_CHANGES.XLS" xfId="155"/>
    <cellStyle name="Comma [0]_Channel Table" xfId="156"/>
    <cellStyle name="Comma [0]_Charts" xfId="157"/>
    <cellStyle name="Comma [0]_Comm File" xfId="158"/>
    <cellStyle name="Comma [0]_coperdefault" xfId="159"/>
    <cellStyle name="Comma [0]_Corp method" xfId="160"/>
    <cellStyle name="Comma [0]_CTCUR" xfId="161"/>
    <cellStyle name="Comma [0]_CUMPLTCH" xfId="162"/>
    <cellStyle name="Comma [0]_Cur 5100" xfId="163"/>
    <cellStyle name="Comma [0]_DEFAULT" xfId="164"/>
    <cellStyle name="Comma [0]_dimon" xfId="165"/>
    <cellStyle name="Comma [0]_Dowell C1b" xfId="166"/>
    <cellStyle name="Comma [0]_Dowell-C1a" xfId="167"/>
    <cellStyle name="Comma [0]_E&amp;ONW1" xfId="168"/>
    <cellStyle name="Comma [0]_E&amp;ONW2" xfId="169"/>
    <cellStyle name="Comma [0]_E&amp;OOCPX" xfId="170"/>
    <cellStyle name="Comma [0]_emserdefault" xfId="171"/>
    <cellStyle name="Comma [0]_ENRGYOP1" xfId="172"/>
    <cellStyle name="Comma [0]_F&amp;COCPX" xfId="173"/>
    <cellStyle name="Comma [0]_FEBRUARY" xfId="174"/>
    <cellStyle name="Comma [0]_FF" xfId="175"/>
    <cellStyle name="Comma [0]_FP 20 A (1)" xfId="176"/>
    <cellStyle name="Comma [0]_FP 20 A (2)" xfId="177"/>
    <cellStyle name="Comma [0]_FP-20 (App. E)" xfId="178"/>
    <cellStyle name="Comma [0]_FP-20 (App.A) " xfId="179"/>
    <cellStyle name="Comma [0]_FP-20 (App.D)" xfId="180"/>
    <cellStyle name="Comma [0]_FP-20(App.B)" xfId="181"/>
    <cellStyle name="Comma [0]_FP-20(C1) (a)" xfId="182"/>
    <cellStyle name="Comma [0]_FP-20(C1) (a) (2)" xfId="183"/>
    <cellStyle name="Comma [0]_FP-20(C1) (b)" xfId="184"/>
    <cellStyle name="Comma [0]_FP-20(C1) (b) " xfId="185"/>
    <cellStyle name="Comma [0]_FP-20(C1) (b) (2)" xfId="186"/>
    <cellStyle name="Comma [0]_Full Year FY96" xfId="187"/>
    <cellStyle name="Comma [0]_GCM" xfId="188"/>
    <cellStyle name="Comma [0]_GenAssum" xfId="189"/>
    <cellStyle name="Comma [0]_GP C1a" xfId="190"/>
    <cellStyle name="Comma [0]_GP C1b" xfId="191"/>
    <cellStyle name="Comma [0]_GP_EI_3" xfId="192"/>
    <cellStyle name="Comma [0]_GQ C1A" xfId="193"/>
    <cellStyle name="Comma [0]_GQ C1B" xfId="194"/>
    <cellStyle name="Comma [0]_groups" xfId="195"/>
    <cellStyle name="Comma [0]_Inputs" xfId="196"/>
    <cellStyle name="Comma [0]_IPM C1b" xfId="197"/>
    <cellStyle name="Comma [0]_IPMC1a" xfId="198"/>
    <cellStyle name="Comma [0]_IS-Hold" xfId="199"/>
    <cellStyle name="Comma [0]_ITOCPX" xfId="200"/>
    <cellStyle name="Comma [0]_Janactuals" xfId="201"/>
    <cellStyle name="Comma [0]_jancf" xfId="202"/>
    <cellStyle name="Comma [0]_JUNMTH55" xfId="203"/>
    <cellStyle name="Comma [0]_JUNMTH57" xfId="204"/>
    <cellStyle name="Comma [0]_JUNYTD55" xfId="205"/>
    <cellStyle name="Comma [0]_JUNYTD57" xfId="206"/>
    <cellStyle name="Comma [0]_laroux" xfId="207"/>
    <cellStyle name="Comma [0]_laroux_1" xfId="208"/>
    <cellStyle name="Comma [0]_laroux_12~3SO2" xfId="209"/>
    <cellStyle name="Comma [0]_laroux_1995" xfId="210"/>
    <cellStyle name="Comma [0]_laroux_1_12~3SO2" xfId="211"/>
    <cellStyle name="Comma [0]_laroux_1_dimon" xfId="212"/>
    <cellStyle name="Comma [0]_laroux_1_dimon_1" xfId="213"/>
    <cellStyle name="Comma [0]_laroux_1_dimon_2" xfId="214"/>
    <cellStyle name="Comma [0]_laroux_1_laroux" xfId="215"/>
    <cellStyle name="Comma [0]_laroux_1_NEGS" xfId="216"/>
    <cellStyle name="Comma [0]_laroux_1_NEGS_1" xfId="217"/>
    <cellStyle name="Comma [0]_laroux_1_NEGS_~0022862" xfId="218"/>
    <cellStyle name="Comma [0]_laroux_1_pldt" xfId="219"/>
    <cellStyle name="Comma [0]_laroux_1_pldt_dimon" xfId="220"/>
    <cellStyle name="Comma [0]_laroux_1_PLDT_dimon_1" xfId="221"/>
    <cellStyle name="Comma [0]_laroux_1_VERA" xfId="222"/>
    <cellStyle name="Comma [0]_laroux_1_VIRUS-EDY" xfId="223"/>
    <cellStyle name="Comma [0]_laroux_1_~0022862" xfId="224"/>
    <cellStyle name="Comma [0]_laroux_2" xfId="225"/>
    <cellStyle name="Comma [0]_laroux_2_12~3SO2" xfId="226"/>
    <cellStyle name="Comma [0]_laroux_2_12~3SO2_NEGS" xfId="227"/>
    <cellStyle name="Comma [0]_laroux_2_12~3SO2_~0022862" xfId="228"/>
    <cellStyle name="Comma [0]_laroux_2_dimon" xfId="229"/>
    <cellStyle name="Comma [0]_laroux_2_dimon_1" xfId="230"/>
    <cellStyle name="Comma [0]_laroux_2_dimon_2" xfId="231"/>
    <cellStyle name="Comma [0]_laroux_2_laroux" xfId="232"/>
    <cellStyle name="Comma [0]_laroux_2_laroux_dimon" xfId="233"/>
    <cellStyle name="Comma [0]_laroux_2_NEGS" xfId="234"/>
    <cellStyle name="Comma [0]_laroux_2_NEGS_1" xfId="235"/>
    <cellStyle name="Comma [0]_laroux_2_pldt" xfId="236"/>
    <cellStyle name="Comma [0]_laroux_2_VERA" xfId="237"/>
    <cellStyle name="Comma [0]_laroux_3" xfId="238"/>
    <cellStyle name="Comma [0]_laroux_3_dimon" xfId="239"/>
    <cellStyle name="Comma [0]_laroux_3_dimon_1" xfId="240"/>
    <cellStyle name="Comma [0]_laroux_3_NEGS" xfId="241"/>
    <cellStyle name="Comma [0]_laroux_3_~0022862" xfId="242"/>
    <cellStyle name="Comma [0]_laroux_dimon" xfId="243"/>
    <cellStyle name="Comma [0]_laroux_dimon_1" xfId="244"/>
    <cellStyle name="Comma [0]_laroux_laroux" xfId="245"/>
    <cellStyle name="Comma [0]_laroux_laroux_1" xfId="246"/>
    <cellStyle name="Comma [0]_laroux_laroux_dimon" xfId="247"/>
    <cellStyle name="Comma [0]_laroux_MATERAL2" xfId="248"/>
    <cellStyle name="Comma [0]_laroux_MATERAL2_dimon" xfId="249"/>
    <cellStyle name="Comma [0]_laroux_MATERAL2_dimon_1" xfId="250"/>
    <cellStyle name="Comma [0]_laroux_MATERAL2_laroux" xfId="251"/>
    <cellStyle name="Comma [0]_laroux_MATERAL2_laroux_dimon" xfId="252"/>
    <cellStyle name="Comma [0]_laroux_MATERAL2_NEGS" xfId="253"/>
    <cellStyle name="Comma [0]_laroux_MATERAL2_NEGS_1" xfId="254"/>
    <cellStyle name="Comma [0]_laroux_MATERAL2_NEGS_1_~0022862" xfId="255"/>
    <cellStyle name="Comma [0]_laroux_MATERAL2_NEGS_2" xfId="256"/>
    <cellStyle name="Comma [0]_laroux_MATERAL2_NEGS_~0022862" xfId="257"/>
    <cellStyle name="Comma [0]_laroux_MATERAL2_pldt" xfId="258"/>
    <cellStyle name="Comma [0]_laroux_MATERAL2_VERA" xfId="259"/>
    <cellStyle name="Comma [0]_laroux_MATERAL2_VIRUS-EDY" xfId="260"/>
    <cellStyle name="Comma [0]_laroux_MATERAL2_~0022862" xfId="261"/>
    <cellStyle name="Comma [0]_laroux_mud plant bolted" xfId="262"/>
    <cellStyle name="Comma [0]_laroux_mud plant bolted_dimon" xfId="263"/>
    <cellStyle name="Comma [0]_laroux_mud plant bolted_dimon_1" xfId="264"/>
    <cellStyle name="Comma [0]_laroux_mud plant bolted_dimon_2" xfId="265"/>
    <cellStyle name="Comma [0]_laroux_mud plant bolted_NEGS" xfId="266"/>
    <cellStyle name="Comma [0]_laroux_mud plant bolted_NEGS_1" xfId="267"/>
    <cellStyle name="Comma [0]_laroux_mud plant bolted_NEGS_~0022862" xfId="268"/>
    <cellStyle name="Comma [0]_laroux_mud plant bolted_~0022862" xfId="269"/>
    <cellStyle name="Comma [0]_laroux_pldt" xfId="270"/>
    <cellStyle name="Comma [0]_laroux_VERA" xfId="271"/>
    <cellStyle name="Comma [0]_laroux_VERA_1" xfId="272"/>
    <cellStyle name="Comma [0]_laroux_VIRUS-EDY" xfId="273"/>
    <cellStyle name="Comma [0]_MACRO1.XLM" xfId="274"/>
    <cellStyle name="Comma [0]_MATERAL2" xfId="275"/>
    <cellStyle name="Comma [0]_MATERAL2_dimon" xfId="276"/>
    <cellStyle name="Comma [0]_MATERAL2_dimon_1" xfId="277"/>
    <cellStyle name="Comma [0]_MATERAL2_dimon_2" xfId="278"/>
    <cellStyle name="Comma [0]_MATERAL2_NEGS" xfId="279"/>
    <cellStyle name="Comma [0]_MATERAL2_NEGS_1" xfId="280"/>
    <cellStyle name="Comma [0]_MATERAL2_NEGS_~0022862" xfId="281"/>
    <cellStyle name="Comma [0]_MATERAL2_~0022862" xfId="282"/>
    <cellStyle name="Comma [0]_MKGOCPX" xfId="283"/>
    <cellStyle name="Comma [0]_MOBCPX" xfId="284"/>
    <cellStyle name="Comma [0]_mud plant bolted" xfId="285"/>
    <cellStyle name="Comma [0]_mud plant bolted_dimon" xfId="286"/>
    <cellStyle name="Comma [0]_mud plant bolted_dimon_1" xfId="287"/>
    <cellStyle name="Comma [0]_mud plant bolted_laroux" xfId="288"/>
    <cellStyle name="Comma [0]_mud plant bolted_laroux_dimon" xfId="289"/>
    <cellStyle name="Comma [0]_mud plant bolted_NEGS" xfId="290"/>
    <cellStyle name="Comma [0]_mud plant bolted_NEGS_1" xfId="291"/>
    <cellStyle name="Comma [0]_mud plant bolted_NEGS_1_~0022862" xfId="292"/>
    <cellStyle name="Comma [0]_mud plant bolted_NEGS_2" xfId="293"/>
    <cellStyle name="Comma [0]_mud plant bolted_NEGS_~0022862" xfId="294"/>
    <cellStyle name="Comma [0]_mud plant bolted_pldt" xfId="295"/>
    <cellStyle name="Comma [0]_mud plant bolted_VERA" xfId="296"/>
    <cellStyle name="Comma [0]_mud plant bolted_VIRUS-EDY" xfId="297"/>
    <cellStyle name="Comma [0]_mud plant bolted_~0022862" xfId="298"/>
    <cellStyle name="Comma [0]_NA (2)" xfId="299"/>
    <cellStyle name="Comma [0]_NA WITHOUT GOV'T &amp; PNX" xfId="300"/>
    <cellStyle name="Comma [0]_NAOBU10" xfId="301"/>
    <cellStyle name="Comma [0]_NAT ACCT" xfId="302"/>
    <cellStyle name="Comma [0]_NSACTUAL.XLS" xfId="303"/>
    <cellStyle name="Comma [0]_NX00" xfId="304"/>
    <cellStyle name="Comma [0]_Odner" xfId="305"/>
    <cellStyle name="Comma [0]_Odner (2)" xfId="306"/>
    <cellStyle name="Comma [0]_Odner (3)" xfId="307"/>
    <cellStyle name="Comma [0]_OSMOCPX" xfId="308"/>
    <cellStyle name="Comma [0]_Other Months" xfId="309"/>
    <cellStyle name="Comma [0]_Outlook" xfId="310"/>
    <cellStyle name="Comma [0]_P&amp;L" xfId="311"/>
    <cellStyle name="Comma [0]_pbdefault" xfId="312"/>
    <cellStyle name="Comma [0]_percentages" xfId="313"/>
    <cellStyle name="Comma [0]_PERSONAL" xfId="314"/>
    <cellStyle name="Comma [0]_PGMKOCPX" xfId="315"/>
    <cellStyle name="Comma [0]_PGNW1" xfId="316"/>
    <cellStyle name="Comma [0]_PGNW2" xfId="317"/>
    <cellStyle name="Comma [0]_PGNWOCPX" xfId="318"/>
    <cellStyle name="Comma [0]_Pink" xfId="319"/>
    <cellStyle name="Comma [0]_Plan" xfId="320"/>
    <cellStyle name="Comma [0]_PLAN95" xfId="321"/>
    <cellStyle name="Comma [0]_PLANT" xfId="322"/>
    <cellStyle name="Comma [0]_PLDT" xfId="323"/>
    <cellStyle name="Comma [0]_pldt_1" xfId="324"/>
    <cellStyle name="Comma [0]_pldt_1_dimon" xfId="325"/>
    <cellStyle name="Comma [0]_pldt_Calculations" xfId="326"/>
    <cellStyle name="Comma [0]_PLDT_dimon" xfId="327"/>
    <cellStyle name="Comma [0]_pldt_NEGS" xfId="328"/>
    <cellStyle name="Comma [0]_priccurv" xfId="329"/>
    <cellStyle name="Comma [0]_PROCDS&amp;G" xfId="330"/>
    <cellStyle name="Comma [0]_Product" xfId="331"/>
    <cellStyle name="Comma [0]_PROFILE4" xfId="332"/>
    <cellStyle name="Comma [0]_Projects" xfId="333"/>
    <cellStyle name="Comma [0]_Q1 FY96" xfId="334"/>
    <cellStyle name="Comma [0]_Q2 FY96" xfId="335"/>
    <cellStyle name="Comma [0]_Q3 FY96" xfId="336"/>
    <cellStyle name="Comma [0]_Q4 FY96" xfId="337"/>
    <cellStyle name="Comma [0]_QTR94_95" xfId="338"/>
    <cellStyle name="Comma [0]_Quarter End Months" xfId="339"/>
    <cellStyle name="Comma [0]_r1" xfId="340"/>
    <cellStyle name="Comma [0]_r1_dimon" xfId="341"/>
    <cellStyle name="Comma [0]_RFI" xfId="342"/>
    <cellStyle name="Comma [0]_RFI_1" xfId="343"/>
    <cellStyle name="Comma [0]_RQSTFRM" xfId="344"/>
    <cellStyle name="Comma [0]_Sales Order" xfId="345"/>
    <cellStyle name="Comma [0]_SATOCPX" xfId="346"/>
    <cellStyle name="Comma [0]_Sheet1" xfId="347"/>
    <cellStyle name="Comma [0]_Sheet1_Book6" xfId="348"/>
    <cellStyle name="Comma [0]_Sheet1_CTS - Ind excl Can" xfId="349"/>
    <cellStyle name="Comma [0]_Sheet1_dimon" xfId="350"/>
    <cellStyle name="Comma [0]_Sheet1_dimon_1" xfId="351"/>
    <cellStyle name="Comma [0]_Sheet1_ECTPLAN" xfId="352"/>
    <cellStyle name="Comma [0]_Sheet1_format1" xfId="353"/>
    <cellStyle name="Comma [0]_Sheet1_laroux" xfId="354"/>
    <cellStyle name="Comma [0]_Sheet1_NEGS" xfId="355"/>
    <cellStyle name="Comma [0]_Sheet1_Other Ind  " xfId="356"/>
    <cellStyle name="Comma [0]_Sheet1_PERSONAL" xfId="357"/>
    <cellStyle name="Comma [0]_Sheet1_PLAN0398" xfId="358"/>
    <cellStyle name="Comma [0]_Sheet1_PLDT" xfId="359"/>
    <cellStyle name="Comma [0]_Sheet1_Var_2CE" xfId="360"/>
    <cellStyle name="Comma [0]_Sheet1_~0022862" xfId="361"/>
    <cellStyle name="Comma [0]_Sheet2" xfId="362"/>
    <cellStyle name="Comma [0]_Sheet4" xfId="363"/>
    <cellStyle name="Comma [0]_Sheet4_NEGS" xfId="364"/>
    <cellStyle name="Comma [0]_Sheet4_pldt" xfId="365"/>
    <cellStyle name="Comma [0]_Sheet4_~0022862" xfId="366"/>
    <cellStyle name="Comma [0]_SHENREPT" xfId="367"/>
    <cellStyle name="Comma [0]_Shipped" xfId="368"/>
    <cellStyle name="Comma [0]_Snr. CO" xfId="369"/>
    <cellStyle name="Comma [0]_sprint contr" xfId="370"/>
    <cellStyle name="Comma [0]_stats" xfId="371"/>
    <cellStyle name="Comma [0]_Subcont File" xfId="372"/>
    <cellStyle name="Comma [0]_Summary Info" xfId="373"/>
    <cellStyle name="Comma [0]_SUMPAGE" xfId="374"/>
    <cellStyle name="Comma [0]_SYSPLN98" xfId="375"/>
    <cellStyle name="Comma [0]_Terms Defined" xfId="376"/>
    <cellStyle name="Comma [0]_TMSNW1" xfId="377"/>
    <cellStyle name="Comma [0]_TMSNW2" xfId="378"/>
    <cellStyle name="Comma [0]_TMSOCPX" xfId="379"/>
    <cellStyle name="Comma [0]_TOTAL MTH" xfId="380"/>
    <cellStyle name="Comma [0]_TOTAL YTD" xfId="381"/>
    <cellStyle name="Comma [0]_TRANSDSC.XLS" xfId="382"/>
    <cellStyle name="Comma [0]_TRANSFXA.XLS" xfId="383"/>
    <cellStyle name="Comma [0]_TRANSFXA.XLS_1" xfId="384"/>
    <cellStyle name="Comma [0]_TRANSIME.XLS" xfId="385"/>
    <cellStyle name="Comma [0]_TRANSIME.XLS_TRANSDSC.XLS" xfId="386"/>
    <cellStyle name="Comma [0]_TRANSIME.XLS_TRANSFXA.XLS" xfId="387"/>
    <cellStyle name="Comma [0]_VIRUS-EDY" xfId="388"/>
    <cellStyle name="Comma [0]_White" xfId="389"/>
    <cellStyle name="Comma [0]_WIP Chart" xfId="390"/>
    <cellStyle name="Comma [0]_WO Var. &amp; Tot. Exp." xfId="391"/>
    <cellStyle name="Comma [0]_WSP" xfId="392"/>
    <cellStyle name="Comma [0]_yrcao" xfId="393"/>
    <cellStyle name="Comma [0]_YREND55" xfId="394"/>
    <cellStyle name="Comma [0]_YREND57" xfId="395"/>
    <cellStyle name="Comma [0]_YTDCUR" xfId="396"/>
    <cellStyle name="Comma_1162" xfId="397"/>
    <cellStyle name="Comma_12matrix" xfId="398"/>
    <cellStyle name="Comma_12~3SO2" xfId="399"/>
    <cellStyle name="Comma_1995" xfId="400"/>
    <cellStyle name="Comma_1997" xfId="401"/>
    <cellStyle name="Comma_29" xfId="402"/>
    <cellStyle name="Comma_A" xfId="403"/>
    <cellStyle name="Comma_A_dimon" xfId="404"/>
    <cellStyle name="Comma_ACTUAL" xfId="405"/>
    <cellStyle name="Comma_ACTUAL NA -OBU" xfId="406"/>
    <cellStyle name="Comma_Actual vs." xfId="407"/>
    <cellStyle name="Comma_algasdefault" xfId="408"/>
    <cellStyle name="Comma_algasdefault_1" xfId="409"/>
    <cellStyle name="Comma_Alternative1" xfId="410"/>
    <cellStyle name="Comma_Alternative1_1" xfId="411"/>
    <cellStyle name="Comma_App E" xfId="412"/>
    <cellStyle name="Comma_Apr" xfId="413"/>
    <cellStyle name="Comma_Arapahoe" xfId="414"/>
    <cellStyle name="Comma_Assumptions" xfId="415"/>
    <cellStyle name="Comma_Assumptions_dimon" xfId="416"/>
    <cellStyle name="Comma_bahiadefault" xfId="417"/>
    <cellStyle name="Comma_bahiadefault_1" xfId="418"/>
    <cellStyle name="Comma_Book3" xfId="419"/>
    <cellStyle name="Comma_BOP" xfId="420"/>
    <cellStyle name="Comma_BOPBAL1" xfId="421"/>
    <cellStyle name="Comma_BOPCBU" xfId="422"/>
    <cellStyle name="Comma_BOPCBU (2)" xfId="423"/>
    <cellStyle name="Comma_BOPCBU96" xfId="424"/>
    <cellStyle name="Comma_BSAPPE.XLS" xfId="425"/>
    <cellStyle name="Comma_C-Cap intensity" xfId="426"/>
    <cellStyle name="Comma_C-Capex%rev" xfId="427"/>
    <cellStyle name="Comma_C-Line per Staff" xfId="428"/>
    <cellStyle name="Comma_C-lines distribution" xfId="429"/>
    <cellStyle name="Comma_C-Orig PLDT lines" xfId="430"/>
    <cellStyle name="Comma_C-Ret on Rev" xfId="431"/>
    <cellStyle name="Comma_C-ROACE" xfId="432"/>
    <cellStyle name="Comma_Calculations" xfId="433"/>
    <cellStyle name="Comma_Calculations (2)" xfId="434"/>
    <cellStyle name="Comma_Calculations (2)_dimon" xfId="435"/>
    <cellStyle name="Comma_Calculations II" xfId="436"/>
    <cellStyle name="Comma_Calculations II_dimon" xfId="437"/>
    <cellStyle name="Comma_Calculations III" xfId="438"/>
    <cellStyle name="Comma_Calculations III_dimon" xfId="439"/>
    <cellStyle name="Comma_Calculations_1" xfId="440"/>
    <cellStyle name="Comma_Calculations_dimon" xfId="441"/>
    <cellStyle name="Comma_Capex" xfId="442"/>
    <cellStyle name="Comma_Capex per line" xfId="443"/>
    <cellStyle name="Comma_Capex%rev" xfId="444"/>
    <cellStyle name="Comma_CAPEX94" xfId="445"/>
    <cellStyle name="Comma_CAPEX_dimon" xfId="446"/>
    <cellStyle name="Comma_CBU BOX CHART V PLAN" xfId="447"/>
    <cellStyle name="Comma_CCA" xfId="448"/>
    <cellStyle name="Comma_CCOCPX" xfId="449"/>
    <cellStyle name="Comma_CHANGES.XLS" xfId="450"/>
    <cellStyle name="Comma_Channel Table" xfId="451"/>
    <cellStyle name="Comma_Charts" xfId="452"/>
    <cellStyle name="Comma_Cht-Capex per line" xfId="453"/>
    <cellStyle name="Comma_Cht-Cum Real Opr Cf" xfId="454"/>
    <cellStyle name="Comma_Cht-Dep%Rev" xfId="455"/>
    <cellStyle name="Comma_Cht-Real Opr Cf" xfId="456"/>
    <cellStyle name="Comma_Cht-Rev dist" xfId="457"/>
    <cellStyle name="Comma_Cht-Rev p line" xfId="458"/>
    <cellStyle name="Comma_Cht-Rev per Staff" xfId="459"/>
    <cellStyle name="Comma_Cht-Staff cost%revenue" xfId="460"/>
    <cellStyle name="Comma_Comm File" xfId="461"/>
    <cellStyle name="Comma_coperdefault" xfId="462"/>
    <cellStyle name="Comma_coperdefault_1" xfId="463"/>
    <cellStyle name="Comma_Corp method" xfId="464"/>
    <cellStyle name="Comma_CROCF" xfId="465"/>
    <cellStyle name="Comma_CTCUR" xfId="466"/>
    <cellStyle name="Comma_Cum Real Opr Cf" xfId="467"/>
    <cellStyle name="Comma_CUMPLTCH" xfId="468"/>
    <cellStyle name="Comma_Cur 5100" xfId="469"/>
    <cellStyle name="Comma_DEFAULT" xfId="470"/>
    <cellStyle name="Comma_Demand Fcst." xfId="471"/>
    <cellStyle name="Comma_Dep%Rev" xfId="472"/>
    <cellStyle name="Comma_dimon" xfId="473"/>
    <cellStyle name="Comma_Dowell C1b" xfId="474"/>
    <cellStyle name="Comma_Dowell-C1a" xfId="475"/>
    <cellStyle name="Comma_E&amp;ONW1" xfId="476"/>
    <cellStyle name="Comma_E&amp;ONW2" xfId="477"/>
    <cellStyle name="Comma_E&amp;OOCPX" xfId="478"/>
    <cellStyle name="Comma_emserdefault" xfId="479"/>
    <cellStyle name="Comma_emserdefault_1" xfId="480"/>
    <cellStyle name="Comma_ENRGYOP1" xfId="481"/>
    <cellStyle name="Comma_EPS" xfId="482"/>
    <cellStyle name="Comma_F&amp;COCPX" xfId="483"/>
    <cellStyle name="Comma_FEBRUARY" xfId="484"/>
    <cellStyle name="Comma_FF" xfId="485"/>
    <cellStyle name="Comma_FP 20 A (1)" xfId="486"/>
    <cellStyle name="Comma_FP 20 A (2)" xfId="487"/>
    <cellStyle name="Comma_FP-20 (App. E)" xfId="488"/>
    <cellStyle name="Comma_FP-20 (App.A) " xfId="489"/>
    <cellStyle name="Comma_FP-20 (App.D)" xfId="490"/>
    <cellStyle name="Comma_FP-20(App.B)" xfId="491"/>
    <cellStyle name="Comma_FP-20(C1) (a)" xfId="492"/>
    <cellStyle name="Comma_FP-20(C1) (a) (2)" xfId="493"/>
    <cellStyle name="Comma_FP-20(C1) (b)" xfId="494"/>
    <cellStyle name="Comma_FP-20(C1) (b) " xfId="495"/>
    <cellStyle name="Comma_FP-20(C1) (b) (2)" xfId="496"/>
    <cellStyle name="Comma_Full Year FY96" xfId="497"/>
    <cellStyle name="Comma_GCM" xfId="498"/>
    <cellStyle name="Comma_GenAssum" xfId="499"/>
    <cellStyle name="Comma_GP C1a" xfId="500"/>
    <cellStyle name="Comma_GP C1b" xfId="501"/>
    <cellStyle name="Comma_GP_EI_3" xfId="502"/>
    <cellStyle name="Comma_GQ C1A" xfId="503"/>
    <cellStyle name="Comma_GQ C1B" xfId="504"/>
    <cellStyle name="Comma_groups" xfId="505"/>
    <cellStyle name="Comma_Inputs" xfId="506"/>
    <cellStyle name="Comma_IPM C1b" xfId="507"/>
    <cellStyle name="Comma_IPMC1a" xfId="508"/>
    <cellStyle name="Comma_IRR" xfId="509"/>
    <cellStyle name="Comma_IS-Hold" xfId="510"/>
    <cellStyle name="Comma_ITOCPX" xfId="511"/>
    <cellStyle name="Comma_Janactuals" xfId="512"/>
    <cellStyle name="Comma_jancf" xfId="513"/>
    <cellStyle name="Comma_JUNMTH55" xfId="514"/>
    <cellStyle name="Comma_JUNMTH57" xfId="515"/>
    <cellStyle name="Comma_JUNYTD55" xfId="516"/>
    <cellStyle name="Comma_JUNYTD57" xfId="517"/>
    <cellStyle name="Comma_laroux" xfId="518"/>
    <cellStyle name="Comma_laroux_1" xfId="519"/>
    <cellStyle name="Comma_laroux_12~3SO2" xfId="520"/>
    <cellStyle name="Comma_laroux_1995" xfId="521"/>
    <cellStyle name="Comma_laroux_1_12~3SO2" xfId="522"/>
    <cellStyle name="Comma_laroux_1_dimon" xfId="523"/>
    <cellStyle name="Comma_laroux_1_dimon_1" xfId="524"/>
    <cellStyle name="Comma_laroux_1_dimon_2" xfId="525"/>
    <cellStyle name="Comma_laroux_1_laroux" xfId="526"/>
    <cellStyle name="Comma_laroux_1_NEGS" xfId="527"/>
    <cellStyle name="Comma_laroux_1_NEGS_1" xfId="528"/>
    <cellStyle name="Comma_laroux_1_NEGS_1_~0022862" xfId="529"/>
    <cellStyle name="Comma_laroux_1_NEGS_2" xfId="530"/>
    <cellStyle name="Comma_laroux_1_NEGS_~0022862" xfId="531"/>
    <cellStyle name="Comma_laroux_1_pldt" xfId="532"/>
    <cellStyle name="Comma_laroux_1_pldt_1" xfId="533"/>
    <cellStyle name="Comma_laroux_1_pldt_1_dimon" xfId="534"/>
    <cellStyle name="Comma_laroux_1_pldt_dimon" xfId="535"/>
    <cellStyle name="Comma_laroux_1_PLDT_dimon_1" xfId="536"/>
    <cellStyle name="Comma_laroux_1_pldt_NEGS" xfId="537"/>
    <cellStyle name="Comma_laroux_1_pldt_~0022862" xfId="538"/>
    <cellStyle name="Comma_laroux_1_VERA" xfId="539"/>
    <cellStyle name="Comma_laroux_1_VERA_1" xfId="540"/>
    <cellStyle name="Comma_laroux_1_VIRUS-EDY" xfId="541"/>
    <cellStyle name="Comma_laroux_1_~0022862" xfId="542"/>
    <cellStyle name="Comma_laroux_2" xfId="543"/>
    <cellStyle name="Comma_laroux_2_12~3SO2" xfId="544"/>
    <cellStyle name="Comma_laroux_2_12~3SO2_NEGS" xfId="545"/>
    <cellStyle name="Comma_laroux_2_12~3SO2_~0022862" xfId="546"/>
    <cellStyle name="Comma_laroux_2_dimon" xfId="547"/>
    <cellStyle name="Comma_laroux_2_dimon_1" xfId="548"/>
    <cellStyle name="Comma_laroux_2_dimon_2" xfId="549"/>
    <cellStyle name="Comma_laroux_2_laroux" xfId="550"/>
    <cellStyle name="Comma_laroux_2_laroux_dimon" xfId="551"/>
    <cellStyle name="Comma_laroux_2_NEGS" xfId="552"/>
    <cellStyle name="Comma_laroux_2_NEGS_1" xfId="553"/>
    <cellStyle name="Comma_laroux_2_pldt" xfId="554"/>
    <cellStyle name="Comma_laroux_2_pldt_1" xfId="555"/>
    <cellStyle name="Comma_laroux_2_pldt_dimon" xfId="556"/>
    <cellStyle name="Comma_laroux_2_PLDT_dimon_1" xfId="557"/>
    <cellStyle name="Comma_laroux_2_pldt_NEGS" xfId="558"/>
    <cellStyle name="Comma_laroux_2_pldt_~0022862" xfId="559"/>
    <cellStyle name="Comma_laroux_2_VERA" xfId="560"/>
    <cellStyle name="Comma_laroux_2_VERA_1" xfId="561"/>
    <cellStyle name="Comma_laroux_3" xfId="562"/>
    <cellStyle name="Comma_laroux_3_dimon" xfId="563"/>
    <cellStyle name="Comma_laroux_3_dimon_1" xfId="564"/>
    <cellStyle name="Comma_laroux_3_dimon_2" xfId="565"/>
    <cellStyle name="Comma_laroux_3_dimon_3" xfId="566"/>
    <cellStyle name="Comma_laroux_3_NEGS" xfId="567"/>
    <cellStyle name="Comma_laroux_3_~0022862" xfId="568"/>
    <cellStyle name="Comma_laroux_dimon" xfId="569"/>
    <cellStyle name="Comma_laroux_dimon_1" xfId="570"/>
    <cellStyle name="Comma_laroux_laroux" xfId="571"/>
    <cellStyle name="Comma_laroux_laroux_1" xfId="572"/>
    <cellStyle name="Comma_laroux_laroux_dimon" xfId="573"/>
    <cellStyle name="Comma_laroux_NEGS" xfId="574"/>
    <cellStyle name="Comma_laroux_pldt" xfId="575"/>
    <cellStyle name="Comma_laroux_pldt_1" xfId="576"/>
    <cellStyle name="Comma_laroux_pldt_dimon" xfId="577"/>
    <cellStyle name="Comma_laroux_pldt_NEGS" xfId="578"/>
    <cellStyle name="Comma_laroux_pldt_~0022862" xfId="579"/>
    <cellStyle name="Comma_laroux_VERA" xfId="580"/>
    <cellStyle name="Comma_laroux_VERA_1" xfId="581"/>
    <cellStyle name="Comma_laroux_VIRUS-EDY" xfId="582"/>
    <cellStyle name="Comma_Line Inst." xfId="583"/>
    <cellStyle name="Comma_MACRO1.XLM" xfId="584"/>
    <cellStyle name="Comma_MATERAL2" xfId="585"/>
    <cellStyle name="Comma_MATERAL2_dimon" xfId="586"/>
    <cellStyle name="Comma_MATERAL2_dimon_1" xfId="587"/>
    <cellStyle name="Comma_MATERAL2_dimon_2" xfId="588"/>
    <cellStyle name="Comma_MATERAL2_NEGS" xfId="589"/>
    <cellStyle name="Comma_MATERAL2_NEGS_1" xfId="590"/>
    <cellStyle name="Comma_MATERAL2_NEGS_~0022862" xfId="591"/>
    <cellStyle name="Comma_MATERAL2_~0022862" xfId="592"/>
    <cellStyle name="Comma_MKGOCPX" xfId="593"/>
    <cellStyle name="Comma_Mkt Shr" xfId="594"/>
    <cellStyle name="Comma_MOBCPX" xfId="595"/>
    <cellStyle name="Comma_mud plant bolted" xfId="596"/>
    <cellStyle name="Comma_NA (2)" xfId="597"/>
    <cellStyle name="Comma_NA WITHOUT GOV'T &amp; PNX" xfId="598"/>
    <cellStyle name="Comma_NAOBU10" xfId="599"/>
    <cellStyle name="Comma_NAT ACCT" xfId="600"/>
    <cellStyle name="Comma_NCR-C&amp;W Val" xfId="601"/>
    <cellStyle name="Comma_NCR-Cap intensity" xfId="602"/>
    <cellStyle name="Comma_NCR-Line per Staff" xfId="603"/>
    <cellStyle name="Comma_NCR-Rev dist" xfId="604"/>
    <cellStyle name="Comma_NSACTUAL.XLS" xfId="605"/>
    <cellStyle name="Comma_NX00" xfId="606"/>
    <cellStyle name="Comma_Odner" xfId="607"/>
    <cellStyle name="Comma_Odner (2)" xfId="608"/>
    <cellStyle name="Comma_Odner (3)" xfId="609"/>
    <cellStyle name="Comma_Op Cost Break" xfId="610"/>
    <cellStyle name="Comma_OSMOCPX" xfId="611"/>
    <cellStyle name="Comma_Other Months" xfId="612"/>
    <cellStyle name="Comma_Outlook" xfId="613"/>
    <cellStyle name="Comma_P&amp;L" xfId="614"/>
    <cellStyle name="Comma_pbdefault" xfId="615"/>
    <cellStyle name="Comma_pbdefault_1" xfId="616"/>
    <cellStyle name="Comma_percentages" xfId="617"/>
    <cellStyle name="Comma_PERSONAL" xfId="618"/>
    <cellStyle name="Comma_PGMKOCPX" xfId="619"/>
    <cellStyle name="Comma_PGNW1" xfId="620"/>
    <cellStyle name="Comma_PGNW2" xfId="621"/>
    <cellStyle name="Comma_PGNWOCPX" xfId="622"/>
    <cellStyle name="Comma_Pink" xfId="623"/>
    <cellStyle name="Comma_Plan" xfId="624"/>
    <cellStyle name="Comma_PLAN95" xfId="625"/>
    <cellStyle name="Comma_PLANT" xfId="626"/>
    <cellStyle name="Comma_PLDT" xfId="627"/>
    <cellStyle name="Comma_pldt_1" xfId="628"/>
    <cellStyle name="Comma_pldt_1_dimon" xfId="629"/>
    <cellStyle name="Comma_pldt_2" xfId="630"/>
    <cellStyle name="Comma_pldt_Calculations" xfId="631"/>
    <cellStyle name="Comma_PLDT_dimon" xfId="632"/>
    <cellStyle name="Comma_pldt_NEGS" xfId="633"/>
    <cellStyle name="Comma_priccurv" xfId="634"/>
    <cellStyle name="Comma_PROCDS&amp;G" xfId="635"/>
    <cellStyle name="Comma_Product" xfId="636"/>
    <cellStyle name="Comma_PROFILE4" xfId="637"/>
    <cellStyle name="Comma_Projects" xfId="638"/>
    <cellStyle name="Comma_Q1 FY96" xfId="639"/>
    <cellStyle name="Comma_Q2 FY96" xfId="640"/>
    <cellStyle name="Comma_Q3 FY96" xfId="641"/>
    <cellStyle name="Comma_Q4 FY96" xfId="642"/>
    <cellStyle name="Comma_QTR94_95" xfId="643"/>
    <cellStyle name="Comma_Quarter End Months" xfId="644"/>
    <cellStyle name="Comma_r1" xfId="645"/>
    <cellStyle name="Comma_r1_dimon" xfId="646"/>
    <cellStyle name="Comma_Real Opr Cf" xfId="647"/>
    <cellStyle name="Comma_Real Rev per Staff (1)" xfId="648"/>
    <cellStyle name="Comma_Real Rev per Staff (2)" xfId="649"/>
    <cellStyle name="Comma_Region 2-C&amp;W" xfId="650"/>
    <cellStyle name="Comma_Return on Rev" xfId="651"/>
    <cellStyle name="Comma_Rev p line" xfId="652"/>
    <cellStyle name="Comma_RFI" xfId="653"/>
    <cellStyle name="Comma_RFI_1" xfId="654"/>
    <cellStyle name="Comma_ROACE" xfId="655"/>
    <cellStyle name="Comma_ROCF (Tot)" xfId="656"/>
    <cellStyle name="Comma_RQSTFRM" xfId="657"/>
    <cellStyle name="Comma_Sales Order" xfId="658"/>
    <cellStyle name="Comma_SATOCPX" xfId="659"/>
    <cellStyle name="Comma_Sheet1" xfId="660"/>
    <cellStyle name="Comma_Sheet1_Book6" xfId="661"/>
    <cellStyle name="Comma_Sheet1_CTS - Ind excl Can" xfId="662"/>
    <cellStyle name="Comma_Sheet1_dimon" xfId="663"/>
    <cellStyle name="Comma_Sheet1_dimon_1" xfId="664"/>
    <cellStyle name="Comma_Sheet1_ECTPLAN" xfId="665"/>
    <cellStyle name="Comma_Sheet1_format1" xfId="666"/>
    <cellStyle name="Comma_Sheet1_laroux" xfId="667"/>
    <cellStyle name="Comma_Sheet1_NEGS" xfId="668"/>
    <cellStyle name="Comma_Sheet1_Other Ind  " xfId="669"/>
    <cellStyle name="Comma_Sheet1_PERSONAL" xfId="670"/>
    <cellStyle name="Comma_Sheet1_PLAN0398" xfId="671"/>
    <cellStyle name="Comma_Sheet1_PLDT" xfId="672"/>
    <cellStyle name="Comma_Sheet1_Var_2CE" xfId="673"/>
    <cellStyle name="Comma_Sheet1_~0022862" xfId="674"/>
    <cellStyle name="Comma_Sheet2" xfId="675"/>
    <cellStyle name="Comma_Sheet4" xfId="676"/>
    <cellStyle name="Comma_Sheet4_NEGS" xfId="677"/>
    <cellStyle name="Comma_Sheet4_pldt" xfId="678"/>
    <cellStyle name="Comma_Sheet4_~0022862" xfId="679"/>
    <cellStyle name="Comma_SHENREPT" xfId="680"/>
    <cellStyle name="Comma_Shipped" xfId="681"/>
    <cellStyle name="Comma_Snr. CO" xfId="682"/>
    <cellStyle name="Comma_sprint contr" xfId="683"/>
    <cellStyle name="Comma_Staff cost%rev" xfId="684"/>
    <cellStyle name="Comma_stats" xfId="685"/>
    <cellStyle name="Comma_Subcont File" xfId="686"/>
    <cellStyle name="Comma_Summary Info" xfId="687"/>
    <cellStyle name="Comma_SUMPAGE" xfId="688"/>
    <cellStyle name="Comma_SYSPLN98" xfId="689"/>
    <cellStyle name="Comma_Terms Defined" xfId="690"/>
    <cellStyle name="Comma_TMSNW1" xfId="691"/>
    <cellStyle name="Comma_TMSNW2" xfId="692"/>
    <cellStyle name="Comma_TMSOCPX" xfId="693"/>
    <cellStyle name="Comma_TOTAL MTH" xfId="694"/>
    <cellStyle name="Comma_TOTAL YTD" xfId="695"/>
    <cellStyle name="Comma_Total-Rev dist." xfId="696"/>
    <cellStyle name="Comma_TRANSDSC.XLS" xfId="697"/>
    <cellStyle name="Comma_TRANSFXA.XLS" xfId="698"/>
    <cellStyle name="Comma_TRANSFXA.XLS_1" xfId="699"/>
    <cellStyle name="Comma_TRANSIME.XLS" xfId="700"/>
    <cellStyle name="Comma_TRANSIME.XLS_TRANSDSC.XLS" xfId="701"/>
    <cellStyle name="Comma_TRANSIME.XLS_TRANSFXA.XLS" xfId="702"/>
    <cellStyle name="Comma_VIRUS-EDY" xfId="703"/>
    <cellStyle name="Comma_White" xfId="704"/>
    <cellStyle name="Comma_WIP Chart" xfId="705"/>
    <cellStyle name="Comma_WO Var. &amp; Tot. Exp." xfId="706"/>
    <cellStyle name="Comma_WSP" xfId="707"/>
    <cellStyle name="Comma_yrcao" xfId="708"/>
    <cellStyle name="Comma_YREND55" xfId="709"/>
    <cellStyle name="Comma_YREND57" xfId="710"/>
    <cellStyle name="Comma_YTDCUR" xfId="711"/>
    <cellStyle name="Currency [0]_1162" xfId="712"/>
    <cellStyle name="Currency [0]_12matrix" xfId="713"/>
    <cellStyle name="Currency [0]_12~3SO2" xfId="714"/>
    <cellStyle name="Currency [0]_1995" xfId="715"/>
    <cellStyle name="Currency [0]_1997" xfId="716"/>
    <cellStyle name="Currency [0]_29" xfId="717"/>
    <cellStyle name="Currency [0]_A" xfId="718"/>
    <cellStyle name="Currency [0]_A_dimon" xfId="719"/>
    <cellStyle name="Currency [0]_ACTUAL" xfId="720"/>
    <cellStyle name="Currency [0]_ACTUAL NA -OBU" xfId="721"/>
    <cellStyle name="Currency [0]_Actual vs." xfId="722"/>
    <cellStyle name="Currency [0]_algasdefault" xfId="723"/>
    <cellStyle name="Currency [0]_Alternative1" xfId="724"/>
    <cellStyle name="Currency [0]_Alternative1_1" xfId="725"/>
    <cellStyle name="Currency [0]_App E" xfId="726"/>
    <cellStyle name="Currency [0]_Apr" xfId="727"/>
    <cellStyle name="Currency [0]_Arapahoe" xfId="728"/>
    <cellStyle name="Currency [0]_Assumptions" xfId="729"/>
    <cellStyle name="Currency [0]_Assumptions_dimon" xfId="730"/>
    <cellStyle name="Currency [0]_bahiadefault" xfId="731"/>
    <cellStyle name="Currency [0]_Book3" xfId="732"/>
    <cellStyle name="Currency [0]_BOP" xfId="733"/>
    <cellStyle name="Currency [0]_BOPBAL1" xfId="734"/>
    <cellStyle name="Currency [0]_BOPCBU" xfId="735"/>
    <cellStyle name="Currency [0]_BOPCBU (2)" xfId="736"/>
    <cellStyle name="Currency [0]_BOPCBU96" xfId="737"/>
    <cellStyle name="Currency [0]_BSAPPE.XLS" xfId="738"/>
    <cellStyle name="Currency [0]_Calculations" xfId="739"/>
    <cellStyle name="Currency [0]_Calculations (2)" xfId="740"/>
    <cellStyle name="Currency [0]_Calculations (2)_dimon" xfId="741"/>
    <cellStyle name="Currency [0]_Calculations II" xfId="742"/>
    <cellStyle name="Currency [0]_Calculations II_dimon" xfId="743"/>
    <cellStyle name="Currency [0]_Calculations III" xfId="744"/>
    <cellStyle name="Currency [0]_Calculations III_dimon" xfId="745"/>
    <cellStyle name="Currency [0]_Calculations_1" xfId="746"/>
    <cellStyle name="Currency [0]_Calculations_1_dimon" xfId="747"/>
    <cellStyle name="Currency [0]_Calculations_dimon" xfId="748"/>
    <cellStyle name="Currency [0]_CAPEX" xfId="749"/>
    <cellStyle name="Currency [0]_CAPEX94" xfId="750"/>
    <cellStyle name="Currency [0]_Cardig GHS" xfId="751"/>
    <cellStyle name="Currency [0]_Cash Flows" xfId="752"/>
    <cellStyle name="Currency [0]_CBU BOX CHART V PLAN" xfId="753"/>
    <cellStyle name="Currency [0]_CCA" xfId="754"/>
    <cellStyle name="Currency [0]_CCOCPX" xfId="755"/>
    <cellStyle name="Currency [0]_CHANGES.XLS" xfId="756"/>
    <cellStyle name="Currency [0]_Channel Table" xfId="757"/>
    <cellStyle name="Currency [0]_Charts" xfId="758"/>
    <cellStyle name="Currency [0]_Comm File" xfId="759"/>
    <cellStyle name="Currency [0]_coperdefault" xfId="760"/>
    <cellStyle name="Currency [0]_Corp method" xfId="761"/>
    <cellStyle name="Currency [0]_Cost Code" xfId="762"/>
    <cellStyle name="Currency [0]_CTCUR" xfId="763"/>
    <cellStyle name="Currency [0]_CUMPLTCH" xfId="764"/>
    <cellStyle name="Currency [0]_Cur 5100" xfId="765"/>
    <cellStyle name="Currency [0]_DEFAULT" xfId="766"/>
    <cellStyle name="Currency [0]_dimon" xfId="767"/>
    <cellStyle name="Currency [0]_dimon_1" xfId="768"/>
    <cellStyle name="Currency [0]_dimon_2" xfId="769"/>
    <cellStyle name="Currency [0]_Dowell C1b" xfId="770"/>
    <cellStyle name="Currency [0]_Dowell-C1a" xfId="771"/>
    <cellStyle name="Currency [0]_E&amp;ONW1" xfId="772"/>
    <cellStyle name="Currency [0]_E&amp;ONW2" xfId="773"/>
    <cellStyle name="Currency [0]_E&amp;OOCPX" xfId="774"/>
    <cellStyle name="Currency [0]_emserdefault" xfId="775"/>
    <cellStyle name="Currency [0]_ENRGYOP1" xfId="776"/>
    <cellStyle name="Currency [0]_F&amp;COCPX" xfId="777"/>
    <cellStyle name="Currency [0]_FEBRUARY" xfId="778"/>
    <cellStyle name="Currency [0]_FF" xfId="779"/>
    <cellStyle name="Currency [0]_FP 20 A (1)" xfId="780"/>
    <cellStyle name="Currency [0]_FP 20 A (2)" xfId="781"/>
    <cellStyle name="Currency [0]_FP-20 (App. E)" xfId="782"/>
    <cellStyle name="Currency [0]_FP-20 (App.A) " xfId="783"/>
    <cellStyle name="Currency [0]_FP-20 (App.D)" xfId="784"/>
    <cellStyle name="Currency [0]_FP-20(App.B)" xfId="785"/>
    <cellStyle name="Currency [0]_FP-20(C1) (a)" xfId="786"/>
    <cellStyle name="Currency [0]_FP-20(C1) (a) (2)" xfId="787"/>
    <cellStyle name="Currency [0]_FP-20(C1) (b)" xfId="788"/>
    <cellStyle name="Currency [0]_FP-20(C1) (b) " xfId="789"/>
    <cellStyle name="Currency [0]_FP-20(C1) (b) (2)" xfId="790"/>
    <cellStyle name="Currency [0]_Full Year FY96" xfId="791"/>
    <cellStyle name="Currency [0]_GCM" xfId="792"/>
    <cellStyle name="Currency [0]_GenAssum" xfId="793"/>
    <cellStyle name="Currency [0]_GP C1a" xfId="794"/>
    <cellStyle name="Currency [0]_GP C1b" xfId="795"/>
    <cellStyle name="Currency [0]_GP_EI_3" xfId="796"/>
    <cellStyle name="Currency [0]_GQ C1A" xfId="797"/>
    <cellStyle name="Currency [0]_GQ C1B" xfId="798"/>
    <cellStyle name="Currency [0]_groups" xfId="799"/>
    <cellStyle name="Currency [0]_Inputs" xfId="800"/>
    <cellStyle name="Currency [0]_Inputs_NEGS" xfId="801"/>
    <cellStyle name="Currency [0]_Inputs_~0022862" xfId="802"/>
    <cellStyle name="Currency [0]_IPM C1b" xfId="803"/>
    <cellStyle name="Currency [0]_IPMC1a" xfId="804"/>
    <cellStyle name="Currency [0]_IS-Hold" xfId="805"/>
    <cellStyle name="Currency [0]_ITOCPX" xfId="806"/>
    <cellStyle name="Currency [0]_Janactuals" xfId="807"/>
    <cellStyle name="Currency [0]_jancf" xfId="808"/>
    <cellStyle name="Currency [0]_JUNMTH55" xfId="809"/>
    <cellStyle name="Currency [0]_JUNMTH57" xfId="810"/>
    <cellStyle name="Currency [0]_JUNYTD55" xfId="811"/>
    <cellStyle name="Currency [0]_JUNYTD57" xfId="812"/>
    <cellStyle name="Currency [0]_laroux" xfId="813"/>
    <cellStyle name="Currency [0]_laroux_1" xfId="814"/>
    <cellStyle name="Currency [0]_laroux_12~3SO2" xfId="815"/>
    <cellStyle name="Currency [0]_laroux_1995" xfId="816"/>
    <cellStyle name="Currency [0]_laroux_1_12~3SO2" xfId="817"/>
    <cellStyle name="Currency [0]_laroux_1_dimon" xfId="818"/>
    <cellStyle name="Currency [0]_laroux_1_dimon_1" xfId="819"/>
    <cellStyle name="Currency [0]_laroux_1_dimon_2" xfId="820"/>
    <cellStyle name="Currency [0]_laroux_1_dimon_3" xfId="821"/>
    <cellStyle name="Currency [0]_laroux_1_dimon_4" xfId="822"/>
    <cellStyle name="Currency [0]_laroux_1_laroux" xfId="823"/>
    <cellStyle name="Currency [0]_laroux_1_laroux_1" xfId="824"/>
    <cellStyle name="Currency [0]_laroux_1_laroux_dimon" xfId="825"/>
    <cellStyle name="Currency [0]_laroux_1_Locas" xfId="826"/>
    <cellStyle name="Currency [0]_laroux_1_NEGS" xfId="827"/>
    <cellStyle name="Currency [0]_laroux_1_NEGS_1" xfId="828"/>
    <cellStyle name="Currency [0]_laroux_1_NEGS_~0022862" xfId="829"/>
    <cellStyle name="Currency [0]_laroux_1_pldt" xfId="830"/>
    <cellStyle name="Currency [0]_laroux_1_pldt_dimon" xfId="831"/>
    <cellStyle name="Currency [0]_laroux_1_PLDT_dimon_1" xfId="832"/>
    <cellStyle name="Currency [0]_laroux_1_VERA" xfId="833"/>
    <cellStyle name="Currency [0]_laroux_1_VERA_1" xfId="834"/>
    <cellStyle name="Currency [0]_laroux_1_VIRUS-EDY" xfId="835"/>
    <cellStyle name="Currency [0]_laroux_1_~0022862" xfId="836"/>
    <cellStyle name="Currency [0]_laroux_2" xfId="837"/>
    <cellStyle name="Currency [0]_laroux_2_12~3SO2" xfId="838"/>
    <cellStyle name="Currency [0]_laroux_2_12~3SO2_NEGS" xfId="839"/>
    <cellStyle name="Currency [0]_laroux_2_12~3SO2_~0022862" xfId="840"/>
    <cellStyle name="Currency [0]_laroux_2_dimon" xfId="841"/>
    <cellStyle name="Currency [0]_laroux_2_dimon_1" xfId="842"/>
    <cellStyle name="Currency [0]_laroux_2_dimon_2" xfId="843"/>
    <cellStyle name="Currency [0]_laroux_2_dimon_3" xfId="844"/>
    <cellStyle name="Currency [0]_laroux_2_dimon_4" xfId="845"/>
    <cellStyle name="Currency [0]_laroux_2_laroux" xfId="846"/>
    <cellStyle name="Currency [0]_laroux_2_laroux_dimon" xfId="847"/>
    <cellStyle name="Currency [0]_laroux_2_Locas" xfId="848"/>
    <cellStyle name="Currency [0]_laroux_2_NEGS" xfId="849"/>
    <cellStyle name="Currency [0]_laroux_2_NEGS_1" xfId="850"/>
    <cellStyle name="Currency [0]_laroux_2_NEGS_1_~0022862" xfId="851"/>
    <cellStyle name="Currency [0]_laroux_2_NEGS_2" xfId="852"/>
    <cellStyle name="Currency [0]_laroux_2_NEGS_~0022862" xfId="853"/>
    <cellStyle name="Currency [0]_laroux_2_pldt" xfId="854"/>
    <cellStyle name="Currency [0]_laroux_2_PLDT_dimon" xfId="855"/>
    <cellStyle name="Currency [0]_laroux_2_VIRUS-EDY" xfId="856"/>
    <cellStyle name="Currency [0]_laroux_2_~0022862" xfId="857"/>
    <cellStyle name="Currency [0]_laroux_3" xfId="858"/>
    <cellStyle name="Currency [0]_laroux_3_12~3SO2" xfId="859"/>
    <cellStyle name="Currency [0]_laroux_3_12~3SO2_NEGS" xfId="860"/>
    <cellStyle name="Currency [0]_laroux_3_12~3SO2_~0022862" xfId="861"/>
    <cellStyle name="Currency [0]_laroux_3_dimon" xfId="862"/>
    <cellStyle name="Currency [0]_laroux_3_dimon_1" xfId="863"/>
    <cellStyle name="Currency [0]_laroux_3_dimon_2" xfId="864"/>
    <cellStyle name="Currency [0]_laroux_3_dimon_3" xfId="865"/>
    <cellStyle name="Currency [0]_laroux_3_dimon_4" xfId="866"/>
    <cellStyle name="Currency [0]_laroux_3_NEGS" xfId="867"/>
    <cellStyle name="Currency [0]_laroux_3_~0022862" xfId="868"/>
    <cellStyle name="Currency [0]_laroux_4" xfId="869"/>
    <cellStyle name="Currency [0]_laroux_4_dimon" xfId="870"/>
    <cellStyle name="Currency [0]_laroux_4_dimon_1" xfId="871"/>
    <cellStyle name="Currency [0]_laroux_4_dimon_2" xfId="872"/>
    <cellStyle name="Currency [0]_laroux_4_NEGS" xfId="873"/>
    <cellStyle name="Currency [0]_laroux_4_~0022862" xfId="874"/>
    <cellStyle name="Currency [0]_laroux_5" xfId="875"/>
    <cellStyle name="Currency [0]_laroux_6" xfId="876"/>
    <cellStyle name="Currency [0]_laroux_7" xfId="877"/>
    <cellStyle name="Currency [0]_laroux_dimon" xfId="878"/>
    <cellStyle name="Currency [0]_laroux_dimon_1" xfId="879"/>
    <cellStyle name="Currency [0]_laroux_dimon_2" xfId="880"/>
    <cellStyle name="Currency [0]_laroux_dimon_3" xfId="881"/>
    <cellStyle name="Currency [0]_laroux_dimon_4" xfId="882"/>
    <cellStyle name="Currency [0]_laroux_laroux" xfId="883"/>
    <cellStyle name="Currency [0]_laroux_laroux_1" xfId="884"/>
    <cellStyle name="Currency [0]_laroux_laroux_1_dimon" xfId="885"/>
    <cellStyle name="Currency [0]_laroux_laroux_dimon" xfId="886"/>
    <cellStyle name="Currency [0]_laroux_Locas" xfId="887"/>
    <cellStyle name="Currency [0]_laroux_MATERAL2" xfId="888"/>
    <cellStyle name="Currency [0]_laroux_MATERAL2_dimon" xfId="889"/>
    <cellStyle name="Currency [0]_laroux_MATERAL2_dimon_1" xfId="890"/>
    <cellStyle name="Currency [0]_laroux_MATERAL2_laroux" xfId="891"/>
    <cellStyle name="Currency [0]_laroux_MATERAL2_laroux_dimon" xfId="892"/>
    <cellStyle name="Currency [0]_laroux_MATERAL2_NEGS" xfId="893"/>
    <cellStyle name="Currency [0]_laroux_MATERAL2_pldt" xfId="894"/>
    <cellStyle name="Currency [0]_laroux_MATERAL2_VERA" xfId="895"/>
    <cellStyle name="Currency [0]_laroux_MATERAL2_VIRUS-EDY" xfId="896"/>
    <cellStyle name="Currency [0]_laroux_mud plant bolted" xfId="897"/>
    <cellStyle name="Currency [0]_laroux_mud plant bolted_dimon" xfId="898"/>
    <cellStyle name="Currency [0]_laroux_mud plant bolted_dimon_1" xfId="899"/>
    <cellStyle name="Currency [0]_laroux_mud plant bolted_dimon_2" xfId="900"/>
    <cellStyle name="Currency [0]_laroux_mud plant bolted_NEGS" xfId="901"/>
    <cellStyle name="Currency [0]_laroux_mud plant bolted_NEGS_1" xfId="902"/>
    <cellStyle name="Currency [0]_laroux_mud plant bolted_NEGS_~0022862" xfId="903"/>
    <cellStyle name="Currency [0]_laroux_mud plant bolted_~0022862" xfId="904"/>
    <cellStyle name="Currency [0]_laroux_NEGS" xfId="905"/>
    <cellStyle name="Currency [0]_laroux_pldt" xfId="906"/>
    <cellStyle name="Currency [0]_laroux_pldt_1" xfId="907"/>
    <cellStyle name="Currency [0]_laroux_VERA" xfId="908"/>
    <cellStyle name="Currency [0]_laroux_VERA_1" xfId="909"/>
    <cellStyle name="Currency [0]_laroux_VIRUS-EDY" xfId="910"/>
    <cellStyle name="Currency [0]_List" xfId="911"/>
    <cellStyle name="Currency [0]_MACRO1.XLM" xfId="912"/>
    <cellStyle name="Currency [0]_MATERAL2" xfId="913"/>
    <cellStyle name="Currency [0]_MATERAL2_dimon" xfId="914"/>
    <cellStyle name="Currency [0]_MATERAL2_dimon_1" xfId="915"/>
    <cellStyle name="Currency [0]_MATERAL2_dimon_2" xfId="916"/>
    <cellStyle name="Currency [0]_MATERAL2_NEGS" xfId="917"/>
    <cellStyle name="Currency [0]_MATERAL2_NEGS_1" xfId="918"/>
    <cellStyle name="Currency [0]_MATERAL2_NEGS_~0022862" xfId="919"/>
    <cellStyle name="Currency [0]_MATERAL2_~0022862" xfId="920"/>
    <cellStyle name="Currency [0]_MKGOCPX" xfId="921"/>
    <cellStyle name="Currency [0]_MOBCPX" xfId="922"/>
    <cellStyle name="Currency [0]_mud plant bolted" xfId="923"/>
    <cellStyle name="Currency [0]_mud plant bolted_dimon" xfId="924"/>
    <cellStyle name="Currency [0]_mud plant bolted_dimon_1" xfId="925"/>
    <cellStyle name="Currency [0]_mud plant bolted_laroux" xfId="926"/>
    <cellStyle name="Currency [0]_mud plant bolted_laroux_dimon" xfId="927"/>
    <cellStyle name="Currency [0]_mud plant bolted_NEGS" xfId="928"/>
    <cellStyle name="Currency [0]_mud plant bolted_pldt" xfId="929"/>
    <cellStyle name="Currency [0]_mud plant bolted_VERA" xfId="930"/>
    <cellStyle name="Currency [0]_mud plant bolted_VIRUS-EDY" xfId="931"/>
    <cellStyle name="Currency [0]_NA (2)" xfId="932"/>
    <cellStyle name="Currency [0]_NA WITHOUT GOV'T &amp; PNX" xfId="933"/>
    <cellStyle name="Currency [0]_NAOBU10" xfId="934"/>
    <cellStyle name="Currency [0]_NAT ACCT" xfId="935"/>
    <cellStyle name="Currency [0]_NEGS" xfId="936"/>
    <cellStyle name="Currency [0]_NSACTUAL.XLS" xfId="937"/>
    <cellStyle name="Currency [0]_NX00" xfId="938"/>
    <cellStyle name="Currency [0]_Odner" xfId="939"/>
    <cellStyle name="Currency [0]_Odner (2)" xfId="940"/>
    <cellStyle name="Currency [0]_Odner (3)" xfId="941"/>
    <cellStyle name="Currency [0]_OSMOCPX" xfId="942"/>
    <cellStyle name="Currency [0]_Other Months" xfId="943"/>
    <cellStyle name="Currency [0]_Outlook" xfId="944"/>
    <cellStyle name="Currency [0]_P&amp;L" xfId="945"/>
    <cellStyle name="Currency [0]_pbdefault" xfId="946"/>
    <cellStyle name="Currency [0]_percentages" xfId="947"/>
    <cellStyle name="Currency [0]_PERSONAL" xfId="948"/>
    <cellStyle name="Currency [0]_PGMKOCPX" xfId="949"/>
    <cellStyle name="Currency [0]_PGNW1" xfId="950"/>
    <cellStyle name="Currency [0]_PGNW2" xfId="951"/>
    <cellStyle name="Currency [0]_PGNWOCPX" xfId="952"/>
    <cellStyle name="Currency [0]_Pink" xfId="953"/>
    <cellStyle name="Currency [0]_Plan" xfId="954"/>
    <cellStyle name="Currency [0]_PLAN95" xfId="955"/>
    <cellStyle name="Currency [0]_PLANT" xfId="956"/>
    <cellStyle name="Currency [0]_PLDT" xfId="957"/>
    <cellStyle name="Currency [0]_pldt_1" xfId="958"/>
    <cellStyle name="Currency [0]_pldt_1_dimon" xfId="959"/>
    <cellStyle name="Currency [0]_PLDT_1_dimon_1" xfId="960"/>
    <cellStyle name="Currency [0]_pldt_1_dimon_2" xfId="961"/>
    <cellStyle name="Currency [0]_pldt_1_NEGS" xfId="962"/>
    <cellStyle name="Currency [0]_pldt_2" xfId="963"/>
    <cellStyle name="Currency [0]_pldt_2_NEGS" xfId="964"/>
    <cellStyle name="Currency [0]_pldt_2_~0022862" xfId="965"/>
    <cellStyle name="Currency [0]_pldt_Calculations" xfId="966"/>
    <cellStyle name="Currency [0]_pldt_Calculations_dimon" xfId="967"/>
    <cellStyle name="Currency [0]_PLDT_dimon" xfId="968"/>
    <cellStyle name="Currency [0]_PLDT_dimon_1" xfId="969"/>
    <cellStyle name="Currency [0]_pldt_dimon_2" xfId="970"/>
    <cellStyle name="Currency [0]_PLDT_NEGS" xfId="971"/>
    <cellStyle name="Currency [0]_priccurv" xfId="972"/>
    <cellStyle name="Currency [0]_PROCDS&amp;G" xfId="973"/>
    <cellStyle name="Currency [0]_Product" xfId="974"/>
    <cellStyle name="Currency [0]_PROFILE4" xfId="975"/>
    <cellStyle name="Currency [0]_Projects" xfId="976"/>
    <cellStyle name="Currency [0]_Q1 FY96" xfId="977"/>
    <cellStyle name="Currency [0]_Q2 FY96" xfId="978"/>
    <cellStyle name="Currency [0]_Q3 FY96" xfId="979"/>
    <cellStyle name="Currency [0]_Q4 FY96" xfId="980"/>
    <cellStyle name="Currency [0]_QTR94_95" xfId="981"/>
    <cellStyle name="Currency [0]_Quarter End Months" xfId="982"/>
    <cellStyle name="Currency [0]_r1" xfId="983"/>
    <cellStyle name="Currency [0]_r1_dimon" xfId="984"/>
    <cellStyle name="Currency [0]_r1_NEGS" xfId="985"/>
    <cellStyle name="Currency [0]_r1_~0022862" xfId="986"/>
    <cellStyle name="Currency [0]_RFI" xfId="987"/>
    <cellStyle name="Currency [0]_RFI_1" xfId="988"/>
    <cellStyle name="Currency [0]_RQSTFRM" xfId="989"/>
    <cellStyle name="Currency [0]_Sales Order" xfId="990"/>
    <cellStyle name="Currency [0]_SATOCPX" xfId="991"/>
    <cellStyle name="Currency [0]_Sheet1" xfId="992"/>
    <cellStyle name="Currency [0]_Sheet1 (2)" xfId="993"/>
    <cellStyle name="Currency [0]_Sheet1_Book6" xfId="994"/>
    <cellStyle name="Currency [0]_Sheet1_CTS - Ind excl Can" xfId="995"/>
    <cellStyle name="Currency [0]_Sheet1_dimon" xfId="996"/>
    <cellStyle name="Currency [0]_Sheet1_dimon_1" xfId="997"/>
    <cellStyle name="Currency [0]_Sheet1_ECTPLAN" xfId="998"/>
    <cellStyle name="Currency [0]_Sheet1_format1" xfId="999"/>
    <cellStyle name="Currency [0]_Sheet1_laroux" xfId="1000"/>
    <cellStyle name="Currency [0]_Sheet1_NEGS" xfId="1001"/>
    <cellStyle name="Currency [0]_Sheet1_Other Ind  " xfId="1002"/>
    <cellStyle name="Currency [0]_Sheet1_PERSONAL" xfId="1003"/>
    <cellStyle name="Currency [0]_Sheet1_PLAN0398" xfId="1004"/>
    <cellStyle name="Currency [0]_Sheet1_PLDT" xfId="1005"/>
    <cellStyle name="Currency [0]_Sheet1_Var_2CE" xfId="1006"/>
    <cellStyle name="Currency [0]_Sheet1_~0022862" xfId="1007"/>
    <cellStyle name="Currency [0]_Sheet2" xfId="1008"/>
    <cellStyle name="Currency [0]_Sheet4" xfId="1009"/>
    <cellStyle name="Currency [0]_Sheet4_NEGS" xfId="1010"/>
    <cellStyle name="Currency [0]_Sheet4_pldt" xfId="1011"/>
    <cellStyle name="Currency [0]_Sheet4_~0022862" xfId="1012"/>
    <cellStyle name="Currency [0]_SHENREPT" xfId="1013"/>
    <cellStyle name="Currency [0]_Shipped" xfId="1014"/>
    <cellStyle name="Currency [0]_Snr. CO" xfId="1015"/>
    <cellStyle name="Currency [0]_sprint contr" xfId="1016"/>
    <cellStyle name="Currency [0]_stats" xfId="1017"/>
    <cellStyle name="Currency [0]_Subcont File" xfId="1018"/>
    <cellStyle name="Currency [0]_Summary Info" xfId="1019"/>
    <cellStyle name="Currency [0]_SUMPAGE" xfId="1020"/>
    <cellStyle name="Currency [0]_SYSPLN98" xfId="1021"/>
    <cellStyle name="Currency [0]_Terms Defined" xfId="1022"/>
    <cellStyle name="Currency [0]_TMSNW1" xfId="1023"/>
    <cellStyle name="Currency [0]_TMSNW2" xfId="1024"/>
    <cellStyle name="Currency [0]_TMSOCPX" xfId="1025"/>
    <cellStyle name="Currency [0]_TOTAL MTH" xfId="1026"/>
    <cellStyle name="Currency [0]_TOTAL YTD" xfId="1027"/>
    <cellStyle name="Currency [0]_TRANSDSC.XLS" xfId="1028"/>
    <cellStyle name="Currency [0]_TRANSFXA.XLS" xfId="1029"/>
    <cellStyle name="Currency [0]_TRANSFXA.XLS_1" xfId="1030"/>
    <cellStyle name="Currency [0]_TRANSIME.XLS" xfId="1031"/>
    <cellStyle name="Currency [0]_TRANSIME.XLS_TRANSDSC.XLS" xfId="1032"/>
    <cellStyle name="Currency [0]_TRANSIME.XLS_TRANSFXA.XLS" xfId="1033"/>
    <cellStyle name="Currency [0]_VERA" xfId="1034"/>
    <cellStyle name="Currency [0]_VIRUS-EDY" xfId="1035"/>
    <cellStyle name="Currency [0]_VIRUS-EDY_1" xfId="1036"/>
    <cellStyle name="Currency [0]_White" xfId="1037"/>
    <cellStyle name="Currency [0]_WIP Chart" xfId="1038"/>
    <cellStyle name="Currency [0]_WO Var. &amp; Tot. Exp." xfId="1039"/>
    <cellStyle name="Currency [0]_WSP" xfId="1040"/>
    <cellStyle name="Currency [0]_yrcao" xfId="1041"/>
    <cellStyle name="Currency [0]_YREND55" xfId="1042"/>
    <cellStyle name="Currency [0]_YREND57" xfId="1043"/>
    <cellStyle name="Currency [0]_YTDCUR" xfId="1044"/>
    <cellStyle name="Currency_1162" xfId="1045"/>
    <cellStyle name="Currency_12matrix" xfId="1046"/>
    <cellStyle name="Currency_12~3SO2" xfId="1047"/>
    <cellStyle name="Currency_1995" xfId="1048"/>
    <cellStyle name="Currency_1997" xfId="1049"/>
    <cellStyle name="Currency_29" xfId="1050"/>
    <cellStyle name="Currency_A" xfId="1051"/>
    <cellStyle name="Currency_A_dimon" xfId="1052"/>
    <cellStyle name="Currency_ACTUAL" xfId="1053"/>
    <cellStyle name="Currency_ACTUAL NA -OBU" xfId="1054"/>
    <cellStyle name="Currency_Actual vs." xfId="1055"/>
    <cellStyle name="Currency_algasdefault" xfId="1056"/>
    <cellStyle name="Currency_algasdefault_1" xfId="1057"/>
    <cellStyle name="Currency_Alternative1" xfId="1058"/>
    <cellStyle name="Currency_Alternative1_1" xfId="1059"/>
    <cellStyle name="Currency_App E" xfId="1060"/>
    <cellStyle name="Currency_Apr" xfId="1061"/>
    <cellStyle name="Currency_Arapahoe" xfId="1062"/>
    <cellStyle name="Currency_Assumptions" xfId="1063"/>
    <cellStyle name="Currency_Assumptions_dimon" xfId="1064"/>
    <cellStyle name="Currency_bahiadefault" xfId="1065"/>
    <cellStyle name="Currency_bahiadefault_1" xfId="1066"/>
    <cellStyle name="Currency_BIGOUT" xfId="1067"/>
    <cellStyle name="Currency_Book3" xfId="1068"/>
    <cellStyle name="Currency_BOP" xfId="1069"/>
    <cellStyle name="Currency_BOPBAL1" xfId="1070"/>
    <cellStyle name="Currency_BOPCBU" xfId="1071"/>
    <cellStyle name="Currency_BOPCBU (2)" xfId="1072"/>
    <cellStyle name="Currency_BOPCBU96" xfId="1073"/>
    <cellStyle name="Currency_BSAPPE.XLS" xfId="1074"/>
    <cellStyle name="Currency_Calculations" xfId="1075"/>
    <cellStyle name="Currency_Calculations (2)" xfId="1076"/>
    <cellStyle name="Currency_Calculations (2)_dimon" xfId="1077"/>
    <cellStyle name="Currency_Calculations II" xfId="1078"/>
    <cellStyle name="Currency_Calculations II_dimon" xfId="1079"/>
    <cellStyle name="Currency_Calculations III" xfId="1080"/>
    <cellStyle name="Currency_Calculations III_dimon" xfId="1081"/>
    <cellStyle name="Currency_Calculations_1" xfId="1082"/>
    <cellStyle name="Currency_Calculations_1_dimon" xfId="1083"/>
    <cellStyle name="Currency_Calculations_dimon" xfId="1084"/>
    <cellStyle name="Currency_CAPEX" xfId="1085"/>
    <cellStyle name="Currency_CAPEX94" xfId="1086"/>
    <cellStyle name="Currency_Cardig GHS" xfId="1087"/>
    <cellStyle name="Currency_Cash Flows" xfId="1088"/>
    <cellStyle name="Currency_CBU BOX CHART V PLAN" xfId="1089"/>
    <cellStyle name="Currency_CCA" xfId="1090"/>
    <cellStyle name="Currency_CCOCPX" xfId="1091"/>
    <cellStyle name="Currency_CHANGES.XLS" xfId="1092"/>
    <cellStyle name="Currency_Channel Table" xfId="1093"/>
    <cellStyle name="Currency_Charts" xfId="1094"/>
    <cellStyle name="Currency_Comm File" xfId="1095"/>
    <cellStyle name="Currency_coperdefault" xfId="1096"/>
    <cellStyle name="Currency_coperdefault_1" xfId="1097"/>
    <cellStyle name="Currency_Corp method" xfId="1098"/>
    <cellStyle name="Currency_Cost Code" xfId="1099"/>
    <cellStyle name="Currency_CTCUR" xfId="1100"/>
    <cellStyle name="Currency_CUMPLTCH" xfId="1101"/>
    <cellStyle name="Currency_Cur 5100" xfId="1102"/>
    <cellStyle name="Currency_DEFAULT" xfId="1103"/>
    <cellStyle name="Currency_dimon" xfId="1104"/>
    <cellStyle name="Currency_dimon_1" xfId="1105"/>
    <cellStyle name="Currency_dimon_2" xfId="1106"/>
    <cellStyle name="Currency_Dowell C1b" xfId="1107"/>
    <cellStyle name="Currency_Dowell-C1a" xfId="1108"/>
    <cellStyle name="Currency_E&amp;ONW1" xfId="1109"/>
    <cellStyle name="Currency_E&amp;ONW2" xfId="1110"/>
    <cellStyle name="Currency_E&amp;OOCPX" xfId="1111"/>
    <cellStyle name="Currency_emserdefault" xfId="1112"/>
    <cellStyle name="Currency_emserdefault_1" xfId="1113"/>
    <cellStyle name="Currency_ENRGYOP1" xfId="1114"/>
    <cellStyle name="Currency_F&amp;COCPX" xfId="1115"/>
    <cellStyle name="Currency_FEBRUARY" xfId="1116"/>
    <cellStyle name="Currency_FF" xfId="1117"/>
    <cellStyle name="Currency_FP 20 A (1)" xfId="1118"/>
    <cellStyle name="Currency_FP 20 A (2)" xfId="1119"/>
    <cellStyle name="Currency_FP-20 (App. E)" xfId="1120"/>
    <cellStyle name="Currency_FP-20 (App.A) " xfId="1121"/>
    <cellStyle name="Currency_FP-20 (App.D)" xfId="1122"/>
    <cellStyle name="Currency_FP-20(App.B)" xfId="1123"/>
    <cellStyle name="Currency_FP-20(C1) (a)" xfId="1124"/>
    <cellStyle name="Currency_FP-20(C1) (a) (2)" xfId="1125"/>
    <cellStyle name="Currency_FP-20(C1) (b)" xfId="1126"/>
    <cellStyle name="Currency_FP-20(C1) (b) " xfId="1127"/>
    <cellStyle name="Currency_FP-20(C1) (b) (2)" xfId="1128"/>
    <cellStyle name="Currency_Full Year FY96" xfId="1129"/>
    <cellStyle name="Currency_GCM" xfId="1130"/>
    <cellStyle name="Currency_GenAssum" xfId="1131"/>
    <cellStyle name="Currency_GP C1a" xfId="1132"/>
    <cellStyle name="Currency_GP C1b" xfId="1133"/>
    <cellStyle name="Currency_GP_EI_3" xfId="1134"/>
    <cellStyle name="Currency_GQ C1A" xfId="1135"/>
    <cellStyle name="Currency_GQ C1B" xfId="1136"/>
    <cellStyle name="Currency_groups" xfId="1137"/>
    <cellStyle name="Currency_Inputs" xfId="1138"/>
    <cellStyle name="Currency_Inputs_NEGS" xfId="1139"/>
    <cellStyle name="Currency_Inputs_~0022862" xfId="1140"/>
    <cellStyle name="Currency_IPM C1b" xfId="1141"/>
    <cellStyle name="Currency_IPMC1a" xfId="1142"/>
    <cellStyle name="Currency_IS-Hold" xfId="1143"/>
    <cellStyle name="Currency_ITOCPX" xfId="1144"/>
    <cellStyle name="Currency_Janactuals" xfId="1145"/>
    <cellStyle name="Currency_jancf" xfId="1146"/>
    <cellStyle name="Currency_JUNMTH55" xfId="1147"/>
    <cellStyle name="Currency_JUNMTH57" xfId="1148"/>
    <cellStyle name="Currency_JUNYTD55" xfId="1149"/>
    <cellStyle name="Currency_JUNYTD57" xfId="1150"/>
    <cellStyle name="Currency_laroux" xfId="1151"/>
    <cellStyle name="Currency_laroux_1" xfId="1152"/>
    <cellStyle name="Currency_laroux_12~3SO2" xfId="1153"/>
    <cellStyle name="Currency_laroux_1995" xfId="1154"/>
    <cellStyle name="Currency_laroux_1_12~3SO2" xfId="1155"/>
    <cellStyle name="Currency_laroux_1_dimon" xfId="1156"/>
    <cellStyle name="Currency_laroux_1_dimon_1" xfId="1157"/>
    <cellStyle name="Currency_laroux_1_dimon_2" xfId="1158"/>
    <cellStyle name="Currency_laroux_1_dimon_3" xfId="1159"/>
    <cellStyle name="Currency_laroux_1_dimon_4" xfId="1160"/>
    <cellStyle name="Currency_laroux_1_laroux" xfId="1161"/>
    <cellStyle name="Currency_laroux_1_laroux_1" xfId="1162"/>
    <cellStyle name="Currency_laroux_1_laroux_dimon" xfId="1163"/>
    <cellStyle name="Currency_laroux_1_Locas" xfId="1164"/>
    <cellStyle name="Currency_laroux_1_NEGS" xfId="1165"/>
    <cellStyle name="Currency_laroux_1_NEGS_1" xfId="1166"/>
    <cellStyle name="Currency_laroux_1_NEGS_~0022862" xfId="1167"/>
    <cellStyle name="Currency_laroux_1_pldt" xfId="1168"/>
    <cellStyle name="Currency_laroux_1_pldt_dimon" xfId="1169"/>
    <cellStyle name="Currency_laroux_1_PLDT_dimon_1" xfId="1170"/>
    <cellStyle name="Currency_laroux_1_VERA" xfId="1171"/>
    <cellStyle name="Currency_laroux_1_VERA_1" xfId="1172"/>
    <cellStyle name="Currency_laroux_1_VIRUS-EDY" xfId="1173"/>
    <cellStyle name="Currency_laroux_1_~0022862" xfId="1174"/>
    <cellStyle name="Currency_laroux_2" xfId="1175"/>
    <cellStyle name="Currency_laroux_2_12~3SO2" xfId="1176"/>
    <cellStyle name="Currency_laroux_2_12~3SO2_NEGS" xfId="1177"/>
    <cellStyle name="Currency_laroux_2_12~3SO2_~0022862" xfId="1178"/>
    <cellStyle name="Currency_laroux_2_dimon" xfId="1179"/>
    <cellStyle name="Currency_laroux_2_dimon_1" xfId="1180"/>
    <cellStyle name="Currency_laroux_2_dimon_2" xfId="1181"/>
    <cellStyle name="Currency_laroux_2_dimon_3" xfId="1182"/>
    <cellStyle name="Currency_laroux_2_dimon_4" xfId="1183"/>
    <cellStyle name="Currency_laroux_2_laroux" xfId="1184"/>
    <cellStyle name="Currency_laroux_2_laroux_dimon" xfId="1185"/>
    <cellStyle name="Currency_laroux_2_Locas" xfId="1186"/>
    <cellStyle name="Currency_laroux_2_NEGS" xfId="1187"/>
    <cellStyle name="Currency_laroux_2_NEGS_1" xfId="1188"/>
    <cellStyle name="Currency_laroux_2_NEGS_1_~0022862" xfId="1189"/>
    <cellStyle name="Currency_laroux_2_NEGS_2" xfId="1190"/>
    <cellStyle name="Currency_laroux_2_NEGS_~0022862" xfId="1191"/>
    <cellStyle name="Currency_laroux_2_pldt" xfId="1192"/>
    <cellStyle name="Currency_laroux_2_PLDT_dimon" xfId="1193"/>
    <cellStyle name="Currency_laroux_2_VIRUS-EDY" xfId="1194"/>
    <cellStyle name="Currency_laroux_2_~0022862" xfId="1195"/>
    <cellStyle name="Currency_laroux_3" xfId="1196"/>
    <cellStyle name="Currency_laroux_3_12~3SO2" xfId="1197"/>
    <cellStyle name="Currency_laroux_3_12~3SO2_NEGS" xfId="1198"/>
    <cellStyle name="Currency_laroux_3_12~3SO2_~0022862" xfId="1199"/>
    <cellStyle name="Currency_laroux_3_dimon" xfId="1200"/>
    <cellStyle name="Currency_laroux_3_dimon_1" xfId="1201"/>
    <cellStyle name="Currency_laroux_3_dimon_2" xfId="1202"/>
    <cellStyle name="Currency_laroux_3_dimon_3" xfId="1203"/>
    <cellStyle name="Currency_laroux_3_dimon_4" xfId="1204"/>
    <cellStyle name="Currency_laroux_3_NEGS" xfId="1205"/>
    <cellStyle name="Currency_laroux_3_~0022862" xfId="1206"/>
    <cellStyle name="Currency_laroux_4" xfId="1207"/>
    <cellStyle name="Currency_laroux_4_dimon" xfId="1208"/>
    <cellStyle name="Currency_laroux_4_dimon_1" xfId="1209"/>
    <cellStyle name="Currency_laroux_4_dimon_2" xfId="1210"/>
    <cellStyle name="Currency_laroux_4_NEGS" xfId="1211"/>
    <cellStyle name="Currency_laroux_4_~0022862" xfId="1212"/>
    <cellStyle name="Currency_laroux_5" xfId="1213"/>
    <cellStyle name="Currency_laroux_6" xfId="1214"/>
    <cellStyle name="Currency_laroux_7" xfId="1215"/>
    <cellStyle name="Currency_laroux_8" xfId="1216"/>
    <cellStyle name="Currency_laroux_dimon" xfId="1217"/>
    <cellStyle name="Currency_laroux_dimon_1" xfId="1218"/>
    <cellStyle name="Currency_laroux_dimon_2" xfId="1219"/>
    <cellStyle name="Currency_laroux_dimon_3" xfId="1220"/>
    <cellStyle name="Currency_laroux_dimon_4" xfId="1221"/>
    <cellStyle name="Currency_laroux_laroux" xfId="1222"/>
    <cellStyle name="Currency_laroux_laroux_1" xfId="1223"/>
    <cellStyle name="Currency_laroux_laroux_1_dimon" xfId="1224"/>
    <cellStyle name="Currency_laroux_laroux_dimon" xfId="1225"/>
    <cellStyle name="Currency_laroux_Locas" xfId="1226"/>
    <cellStyle name="Currency_laroux_NEGS" xfId="1227"/>
    <cellStyle name="Currency_laroux_pldt" xfId="1228"/>
    <cellStyle name="Currency_laroux_pldt_1" xfId="1229"/>
    <cellStyle name="Currency_laroux_VERA" xfId="1230"/>
    <cellStyle name="Currency_laroux_VERA_1" xfId="1231"/>
    <cellStyle name="Currency_laroux_VIRUS-EDY" xfId="1232"/>
    <cellStyle name="Currency_List" xfId="1233"/>
    <cellStyle name="Currency_MACRO1.XLM" xfId="1234"/>
    <cellStyle name="Currency_MATERAL2" xfId="1235"/>
    <cellStyle name="Currency_MATERAL2_dimon" xfId="1236"/>
    <cellStyle name="Currency_MATERAL2_dimon_1" xfId="1237"/>
    <cellStyle name="Currency_MATERAL2_dimon_2" xfId="1238"/>
    <cellStyle name="Currency_MATERAL2_NEGS" xfId="1239"/>
    <cellStyle name="Currency_MATERAL2_NEGS_1" xfId="1240"/>
    <cellStyle name="Currency_MATERAL2_NEGS_~0022862" xfId="1241"/>
    <cellStyle name="Currency_MATERAL2_~0022862" xfId="1242"/>
    <cellStyle name="Currency_MKGOCPX" xfId="1243"/>
    <cellStyle name="Currency_MOBCPX" xfId="1244"/>
    <cellStyle name="Currency_mud plant bolted" xfId="1245"/>
    <cellStyle name="Currency_mud plant bolted_dimon" xfId="1246"/>
    <cellStyle name="Currency_mud plant bolted_dimon_1" xfId="1247"/>
    <cellStyle name="Currency_mud plant bolted_dimon_2" xfId="1248"/>
    <cellStyle name="Currency_mud plant bolted_NEGS" xfId="1249"/>
    <cellStyle name="Currency_mud plant bolted_NEGS_1" xfId="1250"/>
    <cellStyle name="Currency_mud plant bolted_NEGS_1_dimon" xfId="1251"/>
    <cellStyle name="Currency_mud plant bolted_NEGS_~0022862" xfId="1252"/>
    <cellStyle name="Currency_mud plant bolted_NEGS_~0022862_dimon" xfId="1253"/>
    <cellStyle name="Currency_mud plant bolted_PLDT" xfId="1254"/>
    <cellStyle name="Currency_mud plant bolted_VERA" xfId="1255"/>
    <cellStyle name="Currency_mud plant bolted_VERA_1" xfId="1256"/>
    <cellStyle name="Currency_mud plant bolted_~0022862" xfId="1257"/>
    <cellStyle name="Currency_NA (2)" xfId="1258"/>
    <cellStyle name="Currency_NA WITHOUT GOV'T &amp; PNX" xfId="1259"/>
    <cellStyle name="Currency_NAOBU10" xfId="1260"/>
    <cellStyle name="Currency_NAT ACCT" xfId="1261"/>
    <cellStyle name="Currency_NEGS" xfId="1262"/>
    <cellStyle name="Currency_NSACTUAL.XLS" xfId="1263"/>
    <cellStyle name="Currency_NX00" xfId="1264"/>
    <cellStyle name="Currency_Odner" xfId="1265"/>
    <cellStyle name="Currency_Odner (2)" xfId="1266"/>
    <cellStyle name="Currency_Odner (3)" xfId="1267"/>
    <cellStyle name="Currency_OSMOCPX" xfId="1268"/>
    <cellStyle name="Currency_Other Months" xfId="1269"/>
    <cellStyle name="Currency_Outlook" xfId="1270"/>
    <cellStyle name="Currency_P&amp;L" xfId="1271"/>
    <cellStyle name="Currency_pbdefault" xfId="1272"/>
    <cellStyle name="Currency_pbdefault_1" xfId="1273"/>
    <cellStyle name="Currency_percentages" xfId="1274"/>
    <cellStyle name="Currency_PERSONAL" xfId="1275"/>
    <cellStyle name="Currency_PGMKOCPX" xfId="1276"/>
    <cellStyle name="Currency_PGNW1" xfId="1277"/>
    <cellStyle name="Currency_PGNW2" xfId="1278"/>
    <cellStyle name="Currency_PGNWOCPX" xfId="1279"/>
    <cellStyle name="Currency_Pink" xfId="1280"/>
    <cellStyle name="Currency_Plan" xfId="1281"/>
    <cellStyle name="Currency_PLAN95" xfId="1282"/>
    <cellStyle name="Currency_PLANT" xfId="1283"/>
    <cellStyle name="Currency_PLDT" xfId="1284"/>
    <cellStyle name="Currency_pldt_1" xfId="1285"/>
    <cellStyle name="Currency_pldt_1_dimon" xfId="1286"/>
    <cellStyle name="Currency_PLDT_1_dimon_1" xfId="1287"/>
    <cellStyle name="Currency_pldt_1_dimon_2" xfId="1288"/>
    <cellStyle name="Currency_pldt_1_NEGS" xfId="1289"/>
    <cellStyle name="Currency_pldt_2" xfId="1290"/>
    <cellStyle name="Currency_pldt_2_NEGS" xfId="1291"/>
    <cellStyle name="Currency_pldt_2_~0022862" xfId="1292"/>
    <cellStyle name="Currency_pldt_Calculations" xfId="1293"/>
    <cellStyle name="Currency_pldt_Calculations_dimon" xfId="1294"/>
    <cellStyle name="Currency_PLDT_dimon" xfId="1295"/>
    <cellStyle name="Currency_PLDT_dimon_1" xfId="1296"/>
    <cellStyle name="Currency_pldt_dimon_2" xfId="1297"/>
    <cellStyle name="Currency_PLDT_NEGS" xfId="1298"/>
    <cellStyle name="Currency_priccurv" xfId="1299"/>
    <cellStyle name="Currency_PROCDS&amp;G" xfId="1300"/>
    <cellStyle name="Currency_Product" xfId="1301"/>
    <cellStyle name="Currency_PROFILE4" xfId="1302"/>
    <cellStyle name="Currency_Projects" xfId="1303"/>
    <cellStyle name="Currency_Q1 FY96" xfId="1304"/>
    <cellStyle name="Currency_Q2 FY96" xfId="1305"/>
    <cellStyle name="Currency_Q3 FY96" xfId="1306"/>
    <cellStyle name="Currency_Q4 FY96" xfId="1307"/>
    <cellStyle name="Currency_QTR94_95" xfId="1308"/>
    <cellStyle name="Currency_Quarter End Months" xfId="1309"/>
    <cellStyle name="Currency_r1" xfId="1310"/>
    <cellStyle name="Currency_r1_dimon" xfId="1311"/>
    <cellStyle name="Currency_r1_NEGS" xfId="1312"/>
    <cellStyle name="Currency_r1_~0022862" xfId="1313"/>
    <cellStyle name="Currency_RFI" xfId="1314"/>
    <cellStyle name="Currency_RFI_1" xfId="1315"/>
    <cellStyle name="Currency_RQSTFRM" xfId="1316"/>
    <cellStyle name="Currency_Sales Order" xfId="1317"/>
    <cellStyle name="Currency_SATOCPX" xfId="1318"/>
    <cellStyle name="Currency_Sheet1" xfId="1319"/>
    <cellStyle name="Currency_Sheet1 (2)" xfId="1320"/>
    <cellStyle name="Currency_Sheet1_Book6" xfId="1321"/>
    <cellStyle name="Currency_Sheet1_CTS - Ind excl Can" xfId="1322"/>
    <cellStyle name="Currency_Sheet1_dimon" xfId="1323"/>
    <cellStyle name="Currency_Sheet1_dimon_1" xfId="1324"/>
    <cellStyle name="Currency_Sheet1_ECTPLAN" xfId="1325"/>
    <cellStyle name="Currency_Sheet1_format1" xfId="1326"/>
    <cellStyle name="Currency_Sheet1_laroux" xfId="1327"/>
    <cellStyle name="Currency_Sheet1_NEGS" xfId="1328"/>
    <cellStyle name="Currency_Sheet1_Other Ind  " xfId="1329"/>
    <cellStyle name="Currency_Sheet1_PERSONAL" xfId="1330"/>
    <cellStyle name="Currency_Sheet1_PLAN0398" xfId="1331"/>
    <cellStyle name="Currency_Sheet1_PLDT" xfId="1332"/>
    <cellStyle name="Currency_Sheet1_Var_2CE" xfId="1333"/>
    <cellStyle name="Currency_Sheet1_~0022862" xfId="1334"/>
    <cellStyle name="Currency_Sheet2" xfId="1335"/>
    <cellStyle name="Currency_Sheet4" xfId="1336"/>
    <cellStyle name="Currency_Sheet4_NEGS" xfId="1337"/>
    <cellStyle name="Currency_Sheet4_pldt" xfId="1338"/>
    <cellStyle name="Currency_Sheet4_~0022862" xfId="1339"/>
    <cellStyle name="Currency_SHENREPT" xfId="1340"/>
    <cellStyle name="Currency_Shipped" xfId="1341"/>
    <cellStyle name="Currency_Snr. CO" xfId="1342"/>
    <cellStyle name="Currency_sprint contr" xfId="1343"/>
    <cellStyle name="Currency_stats" xfId="1344"/>
    <cellStyle name="Currency_Subcont File" xfId="1345"/>
    <cellStyle name="Currency_Summary Info" xfId="1346"/>
    <cellStyle name="Currency_SUMPAGE" xfId="1347"/>
    <cellStyle name="Currency_SYSPLN98" xfId="1348"/>
    <cellStyle name="Currency_Terms Defined" xfId="1349"/>
    <cellStyle name="Currency_TMSNW1" xfId="1350"/>
    <cellStyle name="Currency_TMSNW2" xfId="1351"/>
    <cellStyle name="Currency_TMSOCPX" xfId="1352"/>
    <cellStyle name="Currency_TOTAL MTH" xfId="1353"/>
    <cellStyle name="Currency_TOTAL YTD" xfId="1354"/>
    <cellStyle name="Currency_TRANSDSC.XLS" xfId="1355"/>
    <cellStyle name="Currency_TRANSFXA.XLS" xfId="1356"/>
    <cellStyle name="Currency_TRANSFXA.XLS_1" xfId="1357"/>
    <cellStyle name="Currency_TRANSIME.XLS" xfId="1358"/>
    <cellStyle name="Currency_TRANSIME.XLS_TRANSDSC.XLS" xfId="1359"/>
    <cellStyle name="Currency_TRANSIME.XLS_TRANSFXA.XLS" xfId="1360"/>
    <cellStyle name="Currency_VERA" xfId="1361"/>
    <cellStyle name="Currency_VIRUS-EDY" xfId="1362"/>
    <cellStyle name="Currency_VIRUS-EDY_1" xfId="1363"/>
    <cellStyle name="Currency_White" xfId="1364"/>
    <cellStyle name="Currency_WIP Chart" xfId="1365"/>
    <cellStyle name="Currency_WO Var. &amp; Tot. Exp." xfId="1366"/>
    <cellStyle name="Currency_WSP" xfId="1367"/>
    <cellStyle name="Currency_yrcao" xfId="1368"/>
    <cellStyle name="Currency_YREND55" xfId="1369"/>
    <cellStyle name="Currency_YREND57" xfId="1370"/>
    <cellStyle name="Currency_YTDCUR" xfId="1371"/>
    <cellStyle name="Date" xfId="1372"/>
    <cellStyle name="Fixed" xfId="1373"/>
    <cellStyle name="Grey" xfId="1374"/>
    <cellStyle name="HEADER" xfId="1375"/>
    <cellStyle name="Header1" xfId="1376"/>
    <cellStyle name="Header1_NEGS" xfId="1377"/>
    <cellStyle name="Header1_~0022862" xfId="1378"/>
    <cellStyle name="Header2" xfId="1379"/>
    <cellStyle name="Header2_NEGS" xfId="1380"/>
    <cellStyle name="Header2_~0022862" xfId="1381"/>
    <cellStyle name="Heading 1" xfId="1382"/>
    <cellStyle name="Heading2" xfId="1383"/>
    <cellStyle name="HIGHLIGHT" xfId="1384"/>
    <cellStyle name="Input [yellow]" xfId="1385"/>
    <cellStyle name="no dec" xfId="1386"/>
    <cellStyle name="Normal - Style1" xfId="1387"/>
    <cellStyle name="Normal - Style1_dimon" xfId="1388"/>
    <cellStyle name="Normal - Style1_NEGS" xfId="1389"/>
    <cellStyle name="Normal - Style1_~0022862" xfId="1390"/>
    <cellStyle name="Normal_      CORP OBLIG. SCHED" xfId="1391"/>
    <cellStyle name="Normal_      DETAIL FOR OBLIGATIONS   " xfId="1392"/>
    <cellStyle name="Normal_      ROLL FOWARD OF OBLIGATION" xfId="1393"/>
    <cellStyle name="Normal_#10-Headcount" xfId="1394"/>
    <cellStyle name="Normal_#5-Headcount_1" xfId="1395"/>
    <cellStyle name="Normal_#6-Headcount" xfId="1396"/>
    <cellStyle name="Normal_'94-96 PLAN" xfId="1397"/>
    <cellStyle name="Normal_0183" xfId="1398"/>
    <cellStyle name="Normal_03_06_98 list _ecm deals 030998 excel95" xfId="1399"/>
    <cellStyle name="Normal_063" xfId="1400"/>
    <cellStyle name="Normal_0688" xfId="1401"/>
    <cellStyle name="Normal_0758" xfId="1402"/>
    <cellStyle name="Normal_0761" xfId="1403"/>
    <cellStyle name="Normal_0834" xfId="1404"/>
    <cellStyle name="Normal_0847" xfId="1405"/>
    <cellStyle name="Normal_0929" xfId="1406"/>
    <cellStyle name="Normal_1160" xfId="1407"/>
    <cellStyle name="Normal_1162" xfId="1408"/>
    <cellStyle name="Normal_1191" xfId="1409"/>
    <cellStyle name="Normal_12" xfId="1410"/>
    <cellStyle name="Normal_12matrix" xfId="1411"/>
    <cellStyle name="Normal_12~3SO2" xfId="1412"/>
    <cellStyle name="Normal_1497" xfId="1413"/>
    <cellStyle name="Normal_1498" xfId="1414"/>
    <cellStyle name="Normal_1499" xfId="1415"/>
    <cellStyle name="Normal_1997" xfId="1416"/>
    <cellStyle name="Normal_1997C" xfId="1417"/>
    <cellStyle name="Normal_1997C_1" xfId="1418"/>
    <cellStyle name="Normal_1997D" xfId="1419"/>
    <cellStyle name="Normal_1997I" xfId="1420"/>
    <cellStyle name="Normal_1998-2000" xfId="1421"/>
    <cellStyle name="Normal_20196" xfId="1422"/>
    <cellStyle name="Normal_236" xfId="1423"/>
    <cellStyle name="Normal_29" xfId="1424"/>
    <cellStyle name="Normal_332" xfId="1425"/>
    <cellStyle name="Normal_4018fin" xfId="1426"/>
    <cellStyle name="Normal_4021fin" xfId="1427"/>
    <cellStyle name="Normal_448" xfId="1428"/>
    <cellStyle name="Normal_475" xfId="1429"/>
    <cellStyle name="Normal_660 Balance" xfId="1430"/>
    <cellStyle name="Normal_661" xfId="1431"/>
    <cellStyle name="Normal_719" xfId="1432"/>
    <cellStyle name="Normal_720" xfId="1433"/>
    <cellStyle name="Normal_721" xfId="1434"/>
    <cellStyle name="Normal_818" xfId="1435"/>
    <cellStyle name="Normal_95CHART" xfId="1436"/>
    <cellStyle name="Normal_A" xfId="1437"/>
    <cellStyle name="Normal_A (2)" xfId="1438"/>
    <cellStyle name="Normal_A_dimon" xfId="1439"/>
    <cellStyle name="Normal_A_dimon_1" xfId="1440"/>
    <cellStyle name="Normal_A_format1" xfId="1441"/>
    <cellStyle name="Normal_A_oblig monthly" xfId="1442"/>
    <cellStyle name="Normal_A_obligations qtrly" xfId="1443"/>
    <cellStyle name="Normal_A_obligations qtrly (2)" xfId="1444"/>
    <cellStyle name="Normal_A_Var_2CE" xfId="1445"/>
    <cellStyle name="Normal_A_VERA" xfId="1446"/>
    <cellStyle name="Normal_ACTUAL" xfId="1447"/>
    <cellStyle name="Normal_ACTUAL NA -OBU" xfId="1448"/>
    <cellStyle name="Normal_Actual vs." xfId="1449"/>
    <cellStyle name="Normal_ACTUAL_1" xfId="1450"/>
    <cellStyle name="Normal_ACTUAL_NA WITHOUT GOV'T &amp; PNX" xfId="1451"/>
    <cellStyle name="Normal_actuals" xfId="1452"/>
    <cellStyle name="Normal_algasdefault" xfId="1453"/>
    <cellStyle name="Normal_algasdefault_1" xfId="1454"/>
    <cellStyle name="Normal_Allocation" xfId="1455"/>
    <cellStyle name="Normal_Allocation_1" xfId="1456"/>
    <cellStyle name="Normal_Alternative1" xfId="1457"/>
    <cellStyle name="Normal_Alternative1_1" xfId="1458"/>
    <cellStyle name="Normal_AOPS" xfId="1459"/>
    <cellStyle name="Normal_App E" xfId="1460"/>
    <cellStyle name="Normal_Approved_Not_Shipping_1" xfId="1461"/>
    <cellStyle name="Normal_APR" xfId="1462"/>
    <cellStyle name="Normal_APR_laroux" xfId="1463"/>
    <cellStyle name="Normal_Apr_pldt" xfId="1464"/>
    <cellStyle name="Normal_APRDSS" xfId="1465"/>
    <cellStyle name="Normal_April" xfId="1466"/>
    <cellStyle name="Normal_Apwo" xfId="1467"/>
    <cellStyle name="Normal_Arapahoe" xfId="1468"/>
    <cellStyle name="Normal_Asset Direct" xfId="1469"/>
    <cellStyle name="Normal_Asset Ind " xfId="1470"/>
    <cellStyle name="Normal_Assortment &amp; Depth" xfId="1471"/>
    <cellStyle name="Normal_Assortment-DMR" xfId="1472"/>
    <cellStyle name="Normal_Assortment-Retail" xfId="1473"/>
    <cellStyle name="Normal_Assumptions" xfId="1474"/>
    <cellStyle name="Normal_Assumptions_dimon" xfId="1475"/>
    <cellStyle name="Normal_Attach Rates" xfId="1476"/>
    <cellStyle name="Normal_B-ACEH.XLS" xfId="1477"/>
    <cellStyle name="Normal_bahiadefault" xfId="1478"/>
    <cellStyle name="Normal_bahiadefault_1" xfId="1479"/>
    <cellStyle name="Normal_Bid" xfId="1480"/>
    <cellStyle name="Normal_BIGOUT" xfId="1481"/>
    <cellStyle name="Normal_Book2" xfId="1482"/>
    <cellStyle name="Normal_Book3" xfId="1483"/>
    <cellStyle name="Normal_BOP" xfId="1484"/>
    <cellStyle name="Normal_BOPBAL1" xfId="1485"/>
    <cellStyle name="Normal_BOPCBU" xfId="1486"/>
    <cellStyle name="Normal_BOPCBU (2)" xfId="1487"/>
    <cellStyle name="Normal_BOPCBU96" xfId="1488"/>
    <cellStyle name="Normal_BREPAIR" xfId="1489"/>
    <cellStyle name="Normal_BSAPPE.XLS" xfId="1490"/>
    <cellStyle name="Normal_BUDGET" xfId="1491"/>
    <cellStyle name="Normal_Budget Variance" xfId="1492"/>
    <cellStyle name="Normal_Burchfield" xfId="1493"/>
    <cellStyle name="Normal_Bus. Impact" xfId="1494"/>
    <cellStyle name="Normal_C-Cap intensity" xfId="1495"/>
    <cellStyle name="Normal_C-Capex%rev" xfId="1496"/>
    <cellStyle name="Normal_C-Line per Staff" xfId="1497"/>
    <cellStyle name="Normal_C-lines distribution" xfId="1498"/>
    <cellStyle name="Normal_C-Orig PLDT lines" xfId="1499"/>
    <cellStyle name="Normal_C-Ret on Rev" xfId="1500"/>
    <cellStyle name="Normal_C-ROACE" xfId="1501"/>
    <cellStyle name="Normal_Calculations" xfId="1502"/>
    <cellStyle name="Normal_Calculations (2)" xfId="1503"/>
    <cellStyle name="Normal_Calculations (2)_dimon" xfId="1504"/>
    <cellStyle name="Normal_Calculations II" xfId="1505"/>
    <cellStyle name="Normal_Calculations II_1" xfId="1506"/>
    <cellStyle name="Normal_Calculations II_1_dimon" xfId="1507"/>
    <cellStyle name="Normal_Calculations II_dimon" xfId="1508"/>
    <cellStyle name="Normal_Calculations III" xfId="1509"/>
    <cellStyle name="Normal_Calculations III_dimon" xfId="1510"/>
    <cellStyle name="Normal_Calculations_1" xfId="1511"/>
    <cellStyle name="Normal_Calculations_1_dimon" xfId="1512"/>
    <cellStyle name="Normal_Calculations_2" xfId="1513"/>
    <cellStyle name="Normal_Calculations_2_dimon" xfId="1514"/>
    <cellStyle name="Normal_Calculations_dimon" xfId="1515"/>
    <cellStyle name="Normal_Canada" xfId="1516"/>
    <cellStyle name="Normal_Canada Direct " xfId="1517"/>
    <cellStyle name="Normal_Canada Ind  " xfId="1518"/>
    <cellStyle name="Normal_Capex" xfId="1519"/>
    <cellStyle name="Normal_Capex per line" xfId="1520"/>
    <cellStyle name="Normal_Capex%rev" xfId="1521"/>
    <cellStyle name="Normal_CAPEX2" xfId="1522"/>
    <cellStyle name="Normal_CAPEX94" xfId="1523"/>
    <cellStyle name="Normal_CAPEX_AN" xfId="1524"/>
    <cellStyle name="Normal_CAPEX_dimon" xfId="1525"/>
    <cellStyle name="Normal_CAPEX_VERA" xfId="1526"/>
    <cellStyle name="Normal_CAPEXPWI.XLS" xfId="1527"/>
    <cellStyle name="Normal_CAPEXPWO.XLS" xfId="1528"/>
    <cellStyle name="Normal_Capital" xfId="1529"/>
    <cellStyle name="Normal_Capital (2)" xfId="1530"/>
    <cellStyle name="Normal_Cardig GHS" xfId="1531"/>
    <cellStyle name="Normal_Cash Flow" xfId="1532"/>
    <cellStyle name="Normal_Cash Flow Actual" xfId="1533"/>
    <cellStyle name="Normal_Cash Flow_1" xfId="1534"/>
    <cellStyle name="Normal_Cash Flow_Oblig Detail" xfId="1535"/>
    <cellStyle name="Normal_Cash Flows" xfId="1536"/>
    <cellStyle name="Normal_Cashflow" xfId="1537"/>
    <cellStyle name="Normal_Cashflow Financial" xfId="1538"/>
    <cellStyle name="Normal_CBU BOX CHART V PLAN" xfId="1539"/>
    <cellStyle name="Normal_CBU BOX CHART V PLAN_1" xfId="1540"/>
    <cellStyle name="Normal_CCOCPX" xfId="1541"/>
    <cellStyle name="Normal_CEL-C-CO.XLS" xfId="1542"/>
    <cellStyle name="Normal_Certs Q2" xfId="1543"/>
    <cellStyle name="Normal_Certs Q2 (2)" xfId="1544"/>
    <cellStyle name="Normal_Certs Q2 (2)_dimon" xfId="1545"/>
    <cellStyle name="Normal_Certs Q2_NEGS" xfId="1546"/>
    <cellStyle name="Normal_Certs Q2_~0022862" xfId="1547"/>
    <cellStyle name="Normal_CFMACROS.XLM" xfId="1548"/>
    <cellStyle name="Normal_CFMODEL.XLS" xfId="1549"/>
    <cellStyle name="Normal_CHANGES.XLS" xfId="1550"/>
    <cellStyle name="Normal_CHANGES.XLS_1" xfId="1551"/>
    <cellStyle name="Normal_Channel - Actual" xfId="1552"/>
    <cellStyle name="Normal_Channel Table" xfId="1553"/>
    <cellStyle name="Normal_Channel Table_1" xfId="1554"/>
    <cellStyle name="Normal_Channel Table_1_Macro2" xfId="1555"/>
    <cellStyle name="Normal_Channel Table_1_Module1" xfId="0"/>
    <cellStyle name="Normal_Channel Table_2" xfId="0"/>
    <cellStyle name="Normal_Channel Table_Channel Table" xfId="0"/>
    <cellStyle name="Normal_Channel Table_Macro2" xfId="0"/>
    <cellStyle name="Normal_Channel Table_Module1" xfId="0"/>
    <cellStyle name="Normal_ChartData" xfId="0"/>
    <cellStyle name="Normal_Cht-Capex per line" xfId="0"/>
    <cellStyle name="Normal_Cht-Cum Real Opr Cf" xfId="0"/>
    <cellStyle name="Normal_Cht-Dep%Rev" xfId="0"/>
    <cellStyle name="Normal_Cht-Real Opr Cf" xfId="0"/>
    <cellStyle name="Normal_Cht-Rev dist" xfId="0"/>
    <cellStyle name="Normal_Cht-Rev p line" xfId="0"/>
    <cellStyle name="Normal_Cht-Rev per Staff" xfId="0"/>
    <cellStyle name="Normal_Cht-Staff cost%revenue" xfId="0"/>
    <cellStyle name="Normal_Co-wide Monthly" xfId="0"/>
    <cellStyle name="Normal_Co-wide Monthly_dimon" xfId="0"/>
    <cellStyle name="Normal_Code" xfId="0"/>
    <cellStyle name="Normal_COMOTH" xfId="0"/>
    <cellStyle name="Normal_Cons2ndCE" xfId="0"/>
    <cellStyle name="Normal_CONS_TMS" xfId="0"/>
    <cellStyle name="Normal_Consulting" xfId="0"/>
    <cellStyle name="Normal_coperdefault" xfId="0"/>
    <cellStyle name="Normal_coperdefault_1" xfId="0"/>
    <cellStyle name="Normal_Corp method" xfId="0"/>
    <cellStyle name="Normal_CORP_REV" xfId="0"/>
    <cellStyle name="Normal_Cost Code" xfId="0"/>
    <cellStyle name="Normal_Cost Control" xfId="0"/>
    <cellStyle name="Normal_Cost Summ" xfId="0"/>
    <cellStyle name="Normal_Cover" xfId="0"/>
    <cellStyle name="Normal_CRASH PROGRAM 96 (2)" xfId="0"/>
    <cellStyle name="Normal_CROCF" xfId="0"/>
    <cellStyle name="Normal_CTCUR" xfId="0"/>
    <cellStyle name="Normal_CTS - Ind excl Can" xfId="0"/>
    <cellStyle name="Normal_Cum Real Opr Cf" xfId="0"/>
    <cellStyle name="Normal_CUMPLTCH" xfId="0"/>
    <cellStyle name="Normal_Cur 5100" xfId="0"/>
    <cellStyle name="Normal_CurrencySKorea" xfId="0"/>
    <cellStyle name="Normal_Cust Type" xfId="0"/>
    <cellStyle name="Normal_D&amp;H &amp; GT 051796" xfId="0"/>
    <cellStyle name="Normal_Data for Geog" xfId="0"/>
    <cellStyle name="Normal_DEFAULT" xfId="0"/>
    <cellStyle name="Normal_Demand Fcst." xfId="0"/>
    <cellStyle name="Normal_Dep%Rev" xfId="0"/>
    <cellStyle name="Normal_DETAILS" xfId="0"/>
    <cellStyle name="Normal_Dialog1" xfId="0"/>
    <cellStyle name="Normal_Dialog1_1" xfId="0"/>
    <cellStyle name="Normal_Dialog1_2" xfId="0"/>
    <cellStyle name="Normal_Dialog1_Dialog1" xfId="0"/>
    <cellStyle name="Normal_Dialog1_Module1" xfId="0"/>
    <cellStyle name="Normal_dimon" xfId="0"/>
    <cellStyle name="Normal_dimon_1" xfId="0"/>
    <cellStyle name="Normal_dimon_2" xfId="0"/>
    <cellStyle name="Normal_dimon_3" xfId="0"/>
    <cellStyle name="Normal_dimon_4" xfId="0"/>
    <cellStyle name="Normal_DIRECT - CASHFLOW_1" xfId="0"/>
    <cellStyle name="Normal_DIV" xfId="0"/>
    <cellStyle name="Normal_div &amp; cat detl rpt" xfId="0"/>
    <cellStyle name="Normal_DIV_dimon" xfId="0"/>
    <cellStyle name="Normal_DMR by Div" xfId="0"/>
    <cellStyle name="Normal_Dowell C1b" xfId="0"/>
    <cellStyle name="Normal_Dowell-C1a" xfId="0"/>
    <cellStyle name="Normal_DRAFT Order Summary" xfId="0"/>
    <cellStyle name="Normal_E&amp;ONW1" xfId="0"/>
    <cellStyle name="Normal_E&amp;ONW2" xfId="0"/>
    <cellStyle name="Normal_E&amp;OOCPX" xfId="0"/>
    <cellStyle name="Normal_ECTPLAN" xfId="0"/>
    <cellStyle name="Normal_ELS WIP" xfId="0"/>
    <cellStyle name="Normal_emserdefault" xfId="0"/>
    <cellStyle name="Normal_emserdefault_1" xfId="0"/>
    <cellStyle name="Normal_Energy Direct Cons" xfId="0"/>
    <cellStyle name="Normal_Energy Ind  Cons" xfId="0"/>
    <cellStyle name="Normal_Engin Dir" xfId="0"/>
    <cellStyle name="Normal_Engin Indir " xfId="0"/>
    <cellStyle name="Normal_ENRGYOP1" xfId="0"/>
    <cellStyle name="Normal_EPS" xfId="0"/>
    <cellStyle name="Normal_EQCON" xfId="0"/>
    <cellStyle name="Normal_Equity Direct" xfId="0"/>
    <cellStyle name="Normal_Equity Ind" xfId="0"/>
    <cellStyle name="Normal_ERMT BUCKET" xfId="0"/>
    <cellStyle name="Normal_EUCU" xfId="0"/>
    <cellStyle name="Normal_EUCU Cust Seg Analysis (B)" xfId="0"/>
    <cellStyle name="Normal_EUMYR_FY97.xls Chart 1" xfId="0"/>
    <cellStyle name="Normal_EUMYR_FY97.xls Chart 2" xfId="0"/>
    <cellStyle name="Normal_Eur_EI Int'l - Dir" xfId="0"/>
    <cellStyle name="Normal_Eur_EI Int'l - Ind" xfId="0"/>
    <cellStyle name="Normal_EUYER" xfId="0"/>
    <cellStyle name="Normal_export 61898" xfId="0"/>
    <cellStyle name="Normal_export deals 050898" xfId="0"/>
    <cellStyle name="Normal_F&amp;COCPX" xfId="0"/>
    <cellStyle name="Normal_FEBRUARY" xfId="0"/>
    <cellStyle name="Normal_FF" xfId="0"/>
    <cellStyle name="Normal_FinalReport" xfId="0"/>
    <cellStyle name="Normal_FinalReport (2)" xfId="0"/>
    <cellStyle name="Normal_FinalReport (3)" xfId="0"/>
    <cellStyle name="Normal_Finance St Dir" xfId="0"/>
    <cellStyle name="Normal_Focus goals" xfId="0"/>
    <cellStyle name="Normal_Forecast" xfId="0"/>
    <cellStyle name="Normal_format1" xfId="0"/>
    <cellStyle name="Normal_formats" xfId="0"/>
    <cellStyle name="Normal_FP 20 A (1)" xfId="0"/>
    <cellStyle name="Normal_FP 20 A (2)" xfId="0"/>
    <cellStyle name="Normal_FP-20 (App. E)" xfId="0"/>
    <cellStyle name="Normal_FP-20 (App.A) " xfId="0"/>
    <cellStyle name="Normal_FP-20 (App.A) _1" xfId="0"/>
    <cellStyle name="Normal_FP-20(C1) (a)" xfId="0"/>
    <cellStyle name="Normal_FP-20(C1) (a) (2)" xfId="0"/>
    <cellStyle name="Normal_FP-20(C1) (a)_1" xfId="0"/>
    <cellStyle name="Normal_FP-20(C1) (b)" xfId="0"/>
    <cellStyle name="Normal_FP-20(C1) (b) " xfId="0"/>
    <cellStyle name="Normal_FP-20(C1) (b) (2)" xfId="0"/>
    <cellStyle name="Normal_FP-20(C1) (e)" xfId="0"/>
    <cellStyle name="Normal_FP20_C1A" xfId="0"/>
    <cellStyle name="Normal_FP20_C1B" xfId="0"/>
    <cellStyle name="Normal_Full Year FY96" xfId="0"/>
    <cellStyle name="Normal_FUNDS FLOW" xfId="0"/>
    <cellStyle name="Normal_FX_SENS" xfId="0"/>
    <cellStyle name="Normal_FY97 RevSum - Channel Pres View" xfId="0"/>
    <cellStyle name="Normal_GAAPDET.XLS" xfId="0"/>
    <cellStyle name="Normal_GCM" xfId="0"/>
    <cellStyle name="Normal_GE03" xfId="0"/>
    <cellStyle name="Normal_GE04" xfId="0"/>
    <cellStyle name="Normal_GenAssum" xfId="0"/>
    <cellStyle name="Normal_Geography View" xfId="0"/>
    <cellStyle name="Normal_GP C1a" xfId="0"/>
    <cellStyle name="Normal_GP C1b" xfId="0"/>
    <cellStyle name="Normal_GP_EI_3" xfId="0"/>
    <cellStyle name="Normal_GQ C1A" xfId="0"/>
    <cellStyle name="Normal_GQ C1B" xfId="0"/>
    <cellStyle name="Normal_groups" xfId="0"/>
    <cellStyle name="Normal_Guidelines" xfId="0"/>
    <cellStyle name="Normal_HC" xfId="0"/>
    <cellStyle name="Normal_HC 1" xfId="0"/>
    <cellStyle name="Normal_HC 2" xfId="0"/>
    <cellStyle name="Normal_HEAD_CNT" xfId="0"/>
    <cellStyle name="Normal_HEADCONT" xfId="0"/>
    <cellStyle name="Normal_Headcount" xfId="0"/>
    <cellStyle name="Normal_Holiday Bundles" xfId="0"/>
    <cellStyle name="Normal_Holiday Bundles (2)" xfId="0"/>
    <cellStyle name="Normal_I_T_EXPE" xfId="0"/>
    <cellStyle name="Normal_Igobox" xfId="0"/>
    <cellStyle name="Normal_Igobox_1" xfId="0"/>
    <cellStyle name="Normal_Igobox_2" xfId="0"/>
    <cellStyle name="Normal_Igobox_Imacros" xfId="0"/>
    <cellStyle name="Normal_Igobox_IPP" xfId="0"/>
    <cellStyle name="Normal_Igobox_Iprintbox" xfId="0"/>
    <cellStyle name="Normal_IM Rebate Q2 SKUs" xfId="0"/>
    <cellStyle name="Normal_IM Rebate Q2 SKUs (2)" xfId="0"/>
    <cellStyle name="Normal_IM Rules and Procedures" xfId="0"/>
    <cellStyle name="Normal_Imacros" xfId="0"/>
    <cellStyle name="Normal_Imacros_1" xfId="0"/>
    <cellStyle name="Normal_Imacros_2" xfId="0"/>
    <cellStyle name="Normal_Income" xfId="0"/>
    <cellStyle name="Normal_INCOME STATEMENT" xfId="0"/>
    <cellStyle name="Normal_Indirect" xfId="0"/>
    <cellStyle name="Normal_Input" xfId="0"/>
    <cellStyle name="Normal_INPUT_1" xfId="0"/>
    <cellStyle name="Normal_INPUT_GenAssum" xfId="0"/>
    <cellStyle name="Normal_Inputs" xfId="0"/>
    <cellStyle name="Normal_Inputs_dimon" xfId="0"/>
    <cellStyle name="Normal_Introduction" xfId="0"/>
    <cellStyle name="Normal_Introduction_1" xfId="0"/>
    <cellStyle name="Normal_Inventory" xfId="0"/>
    <cellStyle name="Normal_INVREV" xfId="0"/>
    <cellStyle name="Normal_IPM C1b" xfId="0"/>
    <cellStyle name="Normal_IPMC1a" xfId="0"/>
    <cellStyle name="Normal_IPP" xfId="0"/>
    <cellStyle name="Normal_IPP_1" xfId="0"/>
    <cellStyle name="Normal_IPP_1_Igobox" xfId="0"/>
    <cellStyle name="Normal_IPP_1_Imacros" xfId="0"/>
    <cellStyle name="Normal_IPP_1_Iprintbox" xfId="0"/>
    <cellStyle name="Normal_IPP_2" xfId="0"/>
    <cellStyle name="Normal_Iprintbox" xfId="0"/>
    <cellStyle name="Normal_Iprintbox_1" xfId="0"/>
    <cellStyle name="Normal_Iprintbox_2" xfId="0"/>
    <cellStyle name="Normal_IRR" xfId="0"/>
    <cellStyle name="Normal_IS-Hold" xfId="0"/>
    <cellStyle name="Normal_IT Budget" xfId="0"/>
    <cellStyle name="Normal_IT Budget (2)" xfId="0"/>
    <cellStyle name="Normal_Iterbox" xfId="0"/>
    <cellStyle name="Normal_ITOCPX" xfId="0"/>
    <cellStyle name="Normal_Janactuals" xfId="0"/>
    <cellStyle name="Normal_jancf" xfId="0"/>
    <cellStyle name="Normal_JUNMTH55" xfId="0"/>
    <cellStyle name="Normal_JUNMTH57" xfId="0"/>
    <cellStyle name="Normal_JUNYTD55" xfId="0"/>
    <cellStyle name="Normal_JUNYTD57" xfId="0"/>
    <cellStyle name="Normal_KABANJA.XLS" xfId="0"/>
    <cellStyle name="Normal_KNLSAT" xfId="0"/>
    <cellStyle name="Normal_KNLSAT_dimon" xfId="0"/>
    <cellStyle name="Normal_KNLSAT_dimon_1" xfId="0"/>
    <cellStyle name="Normal_KNLSAT_NEGS" xfId="0"/>
    <cellStyle name="Normal_Labwo" xfId="0"/>
    <cellStyle name="Normal_LANGSA.XLS" xfId="0"/>
    <cellStyle name="Normal_laroux" xfId="0"/>
    <cellStyle name="Normal_laroux_1" xfId="0"/>
    <cellStyle name="Normal_laroux_12~3SO2" xfId="0"/>
    <cellStyle name="Normal_laroux_1_12~3SO2" xfId="0"/>
    <cellStyle name="Normal_laroux_1_dimon" xfId="0"/>
    <cellStyle name="Normal_laroux_1_dimon_1" xfId="0"/>
    <cellStyle name="Normal_laroux_1_dimon_2" xfId="0"/>
    <cellStyle name="Normal_laroux_1_dimon_3" xfId="0"/>
    <cellStyle name="Normal_laroux_1_laroux" xfId="0"/>
    <cellStyle name="Normal_laroux_1_laroux_1" xfId="0"/>
    <cellStyle name="Normal_laroux_1_laroux_2" xfId="0"/>
    <cellStyle name="Normal_laroux_1_Locas" xfId="0"/>
    <cellStyle name="Normal_laroux_1_Locas_1" xfId="0"/>
    <cellStyle name="Normal_laroux_1_NEGS" xfId="0"/>
    <cellStyle name="Normal_laroux_1_NEGS_1" xfId="0"/>
    <cellStyle name="Normal_laroux_1_pldt" xfId="0"/>
    <cellStyle name="Normal_laroux_1_pldt_1" xfId="0"/>
    <cellStyle name="Normal_laroux_1_pldt_1_dimon" xfId="0"/>
    <cellStyle name="Normal_laroux_1_pldt_2" xfId="0"/>
    <cellStyle name="Normal_laroux_1_pldt_3" xfId="0"/>
    <cellStyle name="Normal_laroux_1_pldt_dimon" xfId="0"/>
    <cellStyle name="Normal_laroux_1_PLDT_dimon_1" xfId="0"/>
    <cellStyle name="Normal_laroux_1_pldt_NEGS" xfId="0"/>
    <cellStyle name="Normal_laroux_1_pldt_~0022862" xfId="0"/>
    <cellStyle name="Normal_laroux_1_VERA" xfId="0"/>
    <cellStyle name="Normal_laroux_1_VERA_1" xfId="0"/>
    <cellStyle name="Normal_laroux_1_VIRUS-EDY" xfId="0"/>
    <cellStyle name="Normal_laroux_2" xfId="0"/>
    <cellStyle name="Normal_laroux_2_dimon" xfId="0"/>
    <cellStyle name="Normal_laroux_2_dimon_1" xfId="0"/>
    <cellStyle name="Normal_laroux_2_dimon_2" xfId="0"/>
    <cellStyle name="Normal_laroux_2_dimon_3" xfId="0"/>
    <cellStyle name="Normal_laroux_2_dimon_4" xfId="0"/>
    <cellStyle name="Normal_laroux_2_laroux" xfId="0"/>
    <cellStyle name="Normal_laroux_2_laroux_1" xfId="0"/>
    <cellStyle name="Normal_laroux_2_laroux_2" xfId="0"/>
    <cellStyle name="Normal_laroux_2_Locas" xfId="0"/>
    <cellStyle name="Normal_laroux_2_Locas_1" xfId="0"/>
    <cellStyle name="Normal_laroux_2_NEGS" xfId="0"/>
    <cellStyle name="Normal_laroux_2_NEGS_1" xfId="0"/>
    <cellStyle name="Normal_laroux_2_NEGS_1_~0022862" xfId="0"/>
    <cellStyle name="Normal_laroux_2_NEGS_2" xfId="0"/>
    <cellStyle name="Normal_laroux_2_NEGS_~0022862" xfId="0"/>
    <cellStyle name="Normal_laroux_2_pldt" xfId="0"/>
    <cellStyle name="Normal_laroux_2_pldt_1" xfId="0"/>
    <cellStyle name="Normal_laroux_2_pldt_2" xfId="0"/>
    <cellStyle name="Normal_laroux_2_pldt_dimon" xfId="0"/>
    <cellStyle name="Normal_laroux_2_pldt_NEGS" xfId="0"/>
    <cellStyle name="Normal_laroux_2_pldt_~0022862" xfId="0"/>
    <cellStyle name="Normal_laroux_2_VIRUS-EDY" xfId="0"/>
    <cellStyle name="Normal_laroux_2_~0022862" xfId="0"/>
    <cellStyle name="Normal_laroux_3" xfId="0"/>
    <cellStyle name="Normal_laroux_3_dimon" xfId="0"/>
    <cellStyle name="Normal_laroux_3_dimon_1" xfId="0"/>
    <cellStyle name="Normal_laroux_3_dimon_2" xfId="0"/>
    <cellStyle name="Normal_laroux_3_dimon_3" xfId="0"/>
    <cellStyle name="Normal_laroux_3_dimon_4" xfId="0"/>
    <cellStyle name="Normal_laroux_3_laroux" xfId="0"/>
    <cellStyle name="Normal_laroux_3_laroux_1" xfId="0"/>
    <cellStyle name="Normal_laroux_3_laroux_2" xfId="0"/>
    <cellStyle name="Normal_laroux_3_laroux_dimon" xfId="0"/>
    <cellStyle name="Normal_laroux_3_Locas" xfId="0"/>
    <cellStyle name="Normal_laroux_3_NEGS" xfId="0"/>
    <cellStyle name="Normal_laroux_3_NEGS_1" xfId="0"/>
    <cellStyle name="Normal_laroux_3_pldt" xfId="0"/>
    <cellStyle name="Normal_laroux_3_pldt_1" xfId="0"/>
    <cellStyle name="Normal_laroux_3_pldt_dimon" xfId="0"/>
    <cellStyle name="Normal_laroux_3_PLDT_dimon_1" xfId="0"/>
    <cellStyle name="Normal_laroux_3_VERA" xfId="0"/>
    <cellStyle name="Normal_laroux_3_VERA_1" xfId="0"/>
    <cellStyle name="Normal_laroux_3_VIRUS-EDY" xfId="0"/>
    <cellStyle name="Normal_laroux_4" xfId="0"/>
    <cellStyle name="Normal_laroux_4_dimon" xfId="0"/>
    <cellStyle name="Normal_laroux_4_dimon_1" xfId="0"/>
    <cellStyle name="Normal_laroux_4_dimon_2" xfId="0"/>
    <cellStyle name="Normal_laroux_4_dimon_3" xfId="0"/>
    <cellStyle name="Normal_laroux_4_dimon_4" xfId="0"/>
    <cellStyle name="Normal_laroux_4_laroux" xfId="0"/>
    <cellStyle name="Normal_laroux_4_laroux_1" xfId="0"/>
    <cellStyle name="Normal_laroux_4_laroux_2" xfId="0"/>
    <cellStyle name="Normal_laroux_4_NEGS" xfId="0"/>
    <cellStyle name="Normal_laroux_4_pldt" xfId="0"/>
    <cellStyle name="Normal_laroux_4_pldt_1" xfId="0"/>
    <cellStyle name="Normal_laroux_4_pldt_2" xfId="0"/>
    <cellStyle name="Normal_laroux_4_pldt_dimon" xfId="0"/>
    <cellStyle name="Normal_laroux_4_PLDT_dimon_1" xfId="0"/>
    <cellStyle name="Normal_laroux_4_VERA" xfId="0"/>
    <cellStyle name="Normal_laroux_4_VIRUS-EDY" xfId="0"/>
    <cellStyle name="Normal_laroux_5" xfId="0"/>
    <cellStyle name="Normal_laroux_5_dimon" xfId="0"/>
    <cellStyle name="Normal_laroux_5_dimon_1" xfId="0"/>
    <cellStyle name="Normal_laroux_5_dimon_2" xfId="0"/>
    <cellStyle name="Normal_laroux_5_dimon_3" xfId="0"/>
    <cellStyle name="Normal_laroux_5_dimon_4" xfId="0"/>
    <cellStyle name="Normal_laroux_5_laroux" xfId="0"/>
    <cellStyle name="Normal_laroux_5_laroux_1" xfId="0"/>
    <cellStyle name="Normal_laroux_5_laroux_2" xfId="0"/>
    <cellStyle name="Normal_laroux_5_NEGS" xfId="0"/>
    <cellStyle name="Normal_laroux_5_pldt" xfId="0"/>
    <cellStyle name="Normal_laroux_5_pldt_1" xfId="0"/>
    <cellStyle name="Normal_laroux_5_pldt_2" xfId="0"/>
    <cellStyle name="Normal_laroux_5_pldt_3" xfId="0"/>
    <cellStyle name="Normal_laroux_5_pldt_dimon" xfId="0"/>
    <cellStyle name="Normal_laroux_5_PLDT_dimon_1" xfId="0"/>
    <cellStyle name="Normal_laroux_5_VERA" xfId="0"/>
    <cellStyle name="Normal_laroux_5_VIRUS-EDY" xfId="0"/>
    <cellStyle name="Normal_laroux_6" xfId="0"/>
    <cellStyle name="Normal_laroux_6_dimon" xfId="0"/>
    <cellStyle name="Normal_laroux_6_dimon_1" xfId="0"/>
    <cellStyle name="Normal_laroux_6_dimon_2" xfId="0"/>
    <cellStyle name="Normal_laroux_6_dimon_3" xfId="0"/>
    <cellStyle name="Normal_laroux_6_dimon_4" xfId="0"/>
    <cellStyle name="Normal_laroux_6_laroux" xfId="0"/>
    <cellStyle name="Normal_laroux_6_laroux_1" xfId="0"/>
    <cellStyle name="Normal_laroux_6_laroux_dimon" xfId="0"/>
    <cellStyle name="Normal_laroux_6_NEGS" xfId="0"/>
    <cellStyle name="Normal_laroux_6_pldt" xfId="0"/>
    <cellStyle name="Normal_laroux_6_pldt_1" xfId="0"/>
    <cellStyle name="Normal_laroux_6_pldt_2" xfId="0"/>
    <cellStyle name="Normal_laroux_6_pldt_dimon" xfId="0"/>
    <cellStyle name="Normal_laroux_6_PLDT_dimon_1" xfId="0"/>
    <cellStyle name="Normal_laroux_6_VERA" xfId="0"/>
    <cellStyle name="Normal_laroux_6_VIRUS-EDY" xfId="0"/>
    <cellStyle name="Normal_laroux_7" xfId="0"/>
    <cellStyle name="Normal_laroux_7_dimon" xfId="0"/>
    <cellStyle name="Normal_laroux_7_dimon_1" xfId="0"/>
    <cellStyle name="Normal_laroux_7_dimon_2" xfId="0"/>
    <cellStyle name="Normal_laroux_7_dimon_3" xfId="0"/>
    <cellStyle name="Normal_laroux_7_laroux" xfId="0"/>
    <cellStyle name="Normal_laroux_7_pldt" xfId="0"/>
    <cellStyle name="Normal_laroux_7_pldt_1" xfId="0"/>
    <cellStyle name="Normal_laroux_7_VERA" xfId="0"/>
    <cellStyle name="Normal_laroux_7_VIRUS-EDY" xfId="0"/>
    <cellStyle name="Normal_laroux_8" xfId="0"/>
    <cellStyle name="Normal_laroux_8_dimon" xfId="0"/>
    <cellStyle name="Normal_laroux_8_dimon_1" xfId="0"/>
    <cellStyle name="Normal_laroux_8_dimon_2" xfId="0"/>
    <cellStyle name="Normal_laroux_8_pldt" xfId="0"/>
    <cellStyle name="Normal_laroux_8_pldt_1" xfId="0"/>
    <cellStyle name="Normal_laroux_8_VERA" xfId="0"/>
    <cellStyle name="Normal_laroux_9" xfId="0"/>
    <cellStyle name="Normal_laroux_9_dimon" xfId="0"/>
    <cellStyle name="Normal_laroux_9_dimon_1" xfId="0"/>
    <cellStyle name="Normal_laroux_A" xfId="0"/>
    <cellStyle name="Normal_laroux_B" xfId="0"/>
    <cellStyle name="Normal_laroux_C" xfId="0"/>
    <cellStyle name="Normal_laroux_D" xfId="0"/>
    <cellStyle name="Normal_laroux_dimon" xfId="0"/>
    <cellStyle name="Normal_laroux_dimon_1" xfId="0"/>
    <cellStyle name="Normal_laroux_dimon_2" xfId="0"/>
    <cellStyle name="Normal_laroux_dimon_3" xfId="0"/>
    <cellStyle name="Normal_laroux_dimon_4" xfId="0"/>
    <cellStyle name="Normal_laroux_dimon_5" xfId="0"/>
    <cellStyle name="Normal_laroux_dimon_6" xfId="0"/>
    <cellStyle name="Normal_laroux_laroux" xfId="0"/>
    <cellStyle name="Normal_laroux_laroux_1" xfId="0"/>
    <cellStyle name="Normal_laroux_laroux_2" xfId="0"/>
    <cellStyle name="Normal_laroux_Locas" xfId="0"/>
    <cellStyle name="Normal_laroux_NEGS" xfId="0"/>
    <cellStyle name="Normal_laroux_NEGS_1" xfId="0"/>
    <cellStyle name="Normal_laroux_NEGS_1_~0022862" xfId="0"/>
    <cellStyle name="Normal_laroux_pldt" xfId="0"/>
    <cellStyle name="Normal_laroux_pldt_1" xfId="0"/>
    <cellStyle name="Normal_laroux_pldt_1_dimon" xfId="0"/>
    <cellStyle name="Normal_laroux_pldt_2" xfId="0"/>
    <cellStyle name="Normal_laroux_pldt_3" xfId="0"/>
    <cellStyle name="Normal_laroux_pldt_dimon" xfId="0"/>
    <cellStyle name="Normal_laroux_PLDT_dimon_1" xfId="0"/>
    <cellStyle name="Normal_laroux_pldt_NEGS" xfId="0"/>
    <cellStyle name="Normal_laroux_pldt_~0022862" xfId="0"/>
    <cellStyle name="Normal_laroux_VERA" xfId="0"/>
    <cellStyle name="Normal_laroux_VERA_1" xfId="0"/>
    <cellStyle name="Normal_laroux_VIRUS-EDY" xfId="0"/>
    <cellStyle name="Normal_LHOKSEU.XLS" xfId="0"/>
    <cellStyle name="Normal_Line Inst." xfId="0"/>
    <cellStyle name="Normal_Linked &gt;&gt;Slide #8 - YTD Results" xfId="0"/>
    <cellStyle name="Normal_List" xfId="0"/>
    <cellStyle name="Normal_Locas" xfId="0"/>
    <cellStyle name="Normal_Locas_1" xfId="0"/>
    <cellStyle name="Normal_Location Total " xfId="0"/>
    <cellStyle name="Normal_Locations" xfId="0"/>
    <cellStyle name="Normal_MACRO1.XLM" xfId="0"/>
    <cellStyle name="Normal_Macro2" xfId="0"/>
    <cellStyle name="Normal_Macrovar" xfId="0"/>
    <cellStyle name="Normal_Macrox" xfId="0"/>
    <cellStyle name="Normal_Maintenance" xfId="0"/>
    <cellStyle name="Normal_MAJASSUM" xfId="0"/>
    <cellStyle name="Normal_MAJASSUM (2)" xfId="0"/>
    <cellStyle name="Normal_MAJREP" xfId="0"/>
    <cellStyle name="Normal_MARDSS" xfId="0"/>
    <cellStyle name="Normal_MarketingActBud" xfId="0"/>
    <cellStyle name="Normal_MarketingDetail" xfId="0"/>
    <cellStyle name="Normal_MATERAL2" xfId="0"/>
    <cellStyle name="Normal_MATERAL2_dimon" xfId="0"/>
    <cellStyle name="Normal_MATERAL2_NEGS" xfId="0"/>
    <cellStyle name="Normal_Material List NEW" xfId="0"/>
    <cellStyle name="Normal_MAYDSS" xfId="0"/>
    <cellStyle name="Normal_MCOE Summary" xfId="0"/>
    <cellStyle name="Normal_MCOE Summary (2)" xfId="0"/>
    <cellStyle name="Normal_MCOE Summary (3)" xfId="0"/>
    <cellStyle name="Normal_MCOE Summary (4)" xfId="0"/>
    <cellStyle name="Normal_MCOE Summary (5)" xfId="0"/>
    <cellStyle name="Normal_MCOE Summary (6)" xfId="0"/>
    <cellStyle name="Normal_MCOE Summary (7)" xfId="0"/>
    <cellStyle name="Normal_MCOE Summary (8)" xfId="0"/>
    <cellStyle name="Normal_MCOE Summary (9)" xfId="0"/>
    <cellStyle name="Normal_MDF" xfId="0"/>
    <cellStyle name="Normal_MDF (2)" xfId="0"/>
    <cellStyle name="Normal_MDF (2)_1" xfId="0"/>
    <cellStyle name="Normal_MDF (2)_Reslr Mktng" xfId="0"/>
    <cellStyle name="Normal_MDF_1" xfId="0"/>
    <cellStyle name="Normal_MDF_MDF (2)" xfId="0"/>
    <cellStyle name="Normal_MDF_MDF (2)_Reslr Mktng" xfId="0"/>
    <cellStyle name="Normal_MDF_Reslr Mktng" xfId="0"/>
    <cellStyle name="Normal_MED-A-CO.XLS" xfId="0"/>
    <cellStyle name="Normal_MEDAN.XLS" xfId="0"/>
    <cellStyle name="Normal_Menu" xfId="0"/>
    <cellStyle name="Normal_MEULABOH.XLS" xfId="0"/>
    <cellStyle name="Normal_MID CURVE" xfId="0"/>
    <cellStyle name="Normal_MKGOCPX" xfId="0"/>
    <cellStyle name="Normal_Mkt Shr" xfId="0"/>
    <cellStyle name="Normal_MOBCPX" xfId="0"/>
    <cellStyle name="Normal_Module1" xfId="0"/>
    <cellStyle name="Normal_Module1 (2)" xfId="0"/>
    <cellStyle name="Normal_Module1 (2)_1" xfId="0"/>
    <cellStyle name="Normal_Module1_1" xfId="0"/>
    <cellStyle name="Normal_Module1_1_Cons2ndCE" xfId="0"/>
    <cellStyle name="Normal_Module1_1_NEGS" xfId="0"/>
    <cellStyle name="Normal_Module1_1_~0022862" xfId="0"/>
    <cellStyle name="Normal_Module1_Book6" xfId="0"/>
    <cellStyle name="Normal_Module1_Dialog1" xfId="0"/>
    <cellStyle name="Normal_Module1_NEGS" xfId="0"/>
    <cellStyle name="Normal_Module1_PERSONAL" xfId="0"/>
    <cellStyle name="Normal_Module1_~0022862" xfId="0"/>
    <cellStyle name="Normal_Module5" xfId="0"/>
    <cellStyle name="Normal_MONTHLY" xfId="0"/>
    <cellStyle name="Normal_MOR  - Supp" xfId="0"/>
    <cellStyle name="Normal_mssReport" xfId="0"/>
    <cellStyle name="Normal_MTDP&amp;L" xfId="0"/>
    <cellStyle name="Normal_MTDRevSum" xfId="0"/>
    <cellStyle name="Normal_mud plant bolted" xfId="0"/>
    <cellStyle name="Normal_mud plant bolted_dimon" xfId="0"/>
    <cellStyle name="Normal_Multikarya" xfId="0"/>
    <cellStyle name="Normal_NA" xfId="0"/>
    <cellStyle name="Normal_NA (2)" xfId="0"/>
    <cellStyle name="Normal_NA WITHOUT GOV'T &amp; PNX" xfId="0"/>
    <cellStyle name="Normal_NAOBU10" xfId="0"/>
    <cellStyle name="Normal_NAT ACCT" xfId="0"/>
    <cellStyle name="Normal_NCR-C&amp;W Val" xfId="0"/>
    <cellStyle name="Normal_NCR-Cap intensity" xfId="0"/>
    <cellStyle name="Normal_NCR-Line per Staff" xfId="0"/>
    <cellStyle name="Normal_NCR-Rev dist" xfId="0"/>
    <cellStyle name="Normal_NEGS" xfId="0"/>
    <cellStyle name="Normal_NEGS_1" xfId="0"/>
    <cellStyle name="Normal_NEGS_1_~0022862" xfId="0"/>
    <cellStyle name="Normal_NEGS_2" xfId="0"/>
    <cellStyle name="Normal_NEGS_3" xfId="0"/>
    <cellStyle name="Normal_NEGS_~0022862" xfId="0"/>
    <cellStyle name="Normal_NEHQ-ACT.XLS" xfId="0"/>
    <cellStyle name="Normal_NEWSETL" xfId="0"/>
    <cellStyle name="Normal_NS-A-CO.XLS" xfId="0"/>
    <cellStyle name="Normal_NS_AT" xfId="0"/>
    <cellStyle name="Normal_NS_CONS GROUP" xfId="0"/>
    <cellStyle name="Normal_NSACTUAL.XLS" xfId="0"/>
    <cellStyle name="Normal_NSACTUAL.XLS_1" xfId="0"/>
    <cellStyle name="Normal_NX00" xfId="0"/>
    <cellStyle name="Normal_Oblig Detail" xfId="0"/>
    <cellStyle name="Normal_oblig monthly" xfId="0"/>
    <cellStyle name="Normal_OBLIGATIONS" xfId="0"/>
    <cellStyle name="Normal_obligations qtrly" xfId="0"/>
    <cellStyle name="Normal_OBLIGDET" xfId="0"/>
    <cellStyle name="Normal_Op Cost Break" xfId="0"/>
    <cellStyle name="Normal_OperResults" xfId="0"/>
    <cellStyle name="Normal_OPSTAT" xfId="0"/>
    <cellStyle name="Normal_OrgChart" xfId="0"/>
    <cellStyle name="Normal_OrgChart_1" xfId="0"/>
    <cellStyle name="Normal_Orig Flat File fr Dan" xfId="0"/>
    <cellStyle name="Normal_OS-A-CO.XLS" xfId="0"/>
    <cellStyle name="Normal_OSMOCPX" xfId="0"/>
    <cellStyle name="Normal_Other Direct" xfId="0"/>
    <cellStyle name="Normal_Other Ind  " xfId="0"/>
    <cellStyle name="Normal_Other Ind  _1" xfId="0"/>
    <cellStyle name="Normal_Other Ind  _CTS - Ind excl Can" xfId="0"/>
    <cellStyle name="Normal_Other Ind  _ECTPLAN" xfId="0"/>
    <cellStyle name="Normal_Other Ind  _PLAN0398" xfId="0"/>
    <cellStyle name="Normal_Other Months" xfId="0"/>
    <cellStyle name="Normal_OTHER OBLIG" xfId="0"/>
    <cellStyle name="Normal_Other Obligations" xfId="0"/>
    <cellStyle name="Normal_OTHER OBLIGATIONS (2)" xfId="0"/>
    <cellStyle name="Normal_Other Obligations_format1" xfId="0"/>
    <cellStyle name="Normal_OTHER OBLIGATIONS_Var_2CE" xfId="0"/>
    <cellStyle name="Normal_Outlet96 View (B)" xfId="0"/>
    <cellStyle name="Normal_Outlook" xfId="0"/>
    <cellStyle name="Normal_Outlook_1" xfId="0"/>
    <cellStyle name="Normal_Overview" xfId="0"/>
    <cellStyle name="Normal_OWN, AR, SNIPS" xfId="0"/>
    <cellStyle name="Normal_P&amp;L" xfId="0"/>
    <cellStyle name="Normal_P-SIANTA.XLS" xfId="0"/>
    <cellStyle name="Normal_PAGE 1" xfId="0"/>
    <cellStyle name="Normal_Pasted Pictures" xfId="0"/>
    <cellStyle name="Normal_pbdefault" xfId="0"/>
    <cellStyle name="Normal_pbdefault_1" xfId="0"/>
    <cellStyle name="Normal_PCMAP1" xfId="0"/>
    <cellStyle name="Normal_PCMAP1 (B)" xfId="0"/>
    <cellStyle name="Normal_PCMAP2 (B)" xfId="0"/>
    <cellStyle name="Normal_PD_Oppty_Map" xfId="0"/>
    <cellStyle name="Normal_percentages" xfId="0"/>
    <cellStyle name="Normal_PERSONAL" xfId="0"/>
    <cellStyle name="Normal_PERSONAL_1" xfId="0"/>
    <cellStyle name="Normal_PERSONAL_2" xfId="0"/>
    <cellStyle name="Normal_PERSONAL_dimon" xfId="0"/>
    <cellStyle name="Normal_PERSONAL_dimon_1" xfId="0"/>
    <cellStyle name="Normal_PERSONAL_Locas" xfId="0"/>
    <cellStyle name="Normal_PG5.XLS" xfId="0"/>
    <cellStyle name="Normal_PGMKOCPX" xfId="0"/>
    <cellStyle name="Normal_PGNW1" xfId="0"/>
    <cellStyle name="Normal_PGNW2" xfId="0"/>
    <cellStyle name="Normal_PGNWOCPX" xfId="0"/>
    <cellStyle name="Normal_Picks" xfId="0"/>
    <cellStyle name="Normal_Pink" xfId="0"/>
    <cellStyle name="Normal_Pivot" xfId="0"/>
    <cellStyle name="Normal_Pivot (2)" xfId="0"/>
    <cellStyle name="Normal_Pivot - Drill Down" xfId="0"/>
    <cellStyle name="Normal_PivotReport" xfId="0"/>
    <cellStyle name="Normal_PLAN" xfId="0"/>
    <cellStyle name="Normal_PLAN0398" xfId="0"/>
    <cellStyle name="Normal_PLAN95" xfId="0"/>
    <cellStyle name="Normal_PLAN_TMS" xfId="0"/>
    <cellStyle name="Normal_PLANT" xfId="0"/>
    <cellStyle name="Normal_PLANTS" xfId="0"/>
    <cellStyle name="Normal_PLDT" xfId="0"/>
    <cellStyle name="Normal_PLDT_1" xfId="0"/>
    <cellStyle name="Normal_pldt_1_Calculations" xfId="0"/>
    <cellStyle name="Normal_pldt_1_Calculations_dimon" xfId="0"/>
    <cellStyle name="Normal_PLDT_1_dimon" xfId="0"/>
    <cellStyle name="Normal_PLDT_1_NEGS" xfId="0"/>
    <cellStyle name="Normal_pldt_1_pldt" xfId="0"/>
    <cellStyle name="Normal_pldt_1_pldt_1" xfId="0"/>
    <cellStyle name="Normal_PLDT_2" xfId="0"/>
    <cellStyle name="Normal_pldt_2_Calculations" xfId="0"/>
    <cellStyle name="Normal_pldt_2_Calculations_dimon" xfId="0"/>
    <cellStyle name="Normal_pldt_2_Calculations_dimon_1" xfId="0"/>
    <cellStyle name="Normal_pldt_2_Calculations_dimon_2" xfId="0"/>
    <cellStyle name="Normal_pldt_2_Calculations_NEGS" xfId="0"/>
    <cellStyle name="Normal_pldt_2_dimon" xfId="0"/>
    <cellStyle name="Normal_PLDT_2_dimon_1" xfId="0"/>
    <cellStyle name="Normal_pldt_2_dimon_2" xfId="0"/>
    <cellStyle name="Normal_pldt_2_NEGS" xfId="0"/>
    <cellStyle name="Normal_pldt_2_NEGS_1" xfId="0"/>
    <cellStyle name="Normal_pldt_2_NEGS_~0022862" xfId="0"/>
    <cellStyle name="Normal_pldt_2_pldt" xfId="0"/>
    <cellStyle name="Normal_pldt_2_pldt_1" xfId="0"/>
    <cellStyle name="Normal_pldt_2_pldt_dimon" xfId="0"/>
    <cellStyle name="Normal_pldt_2_pldt_dimon_1" xfId="0"/>
    <cellStyle name="Normal_pldt_2_pldt_dimon_2" xfId="0"/>
    <cellStyle name="Normal_pldt_2_pldt_NEGS" xfId="0"/>
    <cellStyle name="Normal_pldt_2_~0022862" xfId="0"/>
    <cellStyle name="Normal_pldt_3" xfId="0"/>
    <cellStyle name="Normal_pldt_3_dimon" xfId="0"/>
    <cellStyle name="Normal_pldt_3_dimon_1" xfId="0"/>
    <cellStyle name="Normal_pldt_3_NEGS" xfId="0"/>
    <cellStyle name="Normal_pldt_3_NEGS_1" xfId="0"/>
    <cellStyle name="Normal_pldt_3_NEGS_~0022862" xfId="0"/>
    <cellStyle name="Normal_pldt_3_pldt" xfId="0"/>
    <cellStyle name="Normal_pldt_3_pldt_1" xfId="0"/>
    <cellStyle name="Normal_pldt_3_pldt_1_dimon" xfId="0"/>
    <cellStyle name="Normal_pldt_3_pldt_1_dimon_1" xfId="0"/>
    <cellStyle name="Normal_pldt_3_pldt_1_NEGS" xfId="0"/>
    <cellStyle name="Normal_pldt_3_~0022862" xfId="0"/>
    <cellStyle name="Normal_pldt_4" xfId="0"/>
    <cellStyle name="Normal_pldt_4_dimon" xfId="0"/>
    <cellStyle name="Normal_pldt_4_dimon_1" xfId="0"/>
    <cellStyle name="Normal_PLDT_4_dimon_2" xfId="0"/>
    <cellStyle name="Normal_pldt_4_NEGS" xfId="0"/>
    <cellStyle name="Normal_pldt_4_NEGS_1" xfId="0"/>
    <cellStyle name="Normal_pldt_4_NEGS_1_dimon" xfId="0"/>
    <cellStyle name="Normal_pldt_4_NEGS_1_dimon_1" xfId="0"/>
    <cellStyle name="Normal_pldt_4_NEGS_1_NEGS" xfId="0"/>
    <cellStyle name="Normal_pldt_4_NEGS_~0022862" xfId="0"/>
    <cellStyle name="Normal_pldt_4_NEGS_~0022862_dimon" xfId="0"/>
    <cellStyle name="Normal_pldt_4_NEGS_~0022862_dimon_1" xfId="0"/>
    <cellStyle name="Normal_pldt_4_NEGS_~0022862_NEGS" xfId="0"/>
    <cellStyle name="Normal_pldt_4_pldt" xfId="0"/>
    <cellStyle name="Normal_pldt_4_pldt_1" xfId="0"/>
    <cellStyle name="Normal_pldt_4_pldt_dimon" xfId="0"/>
    <cellStyle name="Normal_pldt_4_pldt_dimon_1" xfId="0"/>
    <cellStyle name="Normal_pldt_4_pldt_NEGS" xfId="0"/>
    <cellStyle name="Normal_pldt_4_~0022862" xfId="0"/>
    <cellStyle name="Normal_pldt_5" xfId="0"/>
    <cellStyle name="Normal_pldt_5_dimon" xfId="0"/>
    <cellStyle name="Normal_pldt_5_dimon_1" xfId="0"/>
    <cellStyle name="Normal_pldt_5_dimon_2" xfId="0"/>
    <cellStyle name="Normal_pldt_5_NEGS" xfId="0"/>
    <cellStyle name="Normal_pldt_5_NEGS_1" xfId="0"/>
    <cellStyle name="Normal_pldt_5_NEGS_2" xfId="0"/>
    <cellStyle name="Normal_pldt_5_NEGS_~0022862" xfId="0"/>
    <cellStyle name="Normal_pldt_5_pldt" xfId="0"/>
    <cellStyle name="Normal_pldt_5_pldt_dimon" xfId="0"/>
    <cellStyle name="Normal_pldt_5_pldt_dimon_1" xfId="0"/>
    <cellStyle name="Normal_pldt_5_pldt_NEGS" xfId="0"/>
    <cellStyle name="Normal_pldt_5_~0022862" xfId="0"/>
    <cellStyle name="Normal_pldt_6" xfId="0"/>
    <cellStyle name="Normal_pldt_6_dimon" xfId="0"/>
    <cellStyle name="Normal_pldt_6_NEGS" xfId="0"/>
    <cellStyle name="Normal_pldt_6_NEGS_dimon" xfId="0"/>
    <cellStyle name="Normal_pldt_6_NEGS_dimon_1" xfId="0"/>
    <cellStyle name="Normal_pldt_6_NEGS_NEGS" xfId="0"/>
    <cellStyle name="Normal_pldt_7" xfId="0"/>
    <cellStyle name="Normal_pldt_8" xfId="0"/>
    <cellStyle name="Normal_pldt_8_dimon" xfId="0"/>
    <cellStyle name="Normal_pldt_8_dimon_1" xfId="0"/>
    <cellStyle name="Normal_pldt_8_NEGS" xfId="0"/>
    <cellStyle name="Normal_pldt_Calculations" xfId="0"/>
    <cellStyle name="Normal_pldt_Calculations_dimon" xfId="0"/>
    <cellStyle name="Normal_PLDT_dimon" xfId="0"/>
    <cellStyle name="Normal_PLDT_dimon_1" xfId="0"/>
    <cellStyle name="Normal_PLDT_dimon_2" xfId="0"/>
    <cellStyle name="Normal_PLDT_NEGS" xfId="0"/>
    <cellStyle name="Normal_pldt_NEGS_1" xfId="0"/>
    <cellStyle name="Normal_pldt_NEGS_~0022862" xfId="0"/>
    <cellStyle name="Normal_pldt_pldt" xfId="0"/>
    <cellStyle name="Normal_pldt_pldt_1" xfId="0"/>
    <cellStyle name="Normal_pldt_pldt_dimon" xfId="0"/>
    <cellStyle name="Normal_PLDT_~0022862" xfId="0"/>
    <cellStyle name="Normal_POW-Provision" xfId="0"/>
    <cellStyle name="Normal_priccurv" xfId="0"/>
    <cellStyle name="Normal_priccurv_1" xfId="0"/>
    <cellStyle name="Normal_priccurv_2" xfId="0"/>
    <cellStyle name="Normal_Pricing1" xfId="0"/>
    <cellStyle name="Normal_Pricing2" xfId="0"/>
    <cellStyle name="Normal_PricVol" xfId="0"/>
    <cellStyle name="Normal_PrintBox (2)" xfId="0"/>
    <cellStyle name="Normal_PriorYear" xfId="0"/>
    <cellStyle name="Normal_PRM Activities" xfId="0"/>
    <cellStyle name="Normal_PROCDS&amp;G" xfId="0"/>
    <cellStyle name="Normal_Prod Div" xfId="0"/>
    <cellStyle name="Normal_PROD SALES" xfId="0"/>
    <cellStyle name="Normal_PROD SALES by Region Pg 2" xfId="0"/>
    <cellStyle name="Normal_PROD SALES by Region Pg 2_NEGS" xfId="0"/>
    <cellStyle name="Normal_PROD SALES by Region Pg 2_~0022862" xfId="0"/>
    <cellStyle name="Normal_PROD SALES_NEGS" xfId="0"/>
    <cellStyle name="Normal_PROD SALES_~0022862" xfId="0"/>
    <cellStyle name="Normal_PRODUCT" xfId="0"/>
    <cellStyle name="Normal_Product_dimon" xfId="0"/>
    <cellStyle name="Normal_PRODUCT_JULITALC." xfId="0"/>
    <cellStyle name="Normal_PRODUCT_NEGS" xfId="0"/>
    <cellStyle name="Normal_PRODUCT_~0022862" xfId="0"/>
    <cellStyle name="Normal_Production Payment model" xfId="0"/>
    <cellStyle name="Normal_production tony" xfId="0"/>
    <cellStyle name="Normal_PROFILE4" xfId="0"/>
    <cellStyle name="Normal_PRS" xfId="0"/>
    <cellStyle name="Normal_PSTNOCFP" xfId="0"/>
    <cellStyle name="Normal_Purch-AR" xfId="0"/>
    <cellStyle name="Normal_Q08-95.XLS" xfId="0"/>
    <cellStyle name="Normal_Q1 FY96" xfId="0"/>
    <cellStyle name="Normal_Q2 FY96" xfId="0"/>
    <cellStyle name="Normal_Q3 FY96" xfId="0"/>
    <cellStyle name="Normal_Q4 FY96" xfId="0"/>
    <cellStyle name="Normal_QMM-1" xfId="0"/>
    <cellStyle name="Normal_QTR94_95" xfId="0"/>
    <cellStyle name="Normal_QTRCOMP" xfId="0"/>
    <cellStyle name="Normal_QUARTER" xfId="0"/>
    <cellStyle name="Normal_Quarter End Months" xfId="0"/>
    <cellStyle name="Normal_R-PRAPAT.XLS" xfId="0"/>
    <cellStyle name="Normal_r1" xfId="0"/>
    <cellStyle name="Normal_r1_dimon" xfId="0"/>
    <cellStyle name="Normal_Real Opr Cf" xfId="0"/>
    <cellStyle name="Normal_Real Rev per Staff (1)" xfId="0"/>
    <cellStyle name="Normal_Real Rev per Staff (2)" xfId="0"/>
    <cellStyle name="Normal_Reconciliation" xfId="0"/>
    <cellStyle name="Normal_Region 2-C&amp;W" xfId="0"/>
    <cellStyle name="Normal_REPORT-budget" xfId="0"/>
    <cellStyle name="Normal_REPORT-plan" xfId="0"/>
    <cellStyle name="Normal_Reporting Status" xfId="0"/>
    <cellStyle name="Normal_Reporting Status_1" xfId="0"/>
    <cellStyle name="Normal_Reporting Status_EUCU Cust Seg Analysis (B)" xfId="0"/>
    <cellStyle name="Normal_Reporting Status_Outlet96 View (B)" xfId="0"/>
    <cellStyle name="Normal_Reporting Status_PCMAP1 (B)" xfId="0"/>
    <cellStyle name="Normal_Reporting Status_PCMAP2 (B)" xfId="0"/>
    <cellStyle name="Normal_Reporting Status_Subsegment Charts (B)" xfId="0"/>
    <cellStyle name="Normal_Req Summ" xfId="0"/>
    <cellStyle name="Normal_Reseller Mktng" xfId="0"/>
    <cellStyle name="Normal_Reslr Mktng" xfId="0"/>
    <cellStyle name="Normal_Reslr Mktng_1" xfId="0"/>
    <cellStyle name="Normal_Retail By Div" xfId="0"/>
    <cellStyle name="Normal_Return on Rev" xfId="0"/>
    <cellStyle name="Normal_Rev p line" xfId="0"/>
    <cellStyle name="Normal_Revenue" xfId="0"/>
    <cellStyle name="Normal_Revenues" xfId="0"/>
    <cellStyle name="Normal_RevSum" xfId="0"/>
    <cellStyle name="Normal_RevSum (2)" xfId="0"/>
    <cellStyle name="Normal_RICK PRES OF 2nd QTR" xfId="0"/>
    <cellStyle name="Normal_ROACE" xfId="0"/>
    <cellStyle name="Normal_ROCF (Tot)" xfId="0"/>
    <cellStyle name="Normal_RQSTFRM" xfId="0"/>
    <cellStyle name="Normal_Rsllr Monthly Market Share" xfId="0"/>
    <cellStyle name="Normal_RslrSales.xls Chart 3" xfId="0"/>
    <cellStyle name="Normal_RslrSales.xls Chart 4" xfId="0"/>
    <cellStyle name="Normal_RslrSales.xls Chart 5" xfId="0"/>
    <cellStyle name="Normal_RTL DMR Rank" xfId="0"/>
    <cellStyle name="Normal_S&amp;MCosts" xfId="0"/>
    <cellStyle name="Normal_S60084" xfId="0"/>
    <cellStyle name="Normal_s62002" xfId="0"/>
    <cellStyle name="Normal_S70008" xfId="0"/>
    <cellStyle name="Normal_Sales Order" xfId="0"/>
    <cellStyle name="Normal_SALES, BGP, MOI" xfId="0"/>
    <cellStyle name="Normal_SATOCPX" xfId="0"/>
    <cellStyle name="Normal_SC COP" xfId="0"/>
    <cellStyle name="Normal_Segment and Account" xfId="0"/>
    <cellStyle name="Normal_Segment Change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1_dimon" xfId="0"/>
    <cellStyle name="Normal_Sheet1_2" xfId="0"/>
    <cellStyle name="Normal_Sheet1_Book6" xfId="0"/>
    <cellStyle name="Normal_Sheet1_Capital (2)" xfId="0"/>
    <cellStyle name="Normal_Sheet1_Dialog1" xfId="0"/>
    <cellStyle name="Normal_Sheet1_dimon" xfId="0"/>
    <cellStyle name="Normal_Sheet1_dimon_1" xfId="0"/>
    <cellStyle name="Normal_Sheet1_FUNDS" xfId="0"/>
    <cellStyle name="Normal_Sheet1_FUNDS (2)" xfId="0"/>
    <cellStyle name="Normal_Sheet1_IT Budget" xfId="0"/>
    <cellStyle name="Normal_Sheet1_IT Budget (2)" xfId="0"/>
    <cellStyle name="Normal_Sheet1_laroux" xfId="0"/>
    <cellStyle name="Normal_Sheet1_laroux_dimon" xfId="0"/>
    <cellStyle name="Normal_Sheet1_List" xfId="0"/>
    <cellStyle name="Normal_Sheet1_NEGS" xfId="0"/>
    <cellStyle name="Normal_Sheet1_NEGS_1" xfId="0"/>
    <cellStyle name="Normal_Sheet1_NEGS_~0022862" xfId="0"/>
    <cellStyle name="Normal_Sheet1_PERSONAL" xfId="0"/>
    <cellStyle name="Normal_Sheet1_PLDT" xfId="0"/>
    <cellStyle name="Normal_Sheet1_PLDT_dimon" xfId="0"/>
    <cellStyle name="Normal_Sheet1_VERA" xfId="0"/>
    <cellStyle name="Normal_Sheet1_VERA_1" xfId="0"/>
    <cellStyle name="Normal_Sheet1_~0022862" xfId="0"/>
    <cellStyle name="Normal_Sheet2" xfId="0"/>
    <cellStyle name="Normal_Sheet2_1" xfId="0"/>
    <cellStyle name="Normal_Sheet2_dimon" xfId="0"/>
    <cellStyle name="Normal_Sheet2_NEGS" xfId="0"/>
    <cellStyle name="Normal_Sheet2_~0022862" xfId="0"/>
    <cellStyle name="Normal_Sheet3" xfId="0"/>
    <cellStyle name="Normal_Sheet4" xfId="0"/>
    <cellStyle name="Normal_Sheet4_NEGS" xfId="0"/>
    <cellStyle name="Normal_Sheet4_pldt" xfId="0"/>
    <cellStyle name="Normal_Sheet4_~0022862" xfId="0"/>
    <cellStyle name="Normal_SHENREPT" xfId="0"/>
    <cellStyle name="Normal_SHENREPT_laroux" xfId="0"/>
    <cellStyle name="Normal_SHENREPT_pldt" xfId="0"/>
    <cellStyle name="Normal_Shipped" xfId="0"/>
    <cellStyle name="Normal_Shipping" xfId="0"/>
    <cellStyle name="Normal_SIBOLGA.XLS" xfId="0"/>
    <cellStyle name="Normal_solInv_suppldata_qry" xfId="0"/>
    <cellStyle name="Normal_SOP" xfId="0"/>
    <cellStyle name="Normal_sprint contr" xfId="0"/>
    <cellStyle name="Normal_Staff cost%rev" xfId="0"/>
    <cellStyle name="Normal_Standard" xfId="0"/>
    <cellStyle name="Normal_stats" xfId="0"/>
    <cellStyle name="Normal_stats_format1" xfId="0"/>
    <cellStyle name="Normal_STATS_Var_2CE" xfId="0"/>
    <cellStyle name="Normal_Subsegment Charts (B)" xfId="0"/>
    <cellStyle name="Normal_Summary" xfId="0"/>
    <cellStyle name="Normal_Summary By Div &amp; Cat" xfId="0"/>
    <cellStyle name="Normal_Summary Page" xfId="0"/>
    <cellStyle name="Normal_Summary_NEGS" xfId="0"/>
    <cellStyle name="Normal_Summary_~0022862" xfId="0"/>
    <cellStyle name="Normal_SUMPAGE" xfId="0"/>
    <cellStyle name="Normal_SWI-C-CO.XLS" xfId="0"/>
    <cellStyle name="Normal_SYSPLN98" xfId="0"/>
    <cellStyle name="Normal_SYSPLN98_dimon" xfId="0"/>
    <cellStyle name="Normal_SYSPLN98_dimon_1" xfId="0"/>
    <cellStyle name="Normal_SYSPLN98_NEGS" xfId="0"/>
    <cellStyle name="Normal_TARGET4" xfId="0"/>
    <cellStyle name="Normal_Template" xfId="0"/>
    <cellStyle name="Normal_Terms Defined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Obligation Format" xfId="0"/>
    <cellStyle name="Normal_TOTAL YTD" xfId="0"/>
    <cellStyle name="Normal_Total-Rev dist." xfId="0"/>
    <cellStyle name="Normal_TOTALS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end P&amp;L - Actual" xfId="0"/>
    <cellStyle name="Normal_TrendP&amp;L" xfId="0"/>
    <cellStyle name="Normal_TrendRev" xfId="0"/>
    <cellStyle name="Normal_TRN-A-CO.XLS" xfId="0"/>
    <cellStyle name="Normal_Var_2CE" xfId="0"/>
    <cellStyle name="Normal_VARIATIONS" xfId="0"/>
    <cellStyle name="Normal_Walmart" xfId="0"/>
    <cellStyle name="Normal_White" xfId="0"/>
    <cellStyle name="Normal_Whole-ECT Europe" xfId="0"/>
    <cellStyle name="Normal_Whole-ECT No Am" xfId="0"/>
    <cellStyle name="Normal_Whole-EES" xfId="0"/>
    <cellStyle name="Normal_Whole-Intl" xfId="0"/>
    <cellStyle name="Normal_WIP Chart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Normal_YTDP&amp;L" xfId="0"/>
    <cellStyle name="Normal_YTDRevSum" xfId="0"/>
    <cellStyle name="Normal_~0022862" xfId="0"/>
    <cellStyle name="Percent [2]" xfId="0"/>
    <cellStyle name="Percent_12~3SO2" xfId="0"/>
    <cellStyle name="Percent_laroux" xfId="0"/>
    <cellStyle name="Total" xfId="0"/>
    <cellStyle name="Unprot" xfId="0"/>
    <cellStyle name="Unprot$" xfId="0"/>
    <cellStyle name="Unprot_CurrencySKorea" xfId="0"/>
    <cellStyle name="Unprotect" xfId="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externalLink" Target="externalLinks/externalLink1.xml"/><Relationship Id="rId3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34</xdr:col>
      <xdr:colOff>251640</xdr:colOff>
      <xdr:row>114</xdr:row>
      <xdr:rowOff>143280</xdr:rowOff>
    </xdr:from>
    <xdr:to>
      <xdr:col>36</xdr:col>
      <xdr:colOff>720</xdr:colOff>
      <xdr:row>114</xdr:row>
      <xdr:rowOff>143280</xdr:rowOff>
    </xdr:to>
    <xdr:sp>
      <xdr:nvSpPr>
        <xdr:cNvPr id="0" name="Line 2"/>
        <xdr:cNvSpPr/>
      </xdr:nvSpPr>
      <xdr:spPr>
        <a:xfrm>
          <a:off x="25017840" y="18212040"/>
          <a:ext cx="103680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44</xdr:col>
      <xdr:colOff>251640</xdr:colOff>
      <xdr:row>108</xdr:row>
      <xdr:rowOff>142920</xdr:rowOff>
    </xdr:from>
    <xdr:to>
      <xdr:col>46</xdr:col>
      <xdr:colOff>720</xdr:colOff>
      <xdr:row>108</xdr:row>
      <xdr:rowOff>142920</xdr:rowOff>
    </xdr:to>
    <xdr:sp>
      <xdr:nvSpPr>
        <xdr:cNvPr id="9" name="Line 1"/>
        <xdr:cNvSpPr/>
      </xdr:nvSpPr>
      <xdr:spPr>
        <a:xfrm>
          <a:off x="25999560" y="18983520"/>
          <a:ext cx="125856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44</xdr:col>
      <xdr:colOff>251640</xdr:colOff>
      <xdr:row>108</xdr:row>
      <xdr:rowOff>142920</xdr:rowOff>
    </xdr:from>
    <xdr:to>
      <xdr:col>46</xdr:col>
      <xdr:colOff>720</xdr:colOff>
      <xdr:row>108</xdr:row>
      <xdr:rowOff>142920</xdr:rowOff>
    </xdr:to>
    <xdr:sp>
      <xdr:nvSpPr>
        <xdr:cNvPr id="10" name="Line 1"/>
        <xdr:cNvSpPr/>
      </xdr:nvSpPr>
      <xdr:spPr>
        <a:xfrm>
          <a:off x="25999560" y="18983520"/>
          <a:ext cx="125856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44</xdr:col>
      <xdr:colOff>251640</xdr:colOff>
      <xdr:row>108</xdr:row>
      <xdr:rowOff>142920</xdr:rowOff>
    </xdr:from>
    <xdr:to>
      <xdr:col>46</xdr:col>
      <xdr:colOff>720</xdr:colOff>
      <xdr:row>108</xdr:row>
      <xdr:rowOff>142920</xdr:rowOff>
    </xdr:to>
    <xdr:sp>
      <xdr:nvSpPr>
        <xdr:cNvPr id="11" name="Line 1"/>
        <xdr:cNvSpPr/>
      </xdr:nvSpPr>
      <xdr:spPr>
        <a:xfrm>
          <a:off x="25999560" y="18983520"/>
          <a:ext cx="125856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44</xdr:col>
      <xdr:colOff>251280</xdr:colOff>
      <xdr:row>108</xdr:row>
      <xdr:rowOff>142920</xdr:rowOff>
    </xdr:from>
    <xdr:to>
      <xdr:col>46</xdr:col>
      <xdr:colOff>720</xdr:colOff>
      <xdr:row>108</xdr:row>
      <xdr:rowOff>142920</xdr:rowOff>
    </xdr:to>
    <xdr:sp>
      <xdr:nvSpPr>
        <xdr:cNvPr id="12" name="Line 1"/>
        <xdr:cNvSpPr/>
      </xdr:nvSpPr>
      <xdr:spPr>
        <a:xfrm>
          <a:off x="25868520" y="19050120"/>
          <a:ext cx="149004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44</xdr:col>
      <xdr:colOff>251280</xdr:colOff>
      <xdr:row>108</xdr:row>
      <xdr:rowOff>142920</xdr:rowOff>
    </xdr:from>
    <xdr:to>
      <xdr:col>46</xdr:col>
      <xdr:colOff>720</xdr:colOff>
      <xdr:row>108</xdr:row>
      <xdr:rowOff>142920</xdr:rowOff>
    </xdr:to>
    <xdr:sp>
      <xdr:nvSpPr>
        <xdr:cNvPr id="13" name="Line 2"/>
        <xdr:cNvSpPr/>
      </xdr:nvSpPr>
      <xdr:spPr>
        <a:xfrm>
          <a:off x="25868520" y="19050120"/>
          <a:ext cx="149004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34</xdr:col>
      <xdr:colOff>251280</xdr:colOff>
      <xdr:row>115</xdr:row>
      <xdr:rowOff>142920</xdr:rowOff>
    </xdr:from>
    <xdr:to>
      <xdr:col>36</xdr:col>
      <xdr:colOff>720</xdr:colOff>
      <xdr:row>115</xdr:row>
      <xdr:rowOff>142920</xdr:rowOff>
    </xdr:to>
    <xdr:sp>
      <xdr:nvSpPr>
        <xdr:cNvPr id="1" name="Line 1"/>
        <xdr:cNvSpPr/>
      </xdr:nvSpPr>
      <xdr:spPr>
        <a:xfrm>
          <a:off x="20006640" y="18992880"/>
          <a:ext cx="102708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37</xdr:col>
      <xdr:colOff>251640</xdr:colOff>
      <xdr:row>115</xdr:row>
      <xdr:rowOff>142920</xdr:rowOff>
    </xdr:from>
    <xdr:to>
      <xdr:col>39</xdr:col>
      <xdr:colOff>1080</xdr:colOff>
      <xdr:row>115</xdr:row>
      <xdr:rowOff>142920</xdr:rowOff>
    </xdr:to>
    <xdr:sp>
      <xdr:nvSpPr>
        <xdr:cNvPr id="2" name="Line 1"/>
        <xdr:cNvSpPr/>
      </xdr:nvSpPr>
      <xdr:spPr>
        <a:xfrm>
          <a:off x="22099320" y="18992880"/>
          <a:ext cx="118836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37</xdr:col>
      <xdr:colOff>251640</xdr:colOff>
      <xdr:row>110</xdr:row>
      <xdr:rowOff>142920</xdr:rowOff>
    </xdr:from>
    <xdr:to>
      <xdr:col>39</xdr:col>
      <xdr:colOff>1080</xdr:colOff>
      <xdr:row>110</xdr:row>
      <xdr:rowOff>142920</xdr:rowOff>
    </xdr:to>
    <xdr:sp>
      <xdr:nvSpPr>
        <xdr:cNvPr id="3" name="Line 1"/>
        <xdr:cNvSpPr/>
      </xdr:nvSpPr>
      <xdr:spPr>
        <a:xfrm>
          <a:off x="22099320" y="19040400"/>
          <a:ext cx="118836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37</xdr:col>
      <xdr:colOff>251280</xdr:colOff>
      <xdr:row>108</xdr:row>
      <xdr:rowOff>142920</xdr:rowOff>
    </xdr:from>
    <xdr:to>
      <xdr:col>39</xdr:col>
      <xdr:colOff>720</xdr:colOff>
      <xdr:row>108</xdr:row>
      <xdr:rowOff>142920</xdr:rowOff>
    </xdr:to>
    <xdr:sp>
      <xdr:nvSpPr>
        <xdr:cNvPr id="4" name="Line 1"/>
        <xdr:cNvSpPr/>
      </xdr:nvSpPr>
      <xdr:spPr>
        <a:xfrm>
          <a:off x="22299840" y="18983520"/>
          <a:ext cx="118836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44</xdr:col>
      <xdr:colOff>251280</xdr:colOff>
      <xdr:row>108</xdr:row>
      <xdr:rowOff>142920</xdr:rowOff>
    </xdr:from>
    <xdr:to>
      <xdr:col>46</xdr:col>
      <xdr:colOff>720</xdr:colOff>
      <xdr:row>108</xdr:row>
      <xdr:rowOff>142920</xdr:rowOff>
    </xdr:to>
    <xdr:sp>
      <xdr:nvSpPr>
        <xdr:cNvPr id="5" name="Line 1"/>
        <xdr:cNvSpPr/>
      </xdr:nvSpPr>
      <xdr:spPr>
        <a:xfrm>
          <a:off x="25857720" y="18983520"/>
          <a:ext cx="12589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44</xdr:col>
      <xdr:colOff>251280</xdr:colOff>
      <xdr:row>108</xdr:row>
      <xdr:rowOff>142920</xdr:rowOff>
    </xdr:from>
    <xdr:to>
      <xdr:col>46</xdr:col>
      <xdr:colOff>720</xdr:colOff>
      <xdr:row>108</xdr:row>
      <xdr:rowOff>142920</xdr:rowOff>
    </xdr:to>
    <xdr:sp>
      <xdr:nvSpPr>
        <xdr:cNvPr id="6" name="Line 1"/>
        <xdr:cNvSpPr/>
      </xdr:nvSpPr>
      <xdr:spPr>
        <a:xfrm>
          <a:off x="25857720" y="18983520"/>
          <a:ext cx="12589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44</xdr:col>
      <xdr:colOff>251640</xdr:colOff>
      <xdr:row>108</xdr:row>
      <xdr:rowOff>142920</xdr:rowOff>
    </xdr:from>
    <xdr:to>
      <xdr:col>46</xdr:col>
      <xdr:colOff>720</xdr:colOff>
      <xdr:row>108</xdr:row>
      <xdr:rowOff>142920</xdr:rowOff>
    </xdr:to>
    <xdr:sp>
      <xdr:nvSpPr>
        <xdr:cNvPr id="7" name="Line 1"/>
        <xdr:cNvSpPr/>
      </xdr:nvSpPr>
      <xdr:spPr>
        <a:xfrm>
          <a:off x="25908840" y="18983520"/>
          <a:ext cx="125856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44</xdr:col>
      <xdr:colOff>251640</xdr:colOff>
      <xdr:row>108</xdr:row>
      <xdr:rowOff>142920</xdr:rowOff>
    </xdr:from>
    <xdr:to>
      <xdr:col>46</xdr:col>
      <xdr:colOff>720</xdr:colOff>
      <xdr:row>108</xdr:row>
      <xdr:rowOff>142920</xdr:rowOff>
    </xdr:to>
    <xdr:sp>
      <xdr:nvSpPr>
        <xdr:cNvPr id="8" name="Line 1"/>
        <xdr:cNvSpPr/>
      </xdr:nvSpPr>
      <xdr:spPr>
        <a:xfrm>
          <a:off x="25999560" y="18983520"/>
          <a:ext cx="125856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A:/99TUF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***00"/>
      <sheetName val="***01"/>
      <sheetName val="***02"/>
      <sheetName val="***03"/>
      <sheetName val="***04"/>
      <sheetName val="***05"/>
      <sheetName val="***06"/>
      <sheetName val="***07"/>
      <sheetName val="***08"/>
      <sheetName val="***09"/>
      <sheetName val="***10"/>
      <sheetName val="***11"/>
      <sheetName val="***12"/>
      <sheetName val="***13"/>
      <sheetName val="***14"/>
      <sheetName val="***15"/>
      <sheetName val="***16"/>
      <sheetName val="***17"/>
      <sheetName val="***18"/>
      <sheetName val="***19"/>
      <sheetName val="***21"/>
      <sheetName val="Jan 99"/>
      <sheetName val="Jan 99a"/>
      <sheetName val="Feb 99"/>
      <sheetName val="Mar 99"/>
      <sheetName val="Apr 99"/>
      <sheetName val="May 99"/>
      <sheetName val="June 99"/>
      <sheetName val="July 99"/>
      <sheetName val="Aug 99"/>
      <sheetName val="Sep 99"/>
      <sheetName val="Oct 99"/>
      <sheetName val="Nov 99"/>
      <sheetName val="Dec 9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58">
          <cell r="S58">
            <v>11171795</v>
          </cell>
        </row>
        <row r="61">
          <cell r="H61">
            <v>11740000</v>
          </cell>
        </row>
        <row r="65">
          <cell r="S65">
            <v>8690084</v>
          </cell>
        </row>
        <row r="66">
          <cell r="H66">
            <v>19520335</v>
          </cell>
        </row>
      </sheetData>
      <sheetData sheetId="3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2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2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2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2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2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29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30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31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32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33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34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7.7"/>
    <col collapsed="false" customWidth="true" hidden="false" outlineLevel="0" max="2" min="2" style="1" width="13.28"/>
    <col collapsed="false" customWidth="true" hidden="false" outlineLevel="0" max="3" min="3" style="1" width="2.7"/>
    <col collapsed="false" customWidth="true" hidden="false" outlineLevel="0" max="5" min="4" style="1" width="15.28"/>
    <col collapsed="false" customWidth="true" hidden="false" outlineLevel="0" max="6" min="6" style="1" width="14.14"/>
    <col collapsed="false" customWidth="true" hidden="false" outlineLevel="0" max="7" min="7" style="1" width="11.13"/>
    <col collapsed="false" customWidth="true" hidden="false" outlineLevel="0" max="8" min="8" style="1" width="12.7"/>
    <col collapsed="false" customWidth="true" hidden="false" outlineLevel="0" max="9" min="9" style="1" width="3.7"/>
    <col collapsed="false" customWidth="true" hidden="false" outlineLevel="0" max="10" min="10" style="1" width="10.71"/>
    <col collapsed="false" customWidth="true" hidden="false" outlineLevel="0" max="11" min="11" style="1" width="2.7"/>
    <col collapsed="false" customWidth="true" hidden="false" outlineLevel="0" max="12" min="12" style="1" width="11.99"/>
    <col collapsed="false" customWidth="true" hidden="false" outlineLevel="0" max="13" min="13" style="1" width="10.71"/>
    <col collapsed="false" customWidth="true" hidden="false" outlineLevel="0" max="14" min="14" style="1" width="14.7"/>
    <col collapsed="false" customWidth="true" hidden="false" outlineLevel="0" max="15" min="15" style="1" width="12.56"/>
    <col collapsed="false" customWidth="true" hidden="false" outlineLevel="0" max="16" min="16" style="1" width="12.7"/>
    <col collapsed="false" customWidth="true" hidden="false" outlineLevel="0" max="17" min="17" style="1" width="3.7"/>
    <col collapsed="false" customWidth="true" hidden="false" outlineLevel="0" max="18" min="18" style="1" width="10.71"/>
    <col collapsed="false" customWidth="true" hidden="false" outlineLevel="0" max="19" min="19" style="1" width="2.42"/>
    <col collapsed="false" customWidth="true" hidden="false" outlineLevel="0" max="20" min="20" style="1" width="11.99"/>
    <col collapsed="false" customWidth="true" hidden="false" outlineLevel="0" max="22" min="21" style="1" width="10.71"/>
    <col collapsed="false" customWidth="true" hidden="false" outlineLevel="0" max="23" min="23" style="1" width="12.7"/>
    <col collapsed="false" customWidth="true" hidden="false" outlineLevel="0" max="24" min="24" style="1" width="4.7"/>
    <col collapsed="false" customWidth="true" hidden="false" outlineLevel="0" max="25" min="25" style="1" width="11.99"/>
    <col collapsed="false" customWidth="true" hidden="false" outlineLevel="0" max="26" min="26" style="1" width="15.7"/>
    <col collapsed="false" customWidth="true" hidden="false" outlineLevel="0" max="27" min="27" style="1" width="12.42"/>
    <col collapsed="false" customWidth="true" hidden="false" outlineLevel="0" max="28" min="28" style="1" width="14.7"/>
    <col collapsed="false" customWidth="true" hidden="false" outlineLevel="0" max="29" min="29" style="1" width="11.28"/>
    <col collapsed="false" customWidth="false" hidden="false" outlineLevel="0" max="257" min="30" style="1" width="9.14"/>
  </cols>
  <sheetData>
    <row r="1" customFormat="false" ht="13.5" hidden="false" customHeight="false" outlineLevel="0" collapsed="false">
      <c r="E1" s="2"/>
      <c r="F1" s="3" t="s">
        <v>0</v>
      </c>
      <c r="G1" s="4" t="s">
        <v>1</v>
      </c>
    </row>
    <row r="2" customFormat="false" ht="13.5" hidden="false" customHeight="false" outlineLevel="0" collapsed="false">
      <c r="A2" s="5" t="s">
        <v>2</v>
      </c>
      <c r="B2" s="6" t="n">
        <v>31</v>
      </c>
      <c r="C2" s="7"/>
      <c r="E2" s="8" t="s">
        <v>3</v>
      </c>
      <c r="F2" s="9" t="n">
        <v>20000</v>
      </c>
      <c r="G2" s="10" t="n">
        <v>30000</v>
      </c>
    </row>
    <row r="3" customFormat="false" ht="19.5" hidden="false" customHeight="false" outlineLevel="0" collapsed="false">
      <c r="A3" s="11" t="s">
        <v>4</v>
      </c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</row>
    <row r="4" customFormat="false" ht="19.5" hidden="false" customHeight="false" outlineLevel="0" collapsed="false">
      <c r="A4" s="11" t="s">
        <v>5</v>
      </c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</row>
    <row r="5" customFormat="false" ht="19.5" hidden="false" customHeight="false" outlineLevel="0" collapsed="false">
      <c r="A5" s="11"/>
      <c r="B5" s="0"/>
      <c r="C5" s="0"/>
      <c r="D5" s="0"/>
      <c r="E5" s="0"/>
      <c r="F5" s="0"/>
      <c r="G5" s="0"/>
      <c r="H5" s="0"/>
      <c r="I5" s="0"/>
      <c r="J5" s="12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</row>
    <row r="6" customFormat="false" ht="19.5" hidden="false" customHeight="false" outlineLevel="0" collapsed="false">
      <c r="A6" s="13" t="s">
        <v>6</v>
      </c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</row>
    <row r="7" customFormat="false" ht="16.5" hidden="false" customHeight="false" outlineLevel="0" collapsed="false">
      <c r="A7" s="14"/>
    </row>
    <row r="8" customFormat="false" ht="18" hidden="false" customHeight="false" outlineLevel="0" collapsed="false">
      <c r="B8" s="15" t="s">
        <v>7</v>
      </c>
      <c r="C8" s="16"/>
      <c r="D8" s="16"/>
      <c r="E8" s="16"/>
      <c r="F8" s="16"/>
      <c r="G8" s="16"/>
      <c r="H8" s="17"/>
      <c r="I8" s="18"/>
      <c r="J8" s="19" t="s">
        <v>8</v>
      </c>
      <c r="K8" s="20"/>
      <c r="L8" s="21"/>
      <c r="M8" s="21"/>
      <c r="N8" s="21"/>
      <c r="O8" s="21"/>
      <c r="P8" s="22"/>
      <c r="R8" s="23" t="s">
        <v>9</v>
      </c>
      <c r="S8" s="24"/>
      <c r="T8" s="24"/>
      <c r="U8" s="25"/>
      <c r="V8" s="24"/>
      <c r="W8" s="26"/>
      <c r="X8" s="27"/>
    </row>
    <row r="9" customFormat="false" ht="15" hidden="false" customHeight="true" outlineLevel="0" collapsed="false">
      <c r="B9" s="28" t="s">
        <v>10</v>
      </c>
      <c r="C9" s="29"/>
      <c r="D9" s="18"/>
      <c r="E9" s="18"/>
      <c r="F9" s="18"/>
      <c r="G9" s="18"/>
      <c r="H9" s="30"/>
      <c r="I9" s="18"/>
      <c r="J9" s="28" t="s">
        <v>11</v>
      </c>
      <c r="K9" s="29"/>
      <c r="L9" s="18"/>
      <c r="M9" s="18"/>
      <c r="N9" s="18"/>
      <c r="O9" s="18"/>
      <c r="P9" s="31"/>
      <c r="R9" s="28" t="s">
        <v>10</v>
      </c>
      <c r="S9" s="29"/>
      <c r="T9" s="18"/>
      <c r="U9" s="32"/>
      <c r="V9" s="18"/>
      <c r="W9" s="33"/>
      <c r="X9" s="27"/>
    </row>
    <row r="10" customFormat="false" ht="15.75" hidden="false" customHeight="true" outlineLevel="0" collapsed="false">
      <c r="B10" s="34" t="s">
        <v>12</v>
      </c>
      <c r="E10" s="35" t="s">
        <v>13</v>
      </c>
      <c r="F10" s="36" t="n">
        <v>20000</v>
      </c>
      <c r="H10" s="31"/>
      <c r="J10" s="34" t="s">
        <v>14</v>
      </c>
      <c r="N10" s="35" t="s">
        <v>13</v>
      </c>
      <c r="O10" s="36" t="n">
        <v>30000</v>
      </c>
      <c r="P10" s="31"/>
      <c r="R10" s="28" t="s">
        <v>15</v>
      </c>
      <c r="S10" s="29"/>
      <c r="T10" s="32"/>
      <c r="U10" s="32"/>
      <c r="W10" s="31"/>
    </row>
    <row r="11" customFormat="false" ht="9.75" hidden="false" customHeight="true" outlineLevel="0" collapsed="false">
      <c r="B11" s="34"/>
      <c r="D11" s="37"/>
      <c r="E11" s="37"/>
      <c r="H11" s="31"/>
      <c r="J11" s="34"/>
      <c r="N11" s="37"/>
      <c r="P11" s="31"/>
      <c r="R11" s="38"/>
      <c r="S11" s="32"/>
      <c r="T11" s="32"/>
      <c r="U11" s="32"/>
      <c r="V11" s="32"/>
      <c r="W11" s="31"/>
      <c r="AA11" s="39"/>
      <c r="AB11" s="39"/>
      <c r="AC11" s="39"/>
    </row>
    <row r="12" customFormat="false" ht="16.5" hidden="false" customHeight="true" outlineLevel="0" collapsed="false">
      <c r="B12" s="40" t="s">
        <v>16</v>
      </c>
      <c r="C12" s="41"/>
      <c r="D12" s="40" t="s">
        <v>17</v>
      </c>
      <c r="E12" s="40"/>
      <c r="F12" s="40"/>
      <c r="G12" s="40"/>
      <c r="H12" s="42" t="n">
        <f aca="false">hplr*days</f>
        <v>620000</v>
      </c>
      <c r="J12" s="43" t="s">
        <v>16</v>
      </c>
      <c r="K12" s="41"/>
      <c r="L12" s="43" t="s">
        <v>17</v>
      </c>
      <c r="M12" s="43"/>
      <c r="N12" s="43"/>
      <c r="O12" s="43"/>
      <c r="P12" s="31" t="n">
        <f aca="false">wb*days</f>
        <v>930000</v>
      </c>
      <c r="R12" s="44" t="s">
        <v>16</v>
      </c>
      <c r="S12" s="45"/>
      <c r="T12" s="46" t="s">
        <v>17</v>
      </c>
      <c r="U12" s="46"/>
      <c r="V12" s="46"/>
      <c r="W12" s="42"/>
      <c r="AA12" s="47" t="s">
        <v>18</v>
      </c>
      <c r="AB12" s="47"/>
      <c r="AC12" s="47"/>
    </row>
    <row r="13" customFormat="false" ht="15" hidden="false" customHeight="false" outlineLevel="0" collapsed="false">
      <c r="B13" s="48" t="s">
        <v>19</v>
      </c>
      <c r="C13" s="49"/>
      <c r="D13" s="50" t="s">
        <v>20</v>
      </c>
      <c r="E13" s="51" t="s">
        <v>20</v>
      </c>
      <c r="F13" s="51" t="s">
        <v>21</v>
      </c>
      <c r="G13" s="52" t="s">
        <v>22</v>
      </c>
      <c r="H13" s="53" t="s">
        <v>23</v>
      </c>
      <c r="I13" s="49"/>
      <c r="J13" s="54" t="s">
        <v>24</v>
      </c>
      <c r="K13" s="55"/>
      <c r="L13" s="56" t="s">
        <v>20</v>
      </c>
      <c r="M13" s="57" t="s">
        <v>20</v>
      </c>
      <c r="N13" s="57" t="s">
        <v>21</v>
      </c>
      <c r="O13" s="45" t="s">
        <v>22</v>
      </c>
      <c r="P13" s="58" t="s">
        <v>23</v>
      </c>
      <c r="R13" s="48" t="s">
        <v>19</v>
      </c>
      <c r="S13" s="49"/>
      <c r="T13" s="56" t="s">
        <v>20</v>
      </c>
      <c r="U13" s="57" t="s">
        <v>20</v>
      </c>
      <c r="V13" s="59" t="s">
        <v>22</v>
      </c>
      <c r="W13" s="60" t="s">
        <v>23</v>
      </c>
      <c r="X13" s="49"/>
      <c r="Y13" s="61" t="s">
        <v>25</v>
      </c>
      <c r="AA13" s="62" t="s">
        <v>26</v>
      </c>
      <c r="AB13" s="39" t="s">
        <v>9</v>
      </c>
      <c r="AC13" s="62" t="s">
        <v>23</v>
      </c>
    </row>
    <row r="14" customFormat="false" ht="13.5" hidden="false" customHeight="false" outlineLevel="0" collapsed="false">
      <c r="A14" s="63"/>
      <c r="B14" s="64" t="s">
        <v>27</v>
      </c>
      <c r="C14" s="65"/>
      <c r="D14" s="64" t="n">
        <v>67</v>
      </c>
      <c r="E14" s="66" t="n">
        <v>67</v>
      </c>
      <c r="F14" s="66" t="n">
        <v>4132</v>
      </c>
      <c r="G14" s="66" t="n">
        <v>686</v>
      </c>
      <c r="H14" s="67"/>
      <c r="I14" s="68"/>
      <c r="J14" s="64" t="s">
        <v>27</v>
      </c>
      <c r="K14" s="65"/>
      <c r="L14" s="69" t="n">
        <v>67</v>
      </c>
      <c r="M14" s="70" t="n">
        <v>67</v>
      </c>
      <c r="N14" s="70" t="n">
        <v>4132</v>
      </c>
      <c r="O14" s="65" t="n">
        <v>686</v>
      </c>
      <c r="P14" s="71"/>
      <c r="Q14" s="63"/>
      <c r="R14" s="64" t="s">
        <v>27</v>
      </c>
      <c r="S14" s="65"/>
      <c r="T14" s="69" t="n">
        <v>67</v>
      </c>
      <c r="U14" s="65" t="n">
        <v>67</v>
      </c>
      <c r="V14" s="72" t="n">
        <v>686</v>
      </c>
      <c r="W14" s="73" t="s">
        <v>28</v>
      </c>
      <c r="X14" s="68"/>
      <c r="Y14" s="63"/>
      <c r="Z14" s="63"/>
      <c r="AA14" s="74"/>
      <c r="AB14" s="75"/>
      <c r="AC14" s="74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3"/>
      <c r="CQ14" s="63"/>
      <c r="CR14" s="63"/>
      <c r="CS14" s="63"/>
      <c r="CT14" s="63"/>
      <c r="CU14" s="63"/>
      <c r="CV14" s="63"/>
      <c r="CW14" s="63"/>
      <c r="CX14" s="63"/>
      <c r="CY14" s="63"/>
      <c r="CZ14" s="63"/>
      <c r="DA14" s="63"/>
      <c r="DB14" s="63"/>
      <c r="DC14" s="63"/>
      <c r="DD14" s="63"/>
      <c r="DE14" s="63"/>
      <c r="DF14" s="63"/>
      <c r="DG14" s="63"/>
      <c r="DH14" s="63"/>
      <c r="DI14" s="63"/>
      <c r="DJ14" s="63"/>
      <c r="DK14" s="63"/>
      <c r="DL14" s="63"/>
      <c r="DM14" s="63"/>
      <c r="DN14" s="63"/>
      <c r="DO14" s="63"/>
      <c r="DP14" s="63"/>
      <c r="DQ14" s="63"/>
      <c r="DR14" s="63"/>
      <c r="DS14" s="63"/>
      <c r="DT14" s="63"/>
      <c r="DU14" s="63"/>
      <c r="DV14" s="63"/>
      <c r="DW14" s="63"/>
      <c r="DX14" s="63"/>
      <c r="DY14" s="63"/>
      <c r="DZ14" s="63"/>
      <c r="EA14" s="63"/>
      <c r="EB14" s="63"/>
      <c r="EC14" s="63"/>
      <c r="ED14" s="63"/>
      <c r="EE14" s="63"/>
      <c r="EF14" s="63"/>
      <c r="EG14" s="63"/>
      <c r="EH14" s="63"/>
      <c r="EI14" s="63"/>
      <c r="EJ14" s="63"/>
      <c r="EK14" s="63"/>
      <c r="EL14" s="63"/>
      <c r="EM14" s="63"/>
      <c r="EN14" s="63"/>
      <c r="EO14" s="63"/>
      <c r="EP14" s="63"/>
      <c r="EQ14" s="63"/>
      <c r="ER14" s="63"/>
      <c r="ES14" s="63"/>
      <c r="ET14" s="63"/>
      <c r="EU14" s="63"/>
      <c r="EV14" s="63"/>
      <c r="EW14" s="63"/>
      <c r="EX14" s="63"/>
      <c r="EY14" s="63"/>
      <c r="EZ14" s="63"/>
      <c r="FA14" s="63"/>
      <c r="FB14" s="63"/>
      <c r="FC14" s="63"/>
      <c r="FD14" s="63"/>
      <c r="FE14" s="63"/>
      <c r="FF14" s="63"/>
      <c r="FG14" s="63"/>
      <c r="FH14" s="63"/>
      <c r="FI14" s="63"/>
      <c r="FJ14" s="63"/>
      <c r="FK14" s="63"/>
      <c r="FL14" s="63"/>
      <c r="FM14" s="63"/>
      <c r="FN14" s="63"/>
      <c r="FO14" s="63"/>
      <c r="FP14" s="63"/>
      <c r="FQ14" s="63"/>
      <c r="FR14" s="63"/>
      <c r="FS14" s="63"/>
      <c r="FT14" s="63"/>
      <c r="FU14" s="63"/>
      <c r="FV14" s="63"/>
      <c r="FW14" s="63"/>
      <c r="FX14" s="63"/>
      <c r="FY14" s="63"/>
      <c r="FZ14" s="63"/>
      <c r="GA14" s="63"/>
      <c r="GB14" s="63"/>
      <c r="GC14" s="63"/>
      <c r="GD14" s="63"/>
      <c r="GE14" s="63"/>
      <c r="GF14" s="63"/>
      <c r="GG14" s="63"/>
      <c r="GH14" s="63"/>
      <c r="GI14" s="63"/>
      <c r="GJ14" s="63"/>
      <c r="GK14" s="63"/>
      <c r="GL14" s="63"/>
      <c r="GM14" s="63"/>
      <c r="GN14" s="63"/>
      <c r="GO14" s="63"/>
      <c r="GP14" s="63"/>
      <c r="GQ14" s="63"/>
      <c r="GR14" s="63"/>
      <c r="GS14" s="63"/>
      <c r="GT14" s="63"/>
      <c r="GU14" s="63"/>
      <c r="GV14" s="63"/>
      <c r="GW14" s="63"/>
      <c r="GX14" s="63"/>
      <c r="GY14" s="63"/>
      <c r="GZ14" s="63"/>
      <c r="HA14" s="63"/>
      <c r="HB14" s="63"/>
      <c r="HC14" s="63"/>
      <c r="HD14" s="63"/>
      <c r="HE14" s="63"/>
      <c r="HF14" s="63"/>
      <c r="HG14" s="63"/>
      <c r="HH14" s="63"/>
      <c r="HI14" s="63"/>
      <c r="HJ14" s="63"/>
      <c r="HK14" s="63"/>
      <c r="HL14" s="63"/>
      <c r="HM14" s="63"/>
      <c r="HN14" s="63"/>
      <c r="HO14" s="63"/>
      <c r="HP14" s="63"/>
      <c r="HQ14" s="63"/>
      <c r="HR14" s="63"/>
      <c r="HS14" s="63"/>
      <c r="HT14" s="63"/>
      <c r="HU14" s="63"/>
      <c r="HV14" s="63"/>
      <c r="HW14" s="63"/>
      <c r="HX14" s="63"/>
      <c r="HY14" s="63"/>
      <c r="HZ14" s="63"/>
      <c r="IA14" s="63"/>
      <c r="IB14" s="63"/>
      <c r="IC14" s="63"/>
      <c r="ID14" s="63"/>
      <c r="IE14" s="63"/>
      <c r="IF14" s="63"/>
      <c r="IG14" s="63"/>
      <c r="IH14" s="63"/>
      <c r="II14" s="63"/>
      <c r="IJ14" s="63"/>
      <c r="IK14" s="63"/>
      <c r="IL14" s="63"/>
      <c r="IM14" s="63"/>
      <c r="IN14" s="63"/>
      <c r="IO14" s="63"/>
      <c r="IP14" s="63"/>
      <c r="IQ14" s="63"/>
      <c r="IR14" s="63"/>
      <c r="IS14" s="63"/>
      <c r="IT14" s="63"/>
      <c r="IU14" s="63"/>
      <c r="IV14" s="63"/>
      <c r="IW14" s="63"/>
    </row>
    <row r="15" customFormat="false" ht="15" hidden="false" customHeight="true" outlineLevel="0" collapsed="false">
      <c r="A15" s="1" t="n">
        <v>1</v>
      </c>
      <c r="B15" s="76" t="n">
        <v>80000</v>
      </c>
      <c r="C15" s="77"/>
      <c r="D15" s="78" t="n">
        <v>0</v>
      </c>
      <c r="E15" s="78" t="n">
        <v>0</v>
      </c>
      <c r="F15" s="78" t="n">
        <v>0</v>
      </c>
      <c r="G15" s="78" t="n">
        <v>0</v>
      </c>
      <c r="H15" s="79" t="n">
        <f aca="false">SUM(B15:G15)</f>
        <v>80000</v>
      </c>
      <c r="I15" s="80"/>
      <c r="J15" s="81" t="n">
        <v>0</v>
      </c>
      <c r="K15" s="82"/>
      <c r="L15" s="83" t="n">
        <v>25000</v>
      </c>
      <c r="M15" s="84" t="n">
        <v>0</v>
      </c>
      <c r="N15" s="84" t="n">
        <v>10000</v>
      </c>
      <c r="O15" s="84" t="n">
        <v>0</v>
      </c>
      <c r="P15" s="85" t="n">
        <f aca="false">SUM(J15:O15)</f>
        <v>35000</v>
      </c>
      <c r="R15" s="86" t="n">
        <v>0</v>
      </c>
      <c r="S15" s="87"/>
      <c r="T15" s="88" t="n">
        <v>0</v>
      </c>
      <c r="U15" s="89" t="n">
        <v>0</v>
      </c>
      <c r="V15" s="90" t="n">
        <v>0</v>
      </c>
      <c r="W15" s="79" t="n">
        <f aca="false">+R15</f>
        <v>0</v>
      </c>
      <c r="Y15" s="1" t="n">
        <f aca="false">+W15+P15+H15</f>
        <v>115000</v>
      </c>
      <c r="AA15" s="83" t="n">
        <f aca="false">B15+J15</f>
        <v>80000</v>
      </c>
      <c r="AB15" s="83" t="n">
        <f aca="false">R15</f>
        <v>0</v>
      </c>
      <c r="AC15" s="84" t="n">
        <f aca="false">SUM(AA15:AB15)</f>
        <v>80000</v>
      </c>
      <c r="AE15" s="1" t="n">
        <v>1</v>
      </c>
    </row>
    <row r="16" customFormat="false" ht="15" hidden="false" customHeight="true" outlineLevel="0" collapsed="false">
      <c r="A16" s="29" t="n">
        <f aca="false">+A15+1</f>
        <v>2</v>
      </c>
      <c r="B16" s="91" t="n">
        <v>109792</v>
      </c>
      <c r="C16" s="77"/>
      <c r="D16" s="84" t="n">
        <v>0</v>
      </c>
      <c r="E16" s="84" t="n">
        <v>0</v>
      </c>
      <c r="F16" s="84" t="n">
        <v>0</v>
      </c>
      <c r="G16" s="84" t="n">
        <v>0</v>
      </c>
      <c r="H16" s="85" t="n">
        <f aca="false">SUM(B16:G16)</f>
        <v>109792</v>
      </c>
      <c r="I16" s="92"/>
      <c r="J16" s="81" t="n">
        <v>0</v>
      </c>
      <c r="K16" s="82"/>
      <c r="L16" s="83" t="n">
        <v>25000</v>
      </c>
      <c r="M16" s="84" t="n">
        <v>0</v>
      </c>
      <c r="N16" s="84" t="n">
        <v>10000</v>
      </c>
      <c r="O16" s="84" t="n">
        <v>0</v>
      </c>
      <c r="P16" s="85" t="n">
        <f aca="false">SUM(J16:O16)</f>
        <v>35000</v>
      </c>
      <c r="R16" s="93" t="n">
        <v>0</v>
      </c>
      <c r="S16" s="94"/>
      <c r="T16" s="95" t="n">
        <v>0</v>
      </c>
      <c r="U16" s="83" t="n">
        <v>0</v>
      </c>
      <c r="V16" s="96" t="n">
        <v>0</v>
      </c>
      <c r="W16" s="85" t="n">
        <f aca="false">+R16+T16</f>
        <v>0</v>
      </c>
      <c r="X16" s="29"/>
      <c r="Y16" s="1" t="n">
        <f aca="false">+W16+P16+H16</f>
        <v>144792</v>
      </c>
      <c r="Z16" s="29"/>
      <c r="AA16" s="83" t="n">
        <f aca="false">B16+J16</f>
        <v>109792</v>
      </c>
      <c r="AB16" s="83" t="n">
        <f aca="false">R16</f>
        <v>0</v>
      </c>
      <c r="AC16" s="84" t="n">
        <f aca="false">SUM(AA16:AB16)</f>
        <v>109792</v>
      </c>
      <c r="AD16" s="29"/>
      <c r="AE16" s="29" t="n">
        <v>1</v>
      </c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  <c r="IU16" s="29"/>
      <c r="IV16" s="29"/>
      <c r="IW16" s="29"/>
    </row>
    <row r="17" customFormat="false" ht="15" hidden="false" customHeight="true" outlineLevel="0" collapsed="false">
      <c r="A17" s="29" t="n">
        <f aca="false">+A16+1</f>
        <v>3</v>
      </c>
      <c r="B17" s="91" t="n">
        <v>120000</v>
      </c>
      <c r="C17" s="77"/>
      <c r="D17" s="84" t="n">
        <v>0</v>
      </c>
      <c r="E17" s="84" t="n">
        <v>0</v>
      </c>
      <c r="F17" s="84" t="n">
        <v>0</v>
      </c>
      <c r="G17" s="84" t="n">
        <v>0</v>
      </c>
      <c r="H17" s="85" t="n">
        <f aca="false">SUM(B17:G17)</f>
        <v>120000</v>
      </c>
      <c r="I17" s="92"/>
      <c r="J17" s="81" t="n">
        <v>25000</v>
      </c>
      <c r="K17" s="82"/>
      <c r="L17" s="83" t="n">
        <v>25000</v>
      </c>
      <c r="M17" s="84" t="n">
        <v>0</v>
      </c>
      <c r="N17" s="84" t="n">
        <v>10000</v>
      </c>
      <c r="O17" s="84" t="n">
        <v>0</v>
      </c>
      <c r="P17" s="85" t="n">
        <f aca="false">SUM(J17:O17)</f>
        <v>60000</v>
      </c>
      <c r="R17" s="93" t="n">
        <v>0</v>
      </c>
      <c r="S17" s="94"/>
      <c r="T17" s="95" t="n">
        <v>0</v>
      </c>
      <c r="U17" s="83" t="n">
        <v>0</v>
      </c>
      <c r="V17" s="96" t="n">
        <v>0</v>
      </c>
      <c r="W17" s="85" t="n">
        <f aca="false">+R17+T17</f>
        <v>0</v>
      </c>
      <c r="X17" s="29"/>
      <c r="Y17" s="1" t="n">
        <f aca="false">+W17+P17+H17</f>
        <v>180000</v>
      </c>
      <c r="Z17" s="29"/>
      <c r="AA17" s="83" t="n">
        <f aca="false">B17+J17</f>
        <v>145000</v>
      </c>
      <c r="AB17" s="83" t="n">
        <f aca="false">R17</f>
        <v>0</v>
      </c>
      <c r="AC17" s="84" t="n">
        <f aca="false">SUM(AA17:AB17)</f>
        <v>145000</v>
      </c>
      <c r="AD17" s="29"/>
      <c r="AE17" s="29" t="n">
        <v>1</v>
      </c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  <c r="IU17" s="29"/>
      <c r="IV17" s="29"/>
      <c r="IW17" s="29"/>
    </row>
    <row r="18" customFormat="false" ht="15" hidden="false" customHeight="true" outlineLevel="0" collapsed="false">
      <c r="A18" s="29" t="n">
        <f aca="false">+A17+1</f>
        <v>4</v>
      </c>
      <c r="B18" s="91" t="n">
        <v>120000</v>
      </c>
      <c r="C18" s="77"/>
      <c r="D18" s="84" t="n">
        <v>0</v>
      </c>
      <c r="E18" s="84" t="n">
        <v>0</v>
      </c>
      <c r="F18" s="84" t="n">
        <v>0</v>
      </c>
      <c r="G18" s="84" t="n">
        <v>0</v>
      </c>
      <c r="H18" s="85" t="n">
        <f aca="false">SUM(B18:G18)</f>
        <v>120000</v>
      </c>
      <c r="I18" s="92"/>
      <c r="J18" s="81" t="n">
        <v>25000</v>
      </c>
      <c r="K18" s="82"/>
      <c r="L18" s="83" t="n">
        <v>25000</v>
      </c>
      <c r="M18" s="84" t="n">
        <v>0</v>
      </c>
      <c r="N18" s="84" t="n">
        <v>10000</v>
      </c>
      <c r="O18" s="84" t="n">
        <v>0</v>
      </c>
      <c r="P18" s="85" t="n">
        <f aca="false">SUM(J18:O18)</f>
        <v>60000</v>
      </c>
      <c r="R18" s="93" t="n">
        <v>0</v>
      </c>
      <c r="S18" s="94"/>
      <c r="T18" s="95" t="n">
        <v>0</v>
      </c>
      <c r="U18" s="83" t="n">
        <v>0</v>
      </c>
      <c r="V18" s="96" t="n">
        <v>0</v>
      </c>
      <c r="W18" s="85" t="n">
        <f aca="false">+R18+T18</f>
        <v>0</v>
      </c>
      <c r="X18" s="29"/>
      <c r="Y18" s="1" t="n">
        <f aca="false">+W18+P18+H18</f>
        <v>180000</v>
      </c>
      <c r="Z18" s="29"/>
      <c r="AA18" s="83" t="n">
        <f aca="false">B18+J18</f>
        <v>145000</v>
      </c>
      <c r="AB18" s="83" t="n">
        <f aca="false">R18</f>
        <v>0</v>
      </c>
      <c r="AC18" s="84" t="n">
        <f aca="false">SUM(AA18:AB18)</f>
        <v>145000</v>
      </c>
      <c r="AD18" s="29"/>
      <c r="AE18" s="29" t="n">
        <v>1</v>
      </c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  <c r="IU18" s="29"/>
      <c r="IV18" s="29"/>
      <c r="IW18" s="29"/>
    </row>
    <row r="19" customFormat="false" ht="15" hidden="false" customHeight="true" outlineLevel="0" collapsed="false">
      <c r="A19" s="29" t="n">
        <f aca="false">+A18+1</f>
        <v>5</v>
      </c>
      <c r="B19" s="91" t="n">
        <v>80000</v>
      </c>
      <c r="C19" s="77"/>
      <c r="D19" s="84" t="n">
        <v>0</v>
      </c>
      <c r="E19" s="84" t="n">
        <v>0</v>
      </c>
      <c r="F19" s="84" t="n">
        <v>0</v>
      </c>
      <c r="G19" s="84" t="n">
        <v>0</v>
      </c>
      <c r="H19" s="85" t="n">
        <f aca="false">SUM(B19:G19)</f>
        <v>80000</v>
      </c>
      <c r="I19" s="92"/>
      <c r="J19" s="81" t="n">
        <v>0</v>
      </c>
      <c r="K19" s="82"/>
      <c r="L19" s="83" t="n">
        <v>25000</v>
      </c>
      <c r="M19" s="84" t="n">
        <v>0</v>
      </c>
      <c r="N19" s="84" t="n">
        <v>10000</v>
      </c>
      <c r="O19" s="84" t="n">
        <v>0</v>
      </c>
      <c r="P19" s="85" t="n">
        <f aca="false">SUM(J19:O19)</f>
        <v>35000</v>
      </c>
      <c r="R19" s="93" t="n">
        <v>0</v>
      </c>
      <c r="S19" s="94"/>
      <c r="T19" s="95" t="n">
        <v>0</v>
      </c>
      <c r="U19" s="83" t="n">
        <v>0</v>
      </c>
      <c r="V19" s="96" t="n">
        <v>0</v>
      </c>
      <c r="W19" s="85" t="n">
        <f aca="false">+R19+T19</f>
        <v>0</v>
      </c>
      <c r="X19" s="29"/>
      <c r="Y19" s="1" t="n">
        <f aca="false">+W19+P19+H19</f>
        <v>115000</v>
      </c>
      <c r="Z19" s="29"/>
      <c r="AA19" s="83" t="n">
        <f aca="false">B19+J19</f>
        <v>80000</v>
      </c>
      <c r="AB19" s="83" t="n">
        <f aca="false">R19</f>
        <v>0</v>
      </c>
      <c r="AC19" s="84" t="n">
        <f aca="false">SUM(AA19:AB19)</f>
        <v>80000</v>
      </c>
      <c r="AD19" s="29"/>
      <c r="AE19" s="29" t="n">
        <v>1</v>
      </c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  <c r="IU19" s="29"/>
      <c r="IV19" s="29"/>
      <c r="IW19" s="29"/>
    </row>
    <row r="20" customFormat="false" ht="15" hidden="false" customHeight="true" outlineLevel="0" collapsed="false">
      <c r="A20" s="29" t="n">
        <f aca="false">+A19+1</f>
        <v>6</v>
      </c>
      <c r="B20" s="91" t="n">
        <v>0</v>
      </c>
      <c r="C20" s="77"/>
      <c r="D20" s="84" t="n">
        <v>0</v>
      </c>
      <c r="E20" s="84" t="n">
        <v>0</v>
      </c>
      <c r="F20" s="84" t="n">
        <v>0</v>
      </c>
      <c r="G20" s="84" t="n">
        <v>0</v>
      </c>
      <c r="H20" s="85" t="n">
        <f aca="false">SUM(B20:G20)</f>
        <v>0</v>
      </c>
      <c r="I20" s="92"/>
      <c r="J20" s="81" t="n">
        <v>0</v>
      </c>
      <c r="K20" s="82"/>
      <c r="L20" s="83" t="n">
        <v>25000</v>
      </c>
      <c r="M20" s="84" t="n">
        <v>0</v>
      </c>
      <c r="N20" s="84" t="n">
        <v>10000</v>
      </c>
      <c r="O20" s="84" t="n">
        <v>0</v>
      </c>
      <c r="P20" s="85" t="n">
        <f aca="false">SUM(J20:O20)</f>
        <v>35000</v>
      </c>
      <c r="R20" s="93" t="n">
        <v>0</v>
      </c>
      <c r="S20" s="94"/>
      <c r="T20" s="95" t="n">
        <v>0</v>
      </c>
      <c r="U20" s="83" t="n">
        <v>0</v>
      </c>
      <c r="V20" s="96" t="n">
        <v>0</v>
      </c>
      <c r="W20" s="85" t="n">
        <f aca="false">+R20+T20</f>
        <v>0</v>
      </c>
      <c r="X20" s="29"/>
      <c r="Y20" s="1" t="n">
        <f aca="false">+W20+P20+H20</f>
        <v>35000</v>
      </c>
      <c r="Z20" s="29"/>
      <c r="AA20" s="83" t="n">
        <f aca="false">B20+J20</f>
        <v>0</v>
      </c>
      <c r="AB20" s="83" t="n">
        <f aca="false">R20</f>
        <v>0</v>
      </c>
      <c r="AC20" s="84" t="n">
        <f aca="false">SUM(AA20:AB20)</f>
        <v>0</v>
      </c>
      <c r="AD20" s="29"/>
      <c r="AE20" s="29" t="n">
        <v>1</v>
      </c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  <c r="IU20" s="29"/>
      <c r="IV20" s="29"/>
      <c r="IW20" s="29"/>
    </row>
    <row r="21" customFormat="false" ht="15" hidden="false" customHeight="true" outlineLevel="0" collapsed="false">
      <c r="A21" s="29" t="n">
        <f aca="false">+A20+1</f>
        <v>7</v>
      </c>
      <c r="B21" s="91" t="n">
        <v>89958</v>
      </c>
      <c r="C21" s="77"/>
      <c r="D21" s="84" t="n">
        <v>0</v>
      </c>
      <c r="E21" s="84" t="n">
        <v>0</v>
      </c>
      <c r="F21" s="84" t="n">
        <v>0</v>
      </c>
      <c r="G21" s="84" t="n">
        <v>0</v>
      </c>
      <c r="H21" s="85" t="n">
        <f aca="false">SUM(B21:G21)</f>
        <v>89958</v>
      </c>
      <c r="I21" s="92"/>
      <c r="J21" s="81" t="n">
        <v>0</v>
      </c>
      <c r="K21" s="82"/>
      <c r="L21" s="83" t="n">
        <v>25000</v>
      </c>
      <c r="M21" s="84" t="n">
        <v>0</v>
      </c>
      <c r="N21" s="84" t="n">
        <v>0</v>
      </c>
      <c r="O21" s="84" t="n">
        <v>0</v>
      </c>
      <c r="P21" s="85" t="n">
        <f aca="false">SUM(J21:O21)</f>
        <v>25000</v>
      </c>
      <c r="R21" s="93" t="n">
        <v>0</v>
      </c>
      <c r="S21" s="94"/>
      <c r="T21" s="95" t="n">
        <v>0</v>
      </c>
      <c r="U21" s="83" t="n">
        <v>0</v>
      </c>
      <c r="V21" s="96" t="n">
        <v>0</v>
      </c>
      <c r="W21" s="85" t="n">
        <f aca="false">SUM(R21:V21)</f>
        <v>0</v>
      </c>
      <c r="X21" s="29"/>
      <c r="Y21" s="1" t="n">
        <f aca="false">+W21+P21+H21</f>
        <v>114958</v>
      </c>
      <c r="Z21" s="29"/>
      <c r="AA21" s="83" t="n">
        <f aca="false">B21+J21</f>
        <v>89958</v>
      </c>
      <c r="AB21" s="83" t="n">
        <f aca="false">R21</f>
        <v>0</v>
      </c>
      <c r="AC21" s="84" t="n">
        <f aca="false">SUM(AA21:AB21)</f>
        <v>89958</v>
      </c>
      <c r="AD21" s="29"/>
      <c r="AE21" s="29" t="n">
        <v>1</v>
      </c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29"/>
      <c r="GG21" s="29"/>
      <c r="GH21" s="29"/>
      <c r="GI21" s="29"/>
      <c r="GJ21" s="29"/>
      <c r="GK21" s="29"/>
      <c r="GL21" s="29"/>
      <c r="GM21" s="29"/>
      <c r="GN21" s="29"/>
      <c r="GO21" s="29"/>
      <c r="GP21" s="29"/>
      <c r="GQ21" s="29"/>
      <c r="GR21" s="29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  <c r="IF21" s="29"/>
      <c r="IG21" s="29"/>
      <c r="IH21" s="29"/>
      <c r="II21" s="29"/>
      <c r="IJ21" s="29"/>
      <c r="IK21" s="29"/>
      <c r="IL21" s="29"/>
      <c r="IM21" s="29"/>
      <c r="IN21" s="29"/>
      <c r="IO21" s="29"/>
      <c r="IP21" s="29"/>
      <c r="IQ21" s="29"/>
      <c r="IR21" s="29"/>
      <c r="IS21" s="29"/>
      <c r="IT21" s="29"/>
      <c r="IU21" s="29"/>
      <c r="IV21" s="29"/>
      <c r="IW21" s="29"/>
    </row>
    <row r="22" customFormat="false" ht="15" hidden="false" customHeight="true" outlineLevel="0" collapsed="false">
      <c r="A22" s="29" t="n">
        <f aca="false">+A21+1</f>
        <v>8</v>
      </c>
      <c r="B22" s="91" t="n">
        <f aca="false">620000-599750</f>
        <v>20250</v>
      </c>
      <c r="C22" s="77"/>
      <c r="D22" s="84" t="n">
        <v>0</v>
      </c>
      <c r="E22" s="84" t="n">
        <v>0</v>
      </c>
      <c r="F22" s="84" t="n">
        <v>0</v>
      </c>
      <c r="G22" s="84" t="n">
        <v>0</v>
      </c>
      <c r="H22" s="85" t="n">
        <f aca="false">SUM(B22:G22)</f>
        <v>20250</v>
      </c>
      <c r="I22" s="92"/>
      <c r="J22" s="81" t="n">
        <v>60000</v>
      </c>
      <c r="K22" s="82"/>
      <c r="L22" s="83" t="n">
        <v>0</v>
      </c>
      <c r="M22" s="84" t="n">
        <v>0</v>
      </c>
      <c r="N22" s="84" t="n">
        <f aca="false">N21</f>
        <v>0</v>
      </c>
      <c r="O22" s="84" t="n">
        <v>0</v>
      </c>
      <c r="P22" s="85" t="n">
        <f aca="false">SUM(J22:O22)</f>
        <v>60000</v>
      </c>
      <c r="R22" s="93" t="n">
        <f aca="false">70625-20250</f>
        <v>50375</v>
      </c>
      <c r="S22" s="94"/>
      <c r="T22" s="95" t="n">
        <v>25000</v>
      </c>
      <c r="U22" s="83" t="n">
        <v>0</v>
      </c>
      <c r="V22" s="96" t="n">
        <v>0</v>
      </c>
      <c r="W22" s="85" t="n">
        <f aca="false">SUM(R22:V22)</f>
        <v>75375</v>
      </c>
      <c r="X22" s="29"/>
      <c r="Y22" s="1" t="n">
        <f aca="false">+W22+P22+H22</f>
        <v>155625</v>
      </c>
      <c r="Z22" s="29"/>
      <c r="AA22" s="83" t="n">
        <f aca="false">B22+J22</f>
        <v>80250</v>
      </c>
      <c r="AB22" s="83" t="n">
        <f aca="false">R22</f>
        <v>50375</v>
      </c>
      <c r="AC22" s="84" t="n">
        <f aca="false">SUM(AA22:AB22)</f>
        <v>130625</v>
      </c>
      <c r="AD22" s="29"/>
      <c r="AE22" s="29" t="n">
        <v>1</v>
      </c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29"/>
      <c r="EG22" s="29"/>
      <c r="EH22" s="29"/>
      <c r="EI22" s="29"/>
      <c r="EJ22" s="29"/>
      <c r="EK22" s="29"/>
      <c r="EL22" s="29"/>
      <c r="EM22" s="29"/>
      <c r="EN22" s="29"/>
      <c r="EO22" s="29"/>
      <c r="EP22" s="29"/>
      <c r="EQ22" s="29"/>
      <c r="ER22" s="29"/>
      <c r="ES22" s="29"/>
      <c r="ET22" s="29"/>
      <c r="EU22" s="29"/>
      <c r="EV22" s="29"/>
      <c r="EW22" s="29"/>
      <c r="EX22" s="29"/>
      <c r="EY22" s="29"/>
      <c r="EZ22" s="29"/>
      <c r="FA22" s="29"/>
      <c r="FB22" s="29"/>
      <c r="FC22" s="29"/>
      <c r="FD22" s="29"/>
      <c r="FE22" s="29"/>
      <c r="FF22" s="29"/>
      <c r="FG22" s="29"/>
      <c r="FH22" s="29"/>
      <c r="FI22" s="29"/>
      <c r="FJ22" s="29"/>
      <c r="FK22" s="29"/>
      <c r="FL22" s="29"/>
      <c r="FM22" s="29"/>
      <c r="FN22" s="29"/>
      <c r="FO22" s="29"/>
      <c r="FP22" s="29"/>
      <c r="FQ22" s="29"/>
      <c r="FR22" s="29"/>
      <c r="FS22" s="29"/>
      <c r="FT22" s="29"/>
      <c r="FU22" s="29"/>
      <c r="FV22" s="29"/>
      <c r="FW22" s="29"/>
      <c r="FX22" s="29"/>
      <c r="FY22" s="29"/>
      <c r="FZ22" s="29"/>
      <c r="GA22" s="29"/>
      <c r="GB22" s="29"/>
      <c r="GC22" s="29"/>
      <c r="GD22" s="29"/>
      <c r="GE22" s="29"/>
      <c r="GF22" s="29"/>
      <c r="GG22" s="29"/>
      <c r="GH22" s="29"/>
      <c r="GI22" s="29"/>
      <c r="GJ22" s="29"/>
      <c r="GK22" s="29"/>
      <c r="GL22" s="29"/>
      <c r="GM22" s="29"/>
      <c r="GN22" s="29"/>
      <c r="GO22" s="29"/>
      <c r="GP22" s="29"/>
      <c r="GQ22" s="29"/>
      <c r="GR22" s="29"/>
      <c r="GS22" s="29"/>
      <c r="GT22" s="29"/>
      <c r="GU22" s="29"/>
      <c r="GV22" s="29"/>
      <c r="GW22" s="29"/>
      <c r="GX22" s="29"/>
      <c r="GY22" s="29"/>
      <c r="GZ22" s="29"/>
      <c r="HA22" s="29"/>
      <c r="HB22" s="29"/>
      <c r="HC22" s="29"/>
      <c r="HD22" s="29"/>
      <c r="HE22" s="29"/>
      <c r="HF22" s="29"/>
      <c r="HG22" s="29"/>
      <c r="HH22" s="29"/>
      <c r="HI22" s="29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29"/>
      <c r="HU22" s="29"/>
      <c r="HV22" s="29"/>
      <c r="HW22" s="29"/>
      <c r="HX22" s="29"/>
      <c r="HY22" s="29"/>
      <c r="HZ22" s="29"/>
      <c r="IA22" s="29"/>
      <c r="IB22" s="29"/>
      <c r="IC22" s="29"/>
      <c r="ID22" s="29"/>
      <c r="IE22" s="29"/>
      <c r="IF22" s="29"/>
      <c r="IG22" s="29"/>
      <c r="IH22" s="29"/>
      <c r="II22" s="29"/>
      <c r="IJ22" s="29"/>
      <c r="IK22" s="29"/>
      <c r="IL22" s="29"/>
      <c r="IM22" s="29"/>
      <c r="IN22" s="29"/>
      <c r="IO22" s="29"/>
      <c r="IP22" s="29"/>
      <c r="IQ22" s="29"/>
      <c r="IR22" s="29"/>
      <c r="IS22" s="29"/>
      <c r="IT22" s="29"/>
      <c r="IU22" s="29"/>
      <c r="IV22" s="29"/>
      <c r="IW22" s="29"/>
    </row>
    <row r="23" customFormat="false" ht="15" hidden="false" customHeight="true" outlineLevel="0" collapsed="false">
      <c r="A23" s="29" t="n">
        <f aca="false">+A22+1</f>
        <v>9</v>
      </c>
      <c r="B23" s="91" t="n">
        <v>0</v>
      </c>
      <c r="C23" s="77"/>
      <c r="D23" s="84" t="n">
        <v>0</v>
      </c>
      <c r="E23" s="84" t="n">
        <v>0</v>
      </c>
      <c r="F23" s="84" t="n">
        <v>0</v>
      </c>
      <c r="G23" s="84" t="n">
        <v>0</v>
      </c>
      <c r="H23" s="85" t="n">
        <f aca="false">SUM(B23:G23)</f>
        <v>0</v>
      </c>
      <c r="I23" s="92"/>
      <c r="J23" s="81" t="n">
        <v>60000</v>
      </c>
      <c r="K23" s="82"/>
      <c r="L23" s="83" t="n">
        <v>0</v>
      </c>
      <c r="M23" s="84" t="n">
        <v>0</v>
      </c>
      <c r="N23" s="84" t="n">
        <f aca="false">N22</f>
        <v>0</v>
      </c>
      <c r="O23" s="84" t="n">
        <v>0</v>
      </c>
      <c r="P23" s="85" t="n">
        <f aca="false">SUM(J23:O23)</f>
        <v>60000</v>
      </c>
      <c r="R23" s="93" t="n">
        <v>54583</v>
      </c>
      <c r="S23" s="94"/>
      <c r="T23" s="95" t="n">
        <v>25000</v>
      </c>
      <c r="U23" s="83" t="n">
        <v>0</v>
      </c>
      <c r="V23" s="96" t="n">
        <v>0</v>
      </c>
      <c r="W23" s="85" t="n">
        <f aca="false">+R23+T23</f>
        <v>79583</v>
      </c>
      <c r="X23" s="29"/>
      <c r="Y23" s="1" t="n">
        <f aca="false">+W23+P23+H23</f>
        <v>139583</v>
      </c>
      <c r="Z23" s="29"/>
      <c r="AA23" s="83" t="n">
        <f aca="false">B23+J23</f>
        <v>60000</v>
      </c>
      <c r="AB23" s="83" t="n">
        <f aca="false">R23</f>
        <v>54583</v>
      </c>
      <c r="AC23" s="84" t="n">
        <f aca="false">SUM(AA23:AB23)</f>
        <v>114583</v>
      </c>
      <c r="AD23" s="29"/>
      <c r="AE23" s="29" t="n">
        <v>1</v>
      </c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  <c r="EE23" s="29"/>
      <c r="EF23" s="29"/>
      <c r="EG23" s="29"/>
      <c r="EH23" s="29"/>
      <c r="EI23" s="29"/>
      <c r="EJ23" s="29"/>
      <c r="EK23" s="29"/>
      <c r="EL23" s="29"/>
      <c r="EM23" s="29"/>
      <c r="EN23" s="29"/>
      <c r="EO23" s="29"/>
      <c r="EP23" s="29"/>
      <c r="EQ23" s="29"/>
      <c r="ER23" s="29"/>
      <c r="ES23" s="29"/>
      <c r="ET23" s="29"/>
      <c r="EU23" s="29"/>
      <c r="EV23" s="29"/>
      <c r="EW23" s="29"/>
      <c r="EX23" s="29"/>
      <c r="EY23" s="29"/>
      <c r="EZ23" s="29"/>
      <c r="FA23" s="29"/>
      <c r="FB23" s="29"/>
      <c r="FC23" s="29"/>
      <c r="FD23" s="29"/>
      <c r="FE23" s="29"/>
      <c r="FF23" s="29"/>
      <c r="FG23" s="29"/>
      <c r="FH23" s="29"/>
      <c r="FI23" s="29"/>
      <c r="FJ23" s="29"/>
      <c r="FK23" s="29"/>
      <c r="FL23" s="29"/>
      <c r="FM23" s="29"/>
      <c r="FN23" s="29"/>
      <c r="FO23" s="29"/>
      <c r="FP23" s="29"/>
      <c r="FQ23" s="29"/>
      <c r="FR23" s="29"/>
      <c r="FS23" s="29"/>
      <c r="FT23" s="29"/>
      <c r="FU23" s="29"/>
      <c r="FV23" s="29"/>
      <c r="FW23" s="29"/>
      <c r="FX23" s="29"/>
      <c r="FY23" s="29"/>
      <c r="FZ23" s="29"/>
      <c r="GA23" s="29"/>
      <c r="GB23" s="29"/>
      <c r="GC23" s="29"/>
      <c r="GD23" s="29"/>
      <c r="GE23" s="29"/>
      <c r="GF23" s="29"/>
      <c r="GG23" s="29"/>
      <c r="GH23" s="29"/>
      <c r="GI23" s="29"/>
      <c r="GJ23" s="29"/>
      <c r="GK23" s="29"/>
      <c r="GL23" s="29"/>
      <c r="GM23" s="29"/>
      <c r="GN23" s="29"/>
      <c r="GO23" s="29"/>
      <c r="GP23" s="29"/>
      <c r="GQ23" s="29"/>
      <c r="GR23" s="29"/>
      <c r="GS23" s="29"/>
      <c r="GT23" s="29"/>
      <c r="GU23" s="29"/>
      <c r="GV23" s="29"/>
      <c r="GW23" s="29"/>
      <c r="GX23" s="29"/>
      <c r="GY23" s="29"/>
      <c r="GZ23" s="29"/>
      <c r="HA23" s="29"/>
      <c r="HB23" s="29"/>
      <c r="HC23" s="29"/>
      <c r="HD23" s="29"/>
      <c r="HE23" s="29"/>
      <c r="HF23" s="29"/>
      <c r="HG23" s="29"/>
      <c r="HH23" s="29"/>
      <c r="HI23" s="29"/>
      <c r="HJ23" s="29"/>
      <c r="HK23" s="29"/>
      <c r="HL23" s="29"/>
      <c r="HM23" s="29"/>
      <c r="HN23" s="29"/>
      <c r="HO23" s="29"/>
      <c r="HP23" s="29"/>
      <c r="HQ23" s="29"/>
      <c r="HR23" s="29"/>
      <c r="HS23" s="29"/>
      <c r="HT23" s="29"/>
      <c r="HU23" s="29"/>
      <c r="HV23" s="29"/>
      <c r="HW23" s="29"/>
      <c r="HX23" s="29"/>
      <c r="HY23" s="29"/>
      <c r="HZ23" s="29"/>
      <c r="IA23" s="29"/>
      <c r="IB23" s="29"/>
      <c r="IC23" s="29"/>
      <c r="ID23" s="29"/>
      <c r="IE23" s="29"/>
      <c r="IF23" s="29"/>
      <c r="IG23" s="29"/>
      <c r="IH23" s="29"/>
      <c r="II23" s="29"/>
      <c r="IJ23" s="29"/>
      <c r="IK23" s="29"/>
      <c r="IL23" s="29"/>
      <c r="IM23" s="29"/>
      <c r="IN23" s="29"/>
      <c r="IO23" s="29"/>
      <c r="IP23" s="29"/>
      <c r="IQ23" s="29"/>
      <c r="IR23" s="29"/>
      <c r="IS23" s="29"/>
      <c r="IT23" s="29"/>
      <c r="IU23" s="29"/>
      <c r="IV23" s="29"/>
      <c r="IW23" s="29"/>
    </row>
    <row r="24" customFormat="false" ht="15" hidden="false" customHeight="true" outlineLevel="0" collapsed="false">
      <c r="A24" s="29" t="n">
        <f aca="false">+A23+1</f>
        <v>10</v>
      </c>
      <c r="B24" s="91" t="n">
        <v>0</v>
      </c>
      <c r="C24" s="77"/>
      <c r="D24" s="84" t="n">
        <v>0</v>
      </c>
      <c r="E24" s="84" t="n">
        <v>0</v>
      </c>
      <c r="F24" s="84" t="n">
        <v>0</v>
      </c>
      <c r="G24" s="84" t="n">
        <v>0</v>
      </c>
      <c r="H24" s="85" t="n">
        <f aca="false">SUM(B24:G24)</f>
        <v>0</v>
      </c>
      <c r="I24" s="92"/>
      <c r="J24" s="81" t="n">
        <v>60000</v>
      </c>
      <c r="K24" s="82"/>
      <c r="L24" s="83" t="n">
        <v>0</v>
      </c>
      <c r="M24" s="84" t="n">
        <v>0</v>
      </c>
      <c r="N24" s="84" t="n">
        <f aca="false">N23</f>
        <v>0</v>
      </c>
      <c r="O24" s="84" t="n">
        <v>0</v>
      </c>
      <c r="P24" s="85" t="n">
        <f aca="false">SUM(J24:O24)</f>
        <v>60000</v>
      </c>
      <c r="R24" s="93" t="n">
        <v>23333</v>
      </c>
      <c r="S24" s="94"/>
      <c r="T24" s="95" t="n">
        <v>25000</v>
      </c>
      <c r="U24" s="83" t="n">
        <v>0</v>
      </c>
      <c r="V24" s="96" t="n">
        <v>0</v>
      </c>
      <c r="W24" s="85" t="n">
        <f aca="false">+R24+T24</f>
        <v>48333</v>
      </c>
      <c r="X24" s="29"/>
      <c r="Y24" s="1" t="n">
        <f aca="false">+W24+P24+H24</f>
        <v>108333</v>
      </c>
      <c r="Z24" s="29"/>
      <c r="AA24" s="83" t="n">
        <f aca="false">B24+J24</f>
        <v>60000</v>
      </c>
      <c r="AB24" s="83" t="n">
        <f aca="false">R24</f>
        <v>23333</v>
      </c>
      <c r="AC24" s="84" t="n">
        <f aca="false">SUM(AA24:AB24)</f>
        <v>83333</v>
      </c>
      <c r="AD24" s="29"/>
      <c r="AE24" s="29" t="n">
        <v>1</v>
      </c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29"/>
      <c r="DQ24" s="29"/>
      <c r="DR24" s="29"/>
      <c r="DS24" s="29"/>
      <c r="DT24" s="29"/>
      <c r="DU24" s="29"/>
      <c r="DV24" s="29"/>
      <c r="DW24" s="29"/>
      <c r="DX24" s="29"/>
      <c r="DY24" s="29"/>
      <c r="DZ24" s="29"/>
      <c r="EA24" s="29"/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L24" s="29"/>
      <c r="EM24" s="29"/>
      <c r="EN24" s="29"/>
      <c r="EO24" s="29"/>
      <c r="EP24" s="29"/>
      <c r="EQ24" s="29"/>
      <c r="ER24" s="29"/>
      <c r="ES24" s="29"/>
      <c r="ET24" s="29"/>
      <c r="EU24" s="29"/>
      <c r="EV24" s="29"/>
      <c r="EW24" s="29"/>
      <c r="EX24" s="29"/>
      <c r="EY24" s="29"/>
      <c r="EZ24" s="29"/>
      <c r="FA24" s="29"/>
      <c r="FB24" s="29"/>
      <c r="FC24" s="29"/>
      <c r="FD24" s="29"/>
      <c r="FE24" s="29"/>
      <c r="FF24" s="29"/>
      <c r="FG24" s="29"/>
      <c r="FH24" s="29"/>
      <c r="FI24" s="29"/>
      <c r="FJ24" s="29"/>
      <c r="FK24" s="29"/>
      <c r="FL24" s="29"/>
      <c r="FM24" s="29"/>
      <c r="FN24" s="29"/>
      <c r="FO24" s="29"/>
      <c r="FP24" s="29"/>
      <c r="FQ24" s="29"/>
      <c r="FR24" s="29"/>
      <c r="FS24" s="29"/>
      <c r="FT24" s="29"/>
      <c r="FU24" s="29"/>
      <c r="FV24" s="29"/>
      <c r="FW24" s="29"/>
      <c r="FX24" s="29"/>
      <c r="FY24" s="29"/>
      <c r="FZ24" s="29"/>
      <c r="GA24" s="29"/>
      <c r="GB24" s="29"/>
      <c r="GC24" s="29"/>
      <c r="GD24" s="29"/>
      <c r="GE24" s="29"/>
      <c r="GF24" s="29"/>
      <c r="GG24" s="29"/>
      <c r="GH24" s="29"/>
      <c r="GI24" s="29"/>
      <c r="GJ24" s="29"/>
      <c r="GK24" s="29"/>
      <c r="GL24" s="29"/>
      <c r="GM24" s="29"/>
      <c r="GN24" s="29"/>
      <c r="GO24" s="29"/>
      <c r="GP24" s="29"/>
      <c r="GQ24" s="29"/>
      <c r="GR24" s="29"/>
      <c r="GS24" s="29"/>
      <c r="GT24" s="29"/>
      <c r="GU24" s="29"/>
      <c r="GV24" s="29"/>
      <c r="GW24" s="29"/>
      <c r="GX24" s="29"/>
      <c r="GY24" s="29"/>
      <c r="GZ24" s="29"/>
      <c r="HA24" s="29"/>
      <c r="HB24" s="29"/>
      <c r="HC24" s="29"/>
      <c r="HD24" s="29"/>
      <c r="HE24" s="29"/>
      <c r="HF24" s="29"/>
      <c r="HG24" s="29"/>
      <c r="HH24" s="29"/>
      <c r="HI24" s="29"/>
      <c r="HJ24" s="29"/>
      <c r="HK24" s="29"/>
      <c r="HL24" s="29"/>
      <c r="HM24" s="29"/>
      <c r="HN24" s="29"/>
      <c r="HO24" s="29"/>
      <c r="HP24" s="29"/>
      <c r="HQ24" s="29"/>
      <c r="HR24" s="29"/>
      <c r="HS24" s="29"/>
      <c r="HT24" s="29"/>
      <c r="HU24" s="29"/>
      <c r="HV24" s="29"/>
      <c r="HW24" s="29"/>
      <c r="HX24" s="29"/>
      <c r="HY24" s="29"/>
      <c r="HZ24" s="29"/>
      <c r="IA24" s="29"/>
      <c r="IB24" s="29"/>
      <c r="IC24" s="29"/>
      <c r="ID24" s="29"/>
      <c r="IE24" s="29"/>
      <c r="IF24" s="29"/>
      <c r="IG24" s="29"/>
      <c r="IH24" s="29"/>
      <c r="II24" s="29"/>
      <c r="IJ24" s="29"/>
      <c r="IK24" s="29"/>
      <c r="IL24" s="29"/>
      <c r="IM24" s="29"/>
      <c r="IN24" s="29"/>
      <c r="IO24" s="29"/>
      <c r="IP24" s="29"/>
      <c r="IQ24" s="29"/>
      <c r="IR24" s="29"/>
      <c r="IS24" s="29"/>
      <c r="IT24" s="29"/>
      <c r="IU24" s="29"/>
      <c r="IV24" s="29"/>
      <c r="IW24" s="29"/>
    </row>
    <row r="25" customFormat="false" ht="15" hidden="false" customHeight="true" outlineLevel="0" collapsed="false">
      <c r="A25" s="29" t="n">
        <f aca="false">+A24+1</f>
        <v>11</v>
      </c>
      <c r="B25" s="91" t="n">
        <v>0</v>
      </c>
      <c r="C25" s="77"/>
      <c r="D25" s="84" t="n">
        <v>0</v>
      </c>
      <c r="E25" s="84" t="n">
        <v>0</v>
      </c>
      <c r="F25" s="84" t="n">
        <v>0</v>
      </c>
      <c r="G25" s="84" t="n">
        <v>0</v>
      </c>
      <c r="H25" s="85" t="n">
        <f aca="false">SUM(B25:G25)</f>
        <v>0</v>
      </c>
      <c r="I25" s="92"/>
      <c r="J25" s="81" t="n">
        <v>0</v>
      </c>
      <c r="K25" s="82"/>
      <c r="L25" s="83" t="n">
        <v>25000</v>
      </c>
      <c r="M25" s="84" t="n">
        <v>0</v>
      </c>
      <c r="N25" s="84" t="n">
        <f aca="false">N24</f>
        <v>0</v>
      </c>
      <c r="O25" s="84" t="n">
        <v>0</v>
      </c>
      <c r="P25" s="85" t="n">
        <f aca="false">SUM(J25:O25)</f>
        <v>25000</v>
      </c>
      <c r="R25" s="93" t="n">
        <v>0</v>
      </c>
      <c r="S25" s="94"/>
      <c r="T25" s="95" t="n">
        <v>0</v>
      </c>
      <c r="U25" s="83" t="n">
        <v>0</v>
      </c>
      <c r="V25" s="96" t="n">
        <v>0</v>
      </c>
      <c r="W25" s="85" t="n">
        <f aca="false">SUM(R25:V25)</f>
        <v>0</v>
      </c>
      <c r="X25" s="29"/>
      <c r="Y25" s="1" t="n">
        <f aca="false">+W25+P25+H25</f>
        <v>25000</v>
      </c>
      <c r="Z25" s="29"/>
      <c r="AA25" s="83" t="n">
        <f aca="false">B25+J25</f>
        <v>0</v>
      </c>
      <c r="AB25" s="83" t="n">
        <f aca="false">R25</f>
        <v>0</v>
      </c>
      <c r="AC25" s="84" t="n">
        <f aca="false">SUM(AA25:AB25)</f>
        <v>0</v>
      </c>
      <c r="AD25" s="29"/>
      <c r="AE25" s="29" t="n">
        <v>1</v>
      </c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29"/>
      <c r="FF25" s="29"/>
      <c r="FG25" s="29"/>
      <c r="FH25" s="29"/>
      <c r="FI25" s="29"/>
      <c r="FJ25" s="29"/>
      <c r="FK25" s="29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  <c r="IU25" s="29"/>
      <c r="IV25" s="29"/>
      <c r="IW25" s="29"/>
    </row>
    <row r="26" customFormat="false" ht="15" hidden="false" customHeight="true" outlineLevel="0" collapsed="false">
      <c r="A26" s="29" t="n">
        <f aca="false">+A25+1</f>
        <v>12</v>
      </c>
      <c r="B26" s="91" t="n">
        <v>0</v>
      </c>
      <c r="C26" s="77"/>
      <c r="D26" s="84" t="n">
        <f aca="false">D25</f>
        <v>0</v>
      </c>
      <c r="E26" s="84" t="n">
        <v>0</v>
      </c>
      <c r="F26" s="84" t="n">
        <v>0</v>
      </c>
      <c r="G26" s="84" t="n">
        <v>0</v>
      </c>
      <c r="H26" s="85" t="n">
        <f aca="false">SUM(B26:G26)</f>
        <v>0</v>
      </c>
      <c r="I26" s="92"/>
      <c r="J26" s="81" t="n">
        <v>0</v>
      </c>
      <c r="K26" s="82"/>
      <c r="L26" s="83" t="n">
        <v>25000</v>
      </c>
      <c r="M26" s="84" t="n">
        <v>0</v>
      </c>
      <c r="N26" s="84" t="n">
        <f aca="false">N25</f>
        <v>0</v>
      </c>
      <c r="O26" s="84" t="n">
        <v>0</v>
      </c>
      <c r="P26" s="85" t="n">
        <f aca="false">SUM(J26:O26)</f>
        <v>25000</v>
      </c>
      <c r="R26" s="93" t="n">
        <v>0</v>
      </c>
      <c r="S26" s="94"/>
      <c r="T26" s="95" t="n">
        <v>0</v>
      </c>
      <c r="U26" s="83" t="n">
        <v>0</v>
      </c>
      <c r="V26" s="96" t="n">
        <v>0</v>
      </c>
      <c r="W26" s="85" t="n">
        <f aca="false">SUM(R26:V26)</f>
        <v>0</v>
      </c>
      <c r="X26" s="29"/>
      <c r="Y26" s="1" t="n">
        <f aca="false">+W26+P26+H26</f>
        <v>25000</v>
      </c>
      <c r="Z26" s="29"/>
      <c r="AA26" s="83" t="n">
        <f aca="false">B26+J26</f>
        <v>0</v>
      </c>
      <c r="AB26" s="83" t="n">
        <f aca="false">R26</f>
        <v>0</v>
      </c>
      <c r="AC26" s="84" t="n">
        <f aca="false">SUM(AA26:AB26)</f>
        <v>0</v>
      </c>
      <c r="AD26" s="29"/>
      <c r="AE26" s="29" t="n">
        <v>1</v>
      </c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29"/>
      <c r="FI26" s="29"/>
      <c r="FJ26" s="29"/>
      <c r="FK26" s="29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  <c r="IU26" s="29"/>
      <c r="IV26" s="29"/>
      <c r="IW26" s="29"/>
    </row>
    <row r="27" customFormat="false" ht="15" hidden="false" customHeight="true" outlineLevel="0" collapsed="false">
      <c r="A27" s="29" t="n">
        <f aca="false">+A26+1</f>
        <v>13</v>
      </c>
      <c r="B27" s="91" t="n">
        <v>0</v>
      </c>
      <c r="C27" s="77"/>
      <c r="D27" s="84" t="n">
        <f aca="false">D26</f>
        <v>0</v>
      </c>
      <c r="E27" s="84" t="n">
        <v>0</v>
      </c>
      <c r="F27" s="84" t="n">
        <v>0</v>
      </c>
      <c r="G27" s="84" t="n">
        <v>0</v>
      </c>
      <c r="H27" s="85" t="n">
        <f aca="false">SUM(B27:G27)</f>
        <v>0</v>
      </c>
      <c r="I27" s="92"/>
      <c r="J27" s="81" t="n">
        <v>0</v>
      </c>
      <c r="K27" s="82"/>
      <c r="L27" s="83" t="n">
        <v>25000</v>
      </c>
      <c r="M27" s="84" t="n">
        <v>0</v>
      </c>
      <c r="N27" s="84" t="n">
        <f aca="false">N26</f>
        <v>0</v>
      </c>
      <c r="O27" s="84" t="n">
        <v>0</v>
      </c>
      <c r="P27" s="85" t="n">
        <f aca="false">SUM(J27:O27)</f>
        <v>25000</v>
      </c>
      <c r="R27" s="93" t="n">
        <v>25000</v>
      </c>
      <c r="S27" s="94"/>
      <c r="T27" s="95" t="n">
        <v>0</v>
      </c>
      <c r="U27" s="83" t="n">
        <v>0</v>
      </c>
      <c r="V27" s="96" t="n">
        <v>0</v>
      </c>
      <c r="W27" s="85" t="n">
        <f aca="false">SUM(R27:V27)</f>
        <v>25000</v>
      </c>
      <c r="X27" s="29"/>
      <c r="Y27" s="1" t="n">
        <f aca="false">+W27+P27+H27</f>
        <v>50000</v>
      </c>
      <c r="Z27" s="29"/>
      <c r="AA27" s="83" t="n">
        <f aca="false">B27+J27</f>
        <v>0</v>
      </c>
      <c r="AB27" s="83" t="n">
        <f aca="false">R27</f>
        <v>25000</v>
      </c>
      <c r="AC27" s="84" t="n">
        <f aca="false">SUM(AA27:AB27)</f>
        <v>25000</v>
      </c>
      <c r="AD27" s="29"/>
      <c r="AE27" s="29" t="n">
        <v>1</v>
      </c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29"/>
      <c r="FF27" s="29"/>
      <c r="FG27" s="29"/>
      <c r="FH27" s="29"/>
      <c r="FI27" s="29"/>
      <c r="FJ27" s="29"/>
      <c r="FK27" s="29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  <c r="IU27" s="29"/>
      <c r="IV27" s="29"/>
      <c r="IW27" s="29"/>
    </row>
    <row r="28" customFormat="false" ht="15" hidden="false" customHeight="true" outlineLevel="0" collapsed="false">
      <c r="A28" s="29" t="n">
        <f aca="false">+A27+1</f>
        <v>14</v>
      </c>
      <c r="B28" s="91" t="n">
        <v>0</v>
      </c>
      <c r="C28" s="77"/>
      <c r="D28" s="84" t="n">
        <f aca="false">D27</f>
        <v>0</v>
      </c>
      <c r="E28" s="84" t="n">
        <v>0</v>
      </c>
      <c r="F28" s="84" t="n">
        <v>0</v>
      </c>
      <c r="G28" s="84" t="n">
        <v>0</v>
      </c>
      <c r="H28" s="85" t="n">
        <f aca="false">SUM(B28:G28)</f>
        <v>0</v>
      </c>
      <c r="I28" s="92"/>
      <c r="J28" s="81" t="n">
        <v>0</v>
      </c>
      <c r="K28" s="82"/>
      <c r="L28" s="83" t="n">
        <v>25000</v>
      </c>
      <c r="M28" s="84" t="n">
        <v>0</v>
      </c>
      <c r="N28" s="84" t="n">
        <f aca="false">N27</f>
        <v>0</v>
      </c>
      <c r="O28" s="84" t="n">
        <v>0</v>
      </c>
      <c r="P28" s="85" t="n">
        <f aca="false">SUM(J28:O28)</f>
        <v>25000</v>
      </c>
      <c r="R28" s="93" t="n">
        <v>25000</v>
      </c>
      <c r="S28" s="94"/>
      <c r="T28" s="95" t="n">
        <v>0</v>
      </c>
      <c r="U28" s="83" t="n">
        <v>0</v>
      </c>
      <c r="V28" s="96" t="n">
        <v>0</v>
      </c>
      <c r="W28" s="85" t="n">
        <f aca="false">SUM(R28:V28)</f>
        <v>25000</v>
      </c>
      <c r="X28" s="29"/>
      <c r="Y28" s="1" t="n">
        <f aca="false">+W28+P28+H28</f>
        <v>50000</v>
      </c>
      <c r="Z28" s="29"/>
      <c r="AA28" s="83" t="n">
        <f aca="false">B28+J28</f>
        <v>0</v>
      </c>
      <c r="AB28" s="83" t="n">
        <f aca="false">R28</f>
        <v>25000</v>
      </c>
      <c r="AC28" s="84" t="n">
        <f aca="false">SUM(AA28:AB28)</f>
        <v>25000</v>
      </c>
      <c r="AD28" s="29"/>
      <c r="AE28" s="29" t="n">
        <v>1</v>
      </c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EW28" s="29"/>
      <c r="EX28" s="29"/>
      <c r="EY28" s="29"/>
      <c r="EZ28" s="29"/>
      <c r="FA28" s="29"/>
      <c r="FB28" s="29"/>
      <c r="FC28" s="29"/>
      <c r="FD28" s="29"/>
      <c r="FE28" s="29"/>
      <c r="FF28" s="29"/>
      <c r="FG28" s="29"/>
      <c r="FH28" s="29"/>
      <c r="FI28" s="29"/>
      <c r="FJ28" s="29"/>
      <c r="FK28" s="29"/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K28" s="29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  <c r="IU28" s="29"/>
      <c r="IV28" s="29"/>
      <c r="IW28" s="29"/>
    </row>
    <row r="29" customFormat="false" ht="15" hidden="false" customHeight="true" outlineLevel="0" collapsed="false">
      <c r="A29" s="29" t="n">
        <f aca="false">+A28+1</f>
        <v>15</v>
      </c>
      <c r="B29" s="91"/>
      <c r="C29" s="77"/>
      <c r="D29" s="84" t="n">
        <f aca="false">D28</f>
        <v>0</v>
      </c>
      <c r="E29" s="84" t="n">
        <v>0</v>
      </c>
      <c r="F29" s="84" t="n">
        <v>0</v>
      </c>
      <c r="G29" s="84" t="n">
        <v>0</v>
      </c>
      <c r="H29" s="85" t="n">
        <f aca="false">SUM(B29:G29)</f>
        <v>0</v>
      </c>
      <c r="I29" s="92"/>
      <c r="J29" s="81" t="n">
        <v>25000</v>
      </c>
      <c r="K29" s="82"/>
      <c r="L29" s="83" t="n">
        <v>25000</v>
      </c>
      <c r="M29" s="84" t="n">
        <v>0</v>
      </c>
      <c r="N29" s="84" t="n">
        <f aca="false">N28</f>
        <v>0</v>
      </c>
      <c r="O29" s="84" t="n">
        <v>0</v>
      </c>
      <c r="P29" s="85" t="n">
        <f aca="false">SUM(J29:O29)</f>
        <v>50000</v>
      </c>
      <c r="R29" s="93" t="n">
        <f aca="false">11458+25000</f>
        <v>36458</v>
      </c>
      <c r="S29" s="94"/>
      <c r="T29" s="95" t="n">
        <v>0</v>
      </c>
      <c r="U29" s="83" t="n">
        <v>0</v>
      </c>
      <c r="V29" s="96" t="n">
        <v>0</v>
      </c>
      <c r="W29" s="85" t="n">
        <f aca="false">SUM(R29:V29)</f>
        <v>36458</v>
      </c>
      <c r="X29" s="29"/>
      <c r="Y29" s="1" t="n">
        <f aca="false">+W29+P29+H29</f>
        <v>86458</v>
      </c>
      <c r="Z29" s="29"/>
      <c r="AA29" s="83" t="n">
        <f aca="false">B29+J29</f>
        <v>25000</v>
      </c>
      <c r="AB29" s="83" t="n">
        <f aca="false">R29</f>
        <v>36458</v>
      </c>
      <c r="AC29" s="84" t="n">
        <f aca="false">SUM(AA29:AB29)</f>
        <v>61458</v>
      </c>
      <c r="AD29" s="29"/>
      <c r="AE29" s="29" t="n">
        <v>1</v>
      </c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  <c r="EX29" s="29"/>
      <c r="EY29" s="29"/>
      <c r="EZ29" s="29"/>
      <c r="FA29" s="29"/>
      <c r="FB29" s="29"/>
      <c r="FC29" s="29"/>
      <c r="FD29" s="29"/>
      <c r="FE29" s="29"/>
      <c r="FF29" s="29"/>
      <c r="FG29" s="29"/>
      <c r="FH29" s="29"/>
      <c r="FI29" s="29"/>
      <c r="FJ29" s="29"/>
      <c r="FK29" s="29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29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  <c r="IU29" s="29"/>
      <c r="IV29" s="29"/>
      <c r="IW29" s="29"/>
    </row>
    <row r="30" customFormat="false" ht="15" hidden="false" customHeight="true" outlineLevel="0" collapsed="false">
      <c r="A30" s="29" t="n">
        <f aca="false">+A29+1</f>
        <v>16</v>
      </c>
      <c r="B30" s="91" t="n">
        <v>0</v>
      </c>
      <c r="C30" s="77"/>
      <c r="D30" s="84" t="n">
        <f aca="false">D29</f>
        <v>0</v>
      </c>
      <c r="E30" s="84" t="n">
        <v>0</v>
      </c>
      <c r="F30" s="84" t="n">
        <v>0</v>
      </c>
      <c r="G30" s="84" t="n">
        <v>0</v>
      </c>
      <c r="H30" s="85" t="n">
        <f aca="false">SUM(B30:G30)</f>
        <v>0</v>
      </c>
      <c r="I30" s="92"/>
      <c r="J30" s="81" t="n">
        <v>0</v>
      </c>
      <c r="K30" s="82"/>
      <c r="L30" s="83" t="n">
        <v>0</v>
      </c>
      <c r="M30" s="84" t="n">
        <v>0</v>
      </c>
      <c r="N30" s="84" t="n">
        <f aca="false">N29</f>
        <v>0</v>
      </c>
      <c r="O30" s="84" t="n">
        <v>0</v>
      </c>
      <c r="P30" s="85" t="n">
        <f aca="false">SUM(J30:O30)</f>
        <v>0</v>
      </c>
      <c r="R30" s="93" t="n">
        <v>0</v>
      </c>
      <c r="S30" s="94"/>
      <c r="T30" s="95" t="n">
        <v>0</v>
      </c>
      <c r="U30" s="83" t="n">
        <v>0</v>
      </c>
      <c r="V30" s="96" t="n">
        <v>0</v>
      </c>
      <c r="W30" s="85" t="n">
        <f aca="false">SUM(R30:V30)</f>
        <v>0</v>
      </c>
      <c r="X30" s="29"/>
      <c r="Y30" s="1" t="n">
        <f aca="false">+W30+P30+H30</f>
        <v>0</v>
      </c>
      <c r="Z30" s="29"/>
      <c r="AA30" s="83" t="n">
        <f aca="false">B30+J30</f>
        <v>0</v>
      </c>
      <c r="AB30" s="83" t="n">
        <f aca="false">R30</f>
        <v>0</v>
      </c>
      <c r="AC30" s="84" t="n">
        <f aca="false">SUM(AA30:AB30)</f>
        <v>0</v>
      </c>
      <c r="AD30" s="29"/>
      <c r="AE30" s="29" t="n">
        <v>1</v>
      </c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  <c r="DC30" s="29"/>
      <c r="DD30" s="29"/>
      <c r="DE30" s="29"/>
      <c r="DF30" s="29"/>
      <c r="DG30" s="29"/>
      <c r="DH30" s="29"/>
      <c r="DI30" s="29"/>
      <c r="DJ30" s="29"/>
      <c r="DK30" s="29"/>
      <c r="DL30" s="29"/>
      <c r="DM30" s="29"/>
      <c r="DN30" s="29"/>
      <c r="DO30" s="29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  <c r="EW30" s="29"/>
      <c r="EX30" s="29"/>
      <c r="EY30" s="29"/>
      <c r="EZ30" s="29"/>
      <c r="FA30" s="29"/>
      <c r="FB30" s="29"/>
      <c r="FC30" s="29"/>
      <c r="FD30" s="29"/>
      <c r="FE30" s="29"/>
      <c r="FF30" s="29"/>
      <c r="FG30" s="29"/>
      <c r="FH30" s="29"/>
      <c r="FI30" s="29"/>
      <c r="FJ30" s="29"/>
      <c r="FK30" s="29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  <c r="IU30" s="29"/>
      <c r="IV30" s="29"/>
      <c r="IW30" s="29"/>
    </row>
    <row r="31" customFormat="false" ht="15" hidden="false" customHeight="true" outlineLevel="0" collapsed="false">
      <c r="A31" s="29" t="n">
        <f aca="false">+A30+1</f>
        <v>17</v>
      </c>
      <c r="B31" s="91" t="n">
        <v>0</v>
      </c>
      <c r="C31" s="77"/>
      <c r="D31" s="84" t="n">
        <f aca="false">D30</f>
        <v>0</v>
      </c>
      <c r="E31" s="84" t="n">
        <v>0</v>
      </c>
      <c r="F31" s="84" t="n">
        <v>0</v>
      </c>
      <c r="G31" s="84" t="n">
        <v>0</v>
      </c>
      <c r="H31" s="85" t="n">
        <f aca="false">SUM(B31:G31)</f>
        <v>0</v>
      </c>
      <c r="I31" s="92"/>
      <c r="J31" s="81" t="n">
        <f aca="false">J30</f>
        <v>0</v>
      </c>
      <c r="K31" s="82"/>
      <c r="L31" s="83" t="n">
        <f aca="false">L30</f>
        <v>0</v>
      </c>
      <c r="M31" s="84" t="n">
        <v>0</v>
      </c>
      <c r="N31" s="84" t="n">
        <f aca="false">N30</f>
        <v>0</v>
      </c>
      <c r="O31" s="84" t="n">
        <v>0</v>
      </c>
      <c r="P31" s="85" t="n">
        <f aca="false">SUM(J31:O31)</f>
        <v>0</v>
      </c>
      <c r="R31" s="93" t="n">
        <v>0</v>
      </c>
      <c r="S31" s="94"/>
      <c r="T31" s="95" t="n">
        <v>0</v>
      </c>
      <c r="U31" s="83" t="n">
        <v>0</v>
      </c>
      <c r="V31" s="96" t="n">
        <v>0</v>
      </c>
      <c r="W31" s="85" t="n">
        <f aca="false">SUM(R31:V31)</f>
        <v>0</v>
      </c>
      <c r="X31" s="29"/>
      <c r="Y31" s="1" t="n">
        <f aca="false">+W31+P31+H31</f>
        <v>0</v>
      </c>
      <c r="Z31" s="29"/>
      <c r="AA31" s="83" t="n">
        <f aca="false">B31+J31</f>
        <v>0</v>
      </c>
      <c r="AB31" s="83" t="n">
        <f aca="false">R31</f>
        <v>0</v>
      </c>
      <c r="AC31" s="84" t="n">
        <f aca="false">SUM(AA31:AB31)</f>
        <v>0</v>
      </c>
      <c r="AD31" s="29"/>
      <c r="AE31" s="29" t="n">
        <v>1</v>
      </c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  <c r="EW31" s="29"/>
      <c r="EX31" s="29"/>
      <c r="EY31" s="29"/>
      <c r="EZ31" s="29"/>
      <c r="FA31" s="29"/>
      <c r="FB31" s="29"/>
      <c r="FC31" s="29"/>
      <c r="FD31" s="29"/>
      <c r="FE31" s="29"/>
      <c r="FF31" s="29"/>
      <c r="FG31" s="29"/>
      <c r="FH31" s="29"/>
      <c r="FI31" s="29"/>
      <c r="FJ31" s="29"/>
      <c r="FK31" s="29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  <c r="IU31" s="29"/>
      <c r="IV31" s="29"/>
      <c r="IW31" s="29"/>
    </row>
    <row r="32" customFormat="false" ht="15" hidden="false" customHeight="true" outlineLevel="0" collapsed="false">
      <c r="A32" s="29" t="n">
        <f aca="false">+A31+1</f>
        <v>18</v>
      </c>
      <c r="B32" s="91" t="n">
        <v>0</v>
      </c>
      <c r="C32" s="77"/>
      <c r="D32" s="84" t="n">
        <f aca="false">D31</f>
        <v>0</v>
      </c>
      <c r="E32" s="84" t="n">
        <v>0</v>
      </c>
      <c r="F32" s="84" t="n">
        <v>0</v>
      </c>
      <c r="G32" s="84" t="n">
        <v>0</v>
      </c>
      <c r="H32" s="85" t="n">
        <f aca="false">SUM(B32:G32)</f>
        <v>0</v>
      </c>
      <c r="I32" s="92"/>
      <c r="J32" s="81" t="n">
        <v>0</v>
      </c>
      <c r="K32" s="82"/>
      <c r="L32" s="83" t="n">
        <f aca="false">L31</f>
        <v>0</v>
      </c>
      <c r="M32" s="84" t="n">
        <v>0</v>
      </c>
      <c r="N32" s="84" t="n">
        <f aca="false">N31</f>
        <v>0</v>
      </c>
      <c r="O32" s="84" t="n">
        <v>0</v>
      </c>
      <c r="P32" s="85" t="n">
        <f aca="false">SUM(J32:O32)</f>
        <v>0</v>
      </c>
      <c r="R32" s="93" t="n">
        <v>0</v>
      </c>
      <c r="S32" s="94"/>
      <c r="T32" s="95" t="n">
        <v>0</v>
      </c>
      <c r="U32" s="83" t="n">
        <v>0</v>
      </c>
      <c r="V32" s="96" t="n">
        <v>0</v>
      </c>
      <c r="W32" s="85" t="n">
        <f aca="false">SUM(R32:V32)</f>
        <v>0</v>
      </c>
      <c r="X32" s="29"/>
      <c r="Y32" s="1" t="n">
        <f aca="false">+W32+P32+H32</f>
        <v>0</v>
      </c>
      <c r="Z32" s="29"/>
      <c r="AA32" s="83" t="n">
        <f aca="false">B32+J32</f>
        <v>0</v>
      </c>
      <c r="AB32" s="83" t="n">
        <f aca="false">R32</f>
        <v>0</v>
      </c>
      <c r="AC32" s="84" t="n">
        <f aca="false">SUM(AA32:AB32)</f>
        <v>0</v>
      </c>
      <c r="AD32" s="29"/>
      <c r="AE32" s="29" t="n">
        <v>1</v>
      </c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  <c r="EW32" s="29"/>
      <c r="EX32" s="29"/>
      <c r="EY32" s="29"/>
      <c r="EZ32" s="29"/>
      <c r="FA32" s="29"/>
      <c r="FB32" s="29"/>
      <c r="FC32" s="29"/>
      <c r="FD32" s="29"/>
      <c r="FE32" s="29"/>
      <c r="FF32" s="29"/>
      <c r="FG32" s="29"/>
      <c r="FH32" s="29"/>
      <c r="FI32" s="29"/>
      <c r="FJ32" s="29"/>
      <c r="FK32" s="29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  <c r="IU32" s="29"/>
      <c r="IV32" s="29"/>
      <c r="IW32" s="29"/>
    </row>
    <row r="33" customFormat="false" ht="15" hidden="false" customHeight="true" outlineLevel="0" collapsed="false">
      <c r="A33" s="29" t="n">
        <f aca="false">+A32+1</f>
        <v>19</v>
      </c>
      <c r="B33" s="91" t="n">
        <v>0</v>
      </c>
      <c r="C33" s="77"/>
      <c r="D33" s="84" t="n">
        <f aca="false">D32</f>
        <v>0</v>
      </c>
      <c r="E33" s="84" t="n">
        <v>0</v>
      </c>
      <c r="F33" s="84" t="n">
        <v>0</v>
      </c>
      <c r="G33" s="84" t="n">
        <v>0</v>
      </c>
      <c r="H33" s="85" t="n">
        <f aca="false">SUM(B33:G33)</f>
        <v>0</v>
      </c>
      <c r="I33" s="92"/>
      <c r="J33" s="81" t="n">
        <v>0</v>
      </c>
      <c r="K33" s="82"/>
      <c r="L33" s="83" t="n">
        <f aca="false">L32</f>
        <v>0</v>
      </c>
      <c r="M33" s="84" t="n">
        <v>0</v>
      </c>
      <c r="N33" s="84" t="n">
        <f aca="false">N32</f>
        <v>0</v>
      </c>
      <c r="O33" s="84" t="n">
        <v>0</v>
      </c>
      <c r="P33" s="85" t="n">
        <f aca="false">SUM(J33:O33)</f>
        <v>0</v>
      </c>
      <c r="R33" s="93" t="n">
        <v>0</v>
      </c>
      <c r="S33" s="94"/>
      <c r="T33" s="95" t="n">
        <v>0</v>
      </c>
      <c r="U33" s="83" t="n">
        <v>0</v>
      </c>
      <c r="V33" s="96" t="n">
        <v>0</v>
      </c>
      <c r="W33" s="85" t="n">
        <f aca="false">SUM(R33:V33)</f>
        <v>0</v>
      </c>
      <c r="X33" s="29"/>
      <c r="Y33" s="1" t="n">
        <f aca="false">+W33+P33+H33</f>
        <v>0</v>
      </c>
      <c r="Z33" s="29"/>
      <c r="AA33" s="83" t="n">
        <f aca="false">B33+J33</f>
        <v>0</v>
      </c>
      <c r="AB33" s="83" t="n">
        <f aca="false">R33</f>
        <v>0</v>
      </c>
      <c r="AC33" s="84" t="n">
        <f aca="false">SUM(AA33:AB33)</f>
        <v>0</v>
      </c>
      <c r="AD33" s="29"/>
      <c r="AE33" s="29" t="n">
        <v>1</v>
      </c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  <c r="EW33" s="29"/>
      <c r="EX33" s="29"/>
      <c r="EY33" s="29"/>
      <c r="EZ33" s="29"/>
      <c r="FA33" s="29"/>
      <c r="FB33" s="29"/>
      <c r="FC33" s="29"/>
      <c r="FD33" s="29"/>
      <c r="FE33" s="29"/>
      <c r="FF33" s="29"/>
      <c r="FG33" s="29"/>
      <c r="FH33" s="29"/>
      <c r="FI33" s="29"/>
      <c r="FJ33" s="29"/>
      <c r="FK33" s="29"/>
      <c r="FL33" s="29"/>
      <c r="FM33" s="29"/>
      <c r="FN33" s="29"/>
      <c r="FO33" s="29"/>
      <c r="FP33" s="29"/>
      <c r="FQ33" s="29"/>
      <c r="FR33" s="29"/>
      <c r="FS33" s="29"/>
      <c r="FT33" s="29"/>
      <c r="FU33" s="29"/>
      <c r="FV33" s="29"/>
      <c r="FW33" s="29"/>
      <c r="FX33" s="29"/>
      <c r="FY33" s="29"/>
      <c r="FZ33" s="29"/>
      <c r="GA33" s="29"/>
      <c r="GB33" s="29"/>
      <c r="GC33" s="29"/>
      <c r="GD33" s="29"/>
      <c r="GE33" s="29"/>
      <c r="GF33" s="29"/>
      <c r="GG33" s="29"/>
      <c r="GH33" s="29"/>
      <c r="GI33" s="29"/>
      <c r="GJ33" s="29"/>
      <c r="GK33" s="29"/>
      <c r="GL33" s="29"/>
      <c r="GM33" s="29"/>
      <c r="GN33" s="29"/>
      <c r="GO33" s="29"/>
      <c r="GP33" s="29"/>
      <c r="GQ33" s="29"/>
      <c r="GR33" s="29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9"/>
      <c r="HY33" s="29"/>
      <c r="HZ33" s="29"/>
      <c r="IA33" s="29"/>
      <c r="IB33" s="29"/>
      <c r="IC33" s="29"/>
      <c r="ID33" s="29"/>
      <c r="IE33" s="29"/>
      <c r="IF33" s="29"/>
      <c r="IG33" s="29"/>
      <c r="IH33" s="29"/>
      <c r="II33" s="29"/>
      <c r="IJ33" s="29"/>
      <c r="IK33" s="29"/>
      <c r="IL33" s="29"/>
      <c r="IM33" s="29"/>
      <c r="IN33" s="29"/>
      <c r="IO33" s="29"/>
      <c r="IP33" s="29"/>
      <c r="IQ33" s="29"/>
      <c r="IR33" s="29"/>
      <c r="IS33" s="29"/>
      <c r="IT33" s="29"/>
      <c r="IU33" s="29"/>
      <c r="IV33" s="29"/>
      <c r="IW33" s="29"/>
    </row>
    <row r="34" customFormat="false" ht="15" hidden="false" customHeight="true" outlineLevel="0" collapsed="false">
      <c r="A34" s="29" t="n">
        <f aca="false">+A33+1</f>
        <v>20</v>
      </c>
      <c r="B34" s="91" t="n">
        <v>0</v>
      </c>
      <c r="C34" s="77"/>
      <c r="D34" s="84" t="n">
        <f aca="false">D33</f>
        <v>0</v>
      </c>
      <c r="E34" s="84" t="n">
        <v>0</v>
      </c>
      <c r="F34" s="84" t="n">
        <v>0</v>
      </c>
      <c r="G34" s="84" t="n">
        <v>0</v>
      </c>
      <c r="H34" s="85" t="n">
        <f aca="false">SUM(B34:G34)</f>
        <v>0</v>
      </c>
      <c r="I34" s="92"/>
      <c r="J34" s="81" t="n">
        <v>0</v>
      </c>
      <c r="K34" s="82"/>
      <c r="L34" s="83" t="n">
        <f aca="false">L33</f>
        <v>0</v>
      </c>
      <c r="M34" s="84" t="n">
        <v>0</v>
      </c>
      <c r="N34" s="84" t="n">
        <f aca="false">N33</f>
        <v>0</v>
      </c>
      <c r="O34" s="84" t="n">
        <v>0</v>
      </c>
      <c r="P34" s="85" t="n">
        <f aca="false">SUM(J34:O34)</f>
        <v>0</v>
      </c>
      <c r="R34" s="93" t="n">
        <v>0</v>
      </c>
      <c r="S34" s="94"/>
      <c r="T34" s="95" t="n">
        <v>0</v>
      </c>
      <c r="U34" s="83" t="n">
        <v>0</v>
      </c>
      <c r="V34" s="96" t="n">
        <v>0</v>
      </c>
      <c r="W34" s="85" t="n">
        <f aca="false">SUM(R34:V34)</f>
        <v>0</v>
      </c>
      <c r="X34" s="29"/>
      <c r="Y34" s="1" t="n">
        <f aca="false">+W34+P34+H34</f>
        <v>0</v>
      </c>
      <c r="Z34" s="29"/>
      <c r="AA34" s="83" t="n">
        <f aca="false">B34+J34</f>
        <v>0</v>
      </c>
      <c r="AB34" s="83" t="n">
        <f aca="false">R34</f>
        <v>0</v>
      </c>
      <c r="AC34" s="84" t="n">
        <f aca="false">SUM(AA34:AB34)</f>
        <v>0</v>
      </c>
      <c r="AD34" s="29"/>
      <c r="AE34" s="29" t="n">
        <v>1</v>
      </c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  <c r="EW34" s="29"/>
      <c r="EX34" s="29"/>
      <c r="EY34" s="29"/>
      <c r="EZ34" s="29"/>
      <c r="FA34" s="29"/>
      <c r="FB34" s="29"/>
      <c r="FC34" s="29"/>
      <c r="FD34" s="29"/>
      <c r="FE34" s="29"/>
      <c r="FF34" s="29"/>
      <c r="FG34" s="29"/>
      <c r="FH34" s="29"/>
      <c r="FI34" s="29"/>
      <c r="FJ34" s="29"/>
      <c r="FK34" s="29"/>
      <c r="FL34" s="29"/>
      <c r="FM34" s="29"/>
      <c r="FN34" s="29"/>
      <c r="FO34" s="29"/>
      <c r="FP34" s="29"/>
      <c r="FQ34" s="29"/>
      <c r="FR34" s="29"/>
      <c r="FS34" s="29"/>
      <c r="FT34" s="29"/>
      <c r="FU34" s="29"/>
      <c r="FV34" s="29"/>
      <c r="FW34" s="29"/>
      <c r="FX34" s="29"/>
      <c r="FY34" s="29"/>
      <c r="FZ34" s="29"/>
      <c r="GA34" s="29"/>
      <c r="GB34" s="29"/>
      <c r="GC34" s="29"/>
      <c r="GD34" s="29"/>
      <c r="GE34" s="29"/>
      <c r="GF34" s="29"/>
      <c r="GG34" s="29"/>
      <c r="GH34" s="29"/>
      <c r="GI34" s="29"/>
      <c r="GJ34" s="29"/>
      <c r="GK34" s="29"/>
      <c r="GL34" s="29"/>
      <c r="GM34" s="29"/>
      <c r="GN34" s="29"/>
      <c r="GO34" s="29"/>
      <c r="GP34" s="29"/>
      <c r="GQ34" s="29"/>
      <c r="GR34" s="29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  <c r="IT34" s="29"/>
      <c r="IU34" s="29"/>
      <c r="IV34" s="29"/>
      <c r="IW34" s="29"/>
    </row>
    <row r="35" customFormat="false" ht="15" hidden="false" customHeight="true" outlineLevel="0" collapsed="false">
      <c r="A35" s="29" t="n">
        <f aca="false">+A34+1</f>
        <v>21</v>
      </c>
      <c r="B35" s="91" t="n">
        <v>0</v>
      </c>
      <c r="C35" s="77"/>
      <c r="D35" s="84" t="n">
        <f aca="false">D34</f>
        <v>0</v>
      </c>
      <c r="E35" s="84" t="n">
        <v>0</v>
      </c>
      <c r="F35" s="84" t="n">
        <v>0</v>
      </c>
      <c r="G35" s="84" t="n">
        <v>0</v>
      </c>
      <c r="H35" s="85" t="n">
        <f aca="false">SUM(B35:G35)</f>
        <v>0</v>
      </c>
      <c r="I35" s="92"/>
      <c r="J35" s="81" t="n">
        <v>0</v>
      </c>
      <c r="K35" s="82"/>
      <c r="L35" s="83" t="n">
        <f aca="false">L34</f>
        <v>0</v>
      </c>
      <c r="M35" s="84" t="n">
        <v>0</v>
      </c>
      <c r="N35" s="84" t="n">
        <f aca="false">N34</f>
        <v>0</v>
      </c>
      <c r="O35" s="84" t="n">
        <v>0</v>
      </c>
      <c r="P35" s="85" t="n">
        <f aca="false">SUM(J35:O35)</f>
        <v>0</v>
      </c>
      <c r="R35" s="93" t="n">
        <v>0</v>
      </c>
      <c r="S35" s="94"/>
      <c r="T35" s="95" t="n">
        <v>0</v>
      </c>
      <c r="U35" s="83" t="n">
        <v>0</v>
      </c>
      <c r="V35" s="96" t="n">
        <v>0</v>
      </c>
      <c r="W35" s="85" t="n">
        <f aca="false">SUM(R35:V35)</f>
        <v>0</v>
      </c>
      <c r="X35" s="29"/>
      <c r="Y35" s="1" t="n">
        <f aca="false">+W35+P35+H35</f>
        <v>0</v>
      </c>
      <c r="Z35" s="29"/>
      <c r="AA35" s="83" t="n">
        <f aca="false">B35+J35</f>
        <v>0</v>
      </c>
      <c r="AB35" s="83" t="n">
        <f aca="false">R35</f>
        <v>0</v>
      </c>
      <c r="AC35" s="84" t="n">
        <f aca="false">SUM(AA35:AB35)</f>
        <v>0</v>
      </c>
      <c r="AD35" s="29"/>
      <c r="AE35" s="29" t="n">
        <v>1</v>
      </c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  <c r="IU35" s="29"/>
      <c r="IV35" s="29"/>
      <c r="IW35" s="29"/>
    </row>
    <row r="36" customFormat="false" ht="15" hidden="false" customHeight="true" outlineLevel="0" collapsed="false">
      <c r="A36" s="29" t="n">
        <f aca="false">+A35+1</f>
        <v>22</v>
      </c>
      <c r="B36" s="91" t="n">
        <v>0</v>
      </c>
      <c r="C36" s="77"/>
      <c r="D36" s="84" t="n">
        <f aca="false">D35</f>
        <v>0</v>
      </c>
      <c r="E36" s="84" t="n">
        <v>0</v>
      </c>
      <c r="F36" s="84" t="n">
        <v>0</v>
      </c>
      <c r="G36" s="84" t="n">
        <v>0</v>
      </c>
      <c r="H36" s="85" t="n">
        <f aca="false">SUM(B36:G36)</f>
        <v>0</v>
      </c>
      <c r="I36" s="92"/>
      <c r="J36" s="81" t="n">
        <v>60000</v>
      </c>
      <c r="K36" s="82"/>
      <c r="L36" s="83" t="n">
        <f aca="false">L35</f>
        <v>0</v>
      </c>
      <c r="M36" s="84" t="n">
        <v>0</v>
      </c>
      <c r="N36" s="84" t="n">
        <f aca="false">N35</f>
        <v>0</v>
      </c>
      <c r="O36" s="84" t="n">
        <v>0</v>
      </c>
      <c r="P36" s="85" t="n">
        <f aca="false">SUM(J36:O36)</f>
        <v>60000</v>
      </c>
      <c r="R36" s="93" t="n">
        <v>0</v>
      </c>
      <c r="S36" s="94"/>
      <c r="T36" s="95" t="n">
        <v>0</v>
      </c>
      <c r="U36" s="83" t="n">
        <v>0</v>
      </c>
      <c r="V36" s="96" t="n">
        <v>0</v>
      </c>
      <c r="W36" s="85" t="n">
        <f aca="false">SUM(R36:V36)</f>
        <v>0</v>
      </c>
      <c r="X36" s="29"/>
      <c r="Y36" s="1" t="n">
        <f aca="false">+W36+P36+H36</f>
        <v>60000</v>
      </c>
      <c r="Z36" s="29"/>
      <c r="AA36" s="83" t="n">
        <f aca="false">B36+J36</f>
        <v>60000</v>
      </c>
      <c r="AB36" s="83" t="n">
        <f aca="false">R36</f>
        <v>0</v>
      </c>
      <c r="AC36" s="84" t="n">
        <f aca="false">SUM(AA36:AB36)</f>
        <v>60000</v>
      </c>
      <c r="AD36" s="29"/>
      <c r="AE36" s="29" t="n">
        <v>1</v>
      </c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F36" s="29"/>
      <c r="GG36" s="29"/>
      <c r="GH36" s="29"/>
      <c r="GI36" s="29"/>
      <c r="GJ36" s="29"/>
      <c r="GK36" s="29"/>
      <c r="GL36" s="29"/>
      <c r="GM36" s="29"/>
      <c r="GN36" s="29"/>
      <c r="GO36" s="29"/>
      <c r="GP36" s="29"/>
      <c r="GQ36" s="29"/>
      <c r="GR36" s="29"/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  <c r="HP36" s="29"/>
      <c r="HQ36" s="29"/>
      <c r="HR36" s="29"/>
      <c r="HS36" s="29"/>
      <c r="HT36" s="29"/>
      <c r="HU36" s="29"/>
      <c r="HV36" s="29"/>
      <c r="HW36" s="29"/>
      <c r="HX36" s="29"/>
      <c r="HY36" s="29"/>
      <c r="HZ36" s="29"/>
      <c r="IA36" s="29"/>
      <c r="IB36" s="29"/>
      <c r="IC36" s="29"/>
      <c r="ID36" s="29"/>
      <c r="IE36" s="29"/>
      <c r="IF36" s="29"/>
      <c r="IG36" s="29"/>
      <c r="IH36" s="29"/>
      <c r="II36" s="29"/>
      <c r="IJ36" s="29"/>
      <c r="IK36" s="29"/>
      <c r="IL36" s="29"/>
      <c r="IM36" s="29"/>
      <c r="IN36" s="29"/>
      <c r="IO36" s="29"/>
      <c r="IP36" s="29"/>
      <c r="IQ36" s="29"/>
      <c r="IR36" s="29"/>
      <c r="IS36" s="29"/>
      <c r="IT36" s="29"/>
      <c r="IU36" s="29"/>
      <c r="IV36" s="29"/>
      <c r="IW36" s="29"/>
    </row>
    <row r="37" customFormat="false" ht="15" hidden="false" customHeight="true" outlineLevel="0" collapsed="false">
      <c r="A37" s="29" t="n">
        <f aca="false">+A36+1</f>
        <v>23</v>
      </c>
      <c r="B37" s="91" t="n">
        <v>0</v>
      </c>
      <c r="C37" s="77"/>
      <c r="D37" s="84" t="n">
        <f aca="false">D36</f>
        <v>0</v>
      </c>
      <c r="E37" s="84" t="n">
        <v>0</v>
      </c>
      <c r="F37" s="84" t="n">
        <v>0</v>
      </c>
      <c r="G37" s="84" t="n">
        <v>0</v>
      </c>
      <c r="H37" s="85" t="n">
        <f aca="false">SUM(B37:G37)</f>
        <v>0</v>
      </c>
      <c r="I37" s="92"/>
      <c r="J37" s="81" t="n">
        <v>60000</v>
      </c>
      <c r="K37" s="82"/>
      <c r="L37" s="83" t="n">
        <f aca="false">L36</f>
        <v>0</v>
      </c>
      <c r="M37" s="84" t="n">
        <v>0</v>
      </c>
      <c r="N37" s="84" t="n">
        <f aca="false">N36</f>
        <v>0</v>
      </c>
      <c r="O37" s="84" t="n">
        <v>0</v>
      </c>
      <c r="P37" s="85" t="n">
        <f aca="false">SUM(J37:O37)</f>
        <v>60000</v>
      </c>
      <c r="R37" s="93" t="n">
        <v>0</v>
      </c>
      <c r="S37" s="94"/>
      <c r="T37" s="95" t="n">
        <v>0</v>
      </c>
      <c r="U37" s="83" t="n">
        <v>0</v>
      </c>
      <c r="V37" s="96" t="n">
        <v>0</v>
      </c>
      <c r="W37" s="85" t="n">
        <f aca="false">SUM(R37:V37)</f>
        <v>0</v>
      </c>
      <c r="X37" s="29"/>
      <c r="Y37" s="1" t="n">
        <f aca="false">+W37+P37+H37</f>
        <v>60000</v>
      </c>
      <c r="Z37" s="29"/>
      <c r="AA37" s="83" t="n">
        <f aca="false">B37+J37</f>
        <v>60000</v>
      </c>
      <c r="AB37" s="83" t="n">
        <f aca="false">R37</f>
        <v>0</v>
      </c>
      <c r="AC37" s="84" t="n">
        <f aca="false">SUM(AA37:AB37)</f>
        <v>60000</v>
      </c>
      <c r="AD37" s="29"/>
      <c r="AE37" s="29" t="n">
        <v>1</v>
      </c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  <c r="EW37" s="29"/>
      <c r="EX37" s="29"/>
      <c r="EY37" s="29"/>
      <c r="EZ37" s="29"/>
      <c r="FA37" s="29"/>
      <c r="FB37" s="29"/>
      <c r="FC37" s="29"/>
      <c r="FD37" s="29"/>
      <c r="FE37" s="29"/>
      <c r="FF37" s="29"/>
      <c r="FG37" s="29"/>
      <c r="FH37" s="29"/>
      <c r="FI37" s="29"/>
      <c r="FJ37" s="29"/>
      <c r="FK37" s="29"/>
      <c r="FL37" s="29"/>
      <c r="FM37" s="29"/>
      <c r="FN37" s="29"/>
      <c r="FO37" s="29"/>
      <c r="FP37" s="29"/>
      <c r="FQ37" s="29"/>
      <c r="FR37" s="29"/>
      <c r="FS37" s="29"/>
      <c r="FT37" s="29"/>
      <c r="FU37" s="29"/>
      <c r="FV37" s="29"/>
      <c r="FW37" s="29"/>
      <c r="FX37" s="29"/>
      <c r="FY37" s="29"/>
      <c r="FZ37" s="29"/>
      <c r="GA37" s="29"/>
      <c r="GB37" s="29"/>
      <c r="GC37" s="29"/>
      <c r="GD37" s="29"/>
      <c r="GE37" s="29"/>
      <c r="GF37" s="29"/>
      <c r="GG37" s="29"/>
      <c r="GH37" s="29"/>
      <c r="GI37" s="29"/>
      <c r="GJ37" s="29"/>
      <c r="GK37" s="29"/>
      <c r="GL37" s="29"/>
      <c r="GM37" s="29"/>
      <c r="GN37" s="29"/>
      <c r="GO37" s="29"/>
      <c r="GP37" s="29"/>
      <c r="GQ37" s="29"/>
      <c r="GR37" s="29"/>
      <c r="GS37" s="29"/>
      <c r="GT37" s="29"/>
      <c r="GU37" s="29"/>
      <c r="GV37" s="29"/>
      <c r="GW37" s="29"/>
      <c r="GX37" s="29"/>
      <c r="GY37" s="29"/>
      <c r="GZ37" s="29"/>
      <c r="HA37" s="29"/>
      <c r="HB37" s="29"/>
      <c r="HC37" s="29"/>
      <c r="HD37" s="29"/>
      <c r="HE37" s="29"/>
      <c r="HF37" s="29"/>
      <c r="HG37" s="29"/>
      <c r="HH37" s="29"/>
      <c r="HI37" s="29"/>
      <c r="HJ37" s="29"/>
      <c r="HK37" s="29"/>
      <c r="HL37" s="29"/>
      <c r="HM37" s="29"/>
      <c r="HN37" s="29"/>
      <c r="HO37" s="29"/>
      <c r="HP37" s="29"/>
      <c r="HQ37" s="29"/>
      <c r="HR37" s="29"/>
      <c r="HS37" s="29"/>
      <c r="HT37" s="29"/>
      <c r="HU37" s="29"/>
      <c r="HV37" s="29"/>
      <c r="HW37" s="29"/>
      <c r="HX37" s="29"/>
      <c r="HY37" s="29"/>
      <c r="HZ37" s="29"/>
      <c r="IA37" s="29"/>
      <c r="IB37" s="29"/>
      <c r="IC37" s="29"/>
      <c r="ID37" s="29"/>
      <c r="IE37" s="29"/>
      <c r="IF37" s="29"/>
      <c r="IG37" s="29"/>
      <c r="IH37" s="29"/>
      <c r="II37" s="29"/>
      <c r="IJ37" s="29"/>
      <c r="IK37" s="29"/>
      <c r="IL37" s="29"/>
      <c r="IM37" s="29"/>
      <c r="IN37" s="29"/>
      <c r="IO37" s="29"/>
      <c r="IP37" s="29"/>
      <c r="IQ37" s="29"/>
      <c r="IR37" s="29"/>
      <c r="IS37" s="29"/>
      <c r="IT37" s="29"/>
      <c r="IU37" s="29"/>
      <c r="IV37" s="29"/>
      <c r="IW37" s="29"/>
    </row>
    <row r="38" customFormat="false" ht="15" hidden="false" customHeight="true" outlineLevel="0" collapsed="false">
      <c r="A38" s="29" t="n">
        <f aca="false">+A37+1</f>
        <v>24</v>
      </c>
      <c r="B38" s="91" t="n">
        <v>0</v>
      </c>
      <c r="C38" s="77"/>
      <c r="D38" s="84" t="n">
        <f aca="false">D37</f>
        <v>0</v>
      </c>
      <c r="E38" s="84" t="n">
        <v>0</v>
      </c>
      <c r="F38" s="84" t="n">
        <v>0</v>
      </c>
      <c r="G38" s="84" t="n">
        <v>0</v>
      </c>
      <c r="H38" s="85" t="n">
        <f aca="false">SUM(B38:G38)</f>
        <v>0</v>
      </c>
      <c r="I38" s="92"/>
      <c r="J38" s="81" t="n">
        <v>60000</v>
      </c>
      <c r="K38" s="82"/>
      <c r="L38" s="83" t="n">
        <f aca="false">L37</f>
        <v>0</v>
      </c>
      <c r="M38" s="84" t="n">
        <v>0</v>
      </c>
      <c r="N38" s="84" t="n">
        <f aca="false">N37</f>
        <v>0</v>
      </c>
      <c r="O38" s="84" t="n">
        <v>0</v>
      </c>
      <c r="P38" s="85" t="n">
        <f aca="false">SUM(J38:O38)</f>
        <v>60000</v>
      </c>
      <c r="R38" s="93" t="n">
        <v>0</v>
      </c>
      <c r="S38" s="94"/>
      <c r="T38" s="95" t="n">
        <v>0</v>
      </c>
      <c r="U38" s="83" t="n">
        <v>0</v>
      </c>
      <c r="V38" s="96" t="n">
        <v>0</v>
      </c>
      <c r="W38" s="85" t="n">
        <f aca="false">SUM(R38:V38)</f>
        <v>0</v>
      </c>
      <c r="X38" s="29"/>
      <c r="Y38" s="1" t="n">
        <f aca="false">+W38+P38+H38</f>
        <v>60000</v>
      </c>
      <c r="Z38" s="29"/>
      <c r="AA38" s="83" t="n">
        <f aca="false">B38+J38</f>
        <v>60000</v>
      </c>
      <c r="AB38" s="83" t="n">
        <f aca="false">R38</f>
        <v>0</v>
      </c>
      <c r="AC38" s="84" t="n">
        <f aca="false">SUM(AA38:AB38)</f>
        <v>60000</v>
      </c>
      <c r="AD38" s="29"/>
      <c r="AE38" s="29" t="n">
        <v>1</v>
      </c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  <c r="DO38" s="29"/>
      <c r="DP38" s="29"/>
      <c r="DQ38" s="29"/>
      <c r="DR38" s="29"/>
      <c r="DS38" s="29"/>
      <c r="DT38" s="29"/>
      <c r="DU38" s="29"/>
      <c r="DV38" s="29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29"/>
      <c r="EJ38" s="29"/>
      <c r="EK38" s="29"/>
      <c r="EL38" s="29"/>
      <c r="EM38" s="29"/>
      <c r="EN38" s="29"/>
      <c r="EO38" s="29"/>
      <c r="EP38" s="29"/>
      <c r="EQ38" s="29"/>
      <c r="ER38" s="29"/>
      <c r="ES38" s="29"/>
      <c r="ET38" s="29"/>
      <c r="EU38" s="29"/>
      <c r="EV38" s="29"/>
      <c r="EW38" s="29"/>
      <c r="EX38" s="29"/>
      <c r="EY38" s="29"/>
      <c r="EZ38" s="29"/>
      <c r="FA38" s="29"/>
      <c r="FB38" s="29"/>
      <c r="FC38" s="29"/>
      <c r="FD38" s="29"/>
      <c r="FE38" s="29"/>
      <c r="FF38" s="29"/>
      <c r="FG38" s="29"/>
      <c r="FH38" s="29"/>
      <c r="FI38" s="29"/>
      <c r="FJ38" s="29"/>
      <c r="FK38" s="29"/>
      <c r="FL38" s="29"/>
      <c r="FM38" s="29"/>
      <c r="FN38" s="29"/>
      <c r="FO38" s="29"/>
      <c r="FP38" s="29"/>
      <c r="FQ38" s="29"/>
      <c r="FR38" s="29"/>
      <c r="FS38" s="29"/>
      <c r="FT38" s="29"/>
      <c r="FU38" s="29"/>
      <c r="FV38" s="29"/>
      <c r="FW38" s="29"/>
      <c r="FX38" s="29"/>
      <c r="FY38" s="29"/>
      <c r="FZ38" s="29"/>
      <c r="GA38" s="29"/>
      <c r="GB38" s="29"/>
      <c r="GC38" s="29"/>
      <c r="GD38" s="29"/>
      <c r="GE38" s="29"/>
      <c r="GF38" s="29"/>
      <c r="GG38" s="29"/>
      <c r="GH38" s="29"/>
      <c r="GI38" s="29"/>
      <c r="GJ38" s="29"/>
      <c r="GK38" s="29"/>
      <c r="GL38" s="29"/>
      <c r="GM38" s="29"/>
      <c r="GN38" s="29"/>
      <c r="GO38" s="29"/>
      <c r="GP38" s="29"/>
      <c r="GQ38" s="29"/>
      <c r="GR38" s="29"/>
      <c r="GS38" s="29"/>
      <c r="GT38" s="29"/>
      <c r="GU38" s="29"/>
      <c r="GV38" s="29"/>
      <c r="GW38" s="29"/>
      <c r="GX38" s="29"/>
      <c r="GY38" s="29"/>
      <c r="GZ38" s="29"/>
      <c r="HA38" s="29"/>
      <c r="HB38" s="29"/>
      <c r="HC38" s="29"/>
      <c r="HD38" s="29"/>
      <c r="HE38" s="29"/>
      <c r="HF38" s="29"/>
      <c r="HG38" s="29"/>
      <c r="HH38" s="29"/>
      <c r="HI38" s="29"/>
      <c r="HJ38" s="29"/>
      <c r="HK38" s="29"/>
      <c r="HL38" s="29"/>
      <c r="HM38" s="29"/>
      <c r="HN38" s="29"/>
      <c r="HO38" s="29"/>
      <c r="HP38" s="29"/>
      <c r="HQ38" s="29"/>
      <c r="HR38" s="29"/>
      <c r="HS38" s="29"/>
      <c r="HT38" s="29"/>
      <c r="HU38" s="29"/>
      <c r="HV38" s="29"/>
      <c r="HW38" s="29"/>
      <c r="HX38" s="29"/>
      <c r="HY38" s="29"/>
      <c r="HZ38" s="29"/>
      <c r="IA38" s="29"/>
      <c r="IB38" s="29"/>
      <c r="IC38" s="29"/>
      <c r="ID38" s="29"/>
      <c r="IE38" s="29"/>
      <c r="IF38" s="29"/>
      <c r="IG38" s="29"/>
      <c r="IH38" s="29"/>
      <c r="II38" s="29"/>
      <c r="IJ38" s="29"/>
      <c r="IK38" s="29"/>
      <c r="IL38" s="29"/>
      <c r="IM38" s="29"/>
      <c r="IN38" s="29"/>
      <c r="IO38" s="29"/>
      <c r="IP38" s="29"/>
      <c r="IQ38" s="29"/>
      <c r="IR38" s="29"/>
      <c r="IS38" s="29"/>
      <c r="IT38" s="29"/>
      <c r="IU38" s="29"/>
      <c r="IV38" s="29"/>
      <c r="IW38" s="29"/>
    </row>
    <row r="39" customFormat="false" ht="15" hidden="false" customHeight="true" outlineLevel="0" collapsed="false">
      <c r="A39" s="29" t="n">
        <f aca="false">+A38+1</f>
        <v>25</v>
      </c>
      <c r="B39" s="91" t="n">
        <v>0</v>
      </c>
      <c r="C39" s="77"/>
      <c r="D39" s="84" t="n">
        <f aca="false">D38</f>
        <v>0</v>
      </c>
      <c r="E39" s="84" t="n">
        <v>0</v>
      </c>
      <c r="F39" s="84" t="n">
        <v>0</v>
      </c>
      <c r="G39" s="84" t="n">
        <v>0</v>
      </c>
      <c r="H39" s="85" t="n">
        <f aca="false">SUM(B39:G39)</f>
        <v>0</v>
      </c>
      <c r="I39" s="92"/>
      <c r="J39" s="81" t="n">
        <v>60000</v>
      </c>
      <c r="K39" s="82"/>
      <c r="L39" s="83" t="n">
        <f aca="false">L38</f>
        <v>0</v>
      </c>
      <c r="M39" s="84" t="n">
        <v>0</v>
      </c>
      <c r="N39" s="84" t="n">
        <f aca="false">N38</f>
        <v>0</v>
      </c>
      <c r="O39" s="84" t="n">
        <v>0</v>
      </c>
      <c r="P39" s="85" t="n">
        <f aca="false">SUM(J39:O39)</f>
        <v>60000</v>
      </c>
      <c r="R39" s="93" t="n">
        <v>0</v>
      </c>
      <c r="S39" s="94"/>
      <c r="T39" s="95" t="n">
        <v>0</v>
      </c>
      <c r="U39" s="83" t="n">
        <v>0</v>
      </c>
      <c r="V39" s="96" t="n">
        <v>0</v>
      </c>
      <c r="W39" s="85" t="n">
        <f aca="false">SUM(R39:V39)</f>
        <v>0</v>
      </c>
      <c r="X39" s="29"/>
      <c r="Y39" s="1" t="n">
        <f aca="false">+W39+P39+H39</f>
        <v>60000</v>
      </c>
      <c r="Z39" s="29"/>
      <c r="AA39" s="83" t="n">
        <f aca="false">B39+J39</f>
        <v>60000</v>
      </c>
      <c r="AB39" s="83" t="n">
        <f aca="false">R39</f>
        <v>0</v>
      </c>
      <c r="AC39" s="84" t="n">
        <f aca="false">SUM(AA39:AB39)</f>
        <v>60000</v>
      </c>
      <c r="AD39" s="29"/>
      <c r="AE39" s="29" t="n">
        <v>1</v>
      </c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  <c r="EP39" s="29"/>
      <c r="EQ39" s="29"/>
      <c r="ER39" s="29"/>
      <c r="ES39" s="29"/>
      <c r="ET39" s="29"/>
      <c r="EU39" s="29"/>
      <c r="EV39" s="29"/>
      <c r="EW39" s="29"/>
      <c r="EX39" s="29"/>
      <c r="EY39" s="29"/>
      <c r="EZ39" s="29"/>
      <c r="FA39" s="29"/>
      <c r="FB39" s="29"/>
      <c r="FC39" s="29"/>
      <c r="FD39" s="29"/>
      <c r="FE39" s="29"/>
      <c r="FF39" s="29"/>
      <c r="FG39" s="29"/>
      <c r="FH39" s="29"/>
      <c r="FI39" s="29"/>
      <c r="FJ39" s="29"/>
      <c r="FK39" s="29"/>
      <c r="FL39" s="29"/>
      <c r="FM39" s="29"/>
      <c r="FN39" s="29"/>
      <c r="FO39" s="29"/>
      <c r="FP39" s="29"/>
      <c r="FQ39" s="29"/>
      <c r="FR39" s="29"/>
      <c r="FS39" s="29"/>
      <c r="FT39" s="29"/>
      <c r="FU39" s="29"/>
      <c r="FV39" s="29"/>
      <c r="FW39" s="29"/>
      <c r="FX39" s="29"/>
      <c r="FY39" s="29"/>
      <c r="FZ39" s="29"/>
      <c r="GA39" s="29"/>
      <c r="GB39" s="29"/>
      <c r="GC39" s="29"/>
      <c r="GD39" s="29"/>
      <c r="GE39" s="29"/>
      <c r="GF39" s="29"/>
      <c r="GG39" s="29"/>
      <c r="GH39" s="29"/>
      <c r="GI39" s="29"/>
      <c r="GJ39" s="29"/>
      <c r="GK39" s="29"/>
      <c r="GL39" s="29"/>
      <c r="GM39" s="29"/>
      <c r="GN39" s="29"/>
      <c r="GO39" s="29"/>
      <c r="GP39" s="29"/>
      <c r="GQ39" s="29"/>
      <c r="GR39" s="29"/>
      <c r="GS39" s="29"/>
      <c r="GT39" s="29"/>
      <c r="GU39" s="29"/>
      <c r="GV39" s="29"/>
      <c r="GW39" s="29"/>
      <c r="GX39" s="29"/>
      <c r="GY39" s="29"/>
      <c r="GZ39" s="29"/>
      <c r="HA39" s="29"/>
      <c r="HB39" s="29"/>
      <c r="HC39" s="29"/>
      <c r="HD39" s="29"/>
      <c r="HE39" s="29"/>
      <c r="HF39" s="29"/>
      <c r="HG39" s="29"/>
      <c r="HH39" s="29"/>
      <c r="HI39" s="29"/>
      <c r="HJ39" s="29"/>
      <c r="HK39" s="29"/>
      <c r="HL39" s="29"/>
      <c r="HM39" s="29"/>
      <c r="HN39" s="29"/>
      <c r="HO39" s="29"/>
      <c r="HP39" s="29"/>
      <c r="HQ39" s="29"/>
      <c r="HR39" s="29"/>
      <c r="HS39" s="29"/>
      <c r="HT39" s="29"/>
      <c r="HU39" s="29"/>
      <c r="HV39" s="29"/>
      <c r="HW39" s="29"/>
      <c r="HX39" s="29"/>
      <c r="HY39" s="29"/>
      <c r="HZ39" s="29"/>
      <c r="IA39" s="29"/>
      <c r="IB39" s="29"/>
      <c r="IC39" s="29"/>
      <c r="ID39" s="29"/>
      <c r="IE39" s="29"/>
      <c r="IF39" s="29"/>
      <c r="IG39" s="29"/>
      <c r="IH39" s="29"/>
      <c r="II39" s="29"/>
      <c r="IJ39" s="29"/>
      <c r="IK39" s="29"/>
      <c r="IL39" s="29"/>
      <c r="IM39" s="29"/>
      <c r="IN39" s="29"/>
      <c r="IO39" s="29"/>
      <c r="IP39" s="29"/>
      <c r="IQ39" s="29"/>
      <c r="IR39" s="29"/>
      <c r="IS39" s="29"/>
      <c r="IT39" s="29"/>
      <c r="IU39" s="29"/>
      <c r="IV39" s="29"/>
      <c r="IW39" s="29"/>
    </row>
    <row r="40" customFormat="false" ht="15" hidden="false" customHeight="true" outlineLevel="0" collapsed="false">
      <c r="A40" s="29" t="n">
        <f aca="false">+A39+1</f>
        <v>26</v>
      </c>
      <c r="B40" s="91" t="n">
        <v>0</v>
      </c>
      <c r="C40" s="77"/>
      <c r="D40" s="84" t="n">
        <f aca="false">D39</f>
        <v>0</v>
      </c>
      <c r="E40" s="84" t="n">
        <v>0</v>
      </c>
      <c r="F40" s="84" t="n">
        <v>0</v>
      </c>
      <c r="G40" s="84" t="n">
        <v>0</v>
      </c>
      <c r="H40" s="85" t="n">
        <f aca="false">SUM(B40:G40)</f>
        <v>0</v>
      </c>
      <c r="I40" s="92"/>
      <c r="J40" s="81" t="n">
        <v>60000</v>
      </c>
      <c r="K40" s="82"/>
      <c r="L40" s="83" t="n">
        <f aca="false">L39</f>
        <v>0</v>
      </c>
      <c r="M40" s="84" t="n">
        <v>0</v>
      </c>
      <c r="N40" s="84" t="n">
        <f aca="false">N39</f>
        <v>0</v>
      </c>
      <c r="O40" s="84" t="n">
        <v>0</v>
      </c>
      <c r="P40" s="85" t="n">
        <f aca="false">SUM(J40:O40)</f>
        <v>60000</v>
      </c>
      <c r="R40" s="93" t="n">
        <v>0</v>
      </c>
      <c r="S40" s="94"/>
      <c r="T40" s="95" t="n">
        <v>0</v>
      </c>
      <c r="U40" s="83" t="n">
        <v>0</v>
      </c>
      <c r="V40" s="96" t="n">
        <v>0</v>
      </c>
      <c r="W40" s="85" t="n">
        <f aca="false">SUM(R40:V40)</f>
        <v>0</v>
      </c>
      <c r="X40" s="29"/>
      <c r="Y40" s="1" t="n">
        <f aca="false">+W40+P40+H40</f>
        <v>60000</v>
      </c>
      <c r="Z40" s="29"/>
      <c r="AA40" s="83" t="n">
        <f aca="false">B40+J40</f>
        <v>60000</v>
      </c>
      <c r="AB40" s="83" t="n">
        <f aca="false">R40</f>
        <v>0</v>
      </c>
      <c r="AC40" s="84" t="n">
        <f aca="false">SUM(AA40:AB40)</f>
        <v>60000</v>
      </c>
      <c r="AD40" s="29"/>
      <c r="AE40" s="29" t="n">
        <v>1</v>
      </c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  <c r="ET40" s="29"/>
      <c r="EU40" s="29"/>
      <c r="EV40" s="29"/>
      <c r="EW40" s="29"/>
      <c r="EX40" s="29"/>
      <c r="EY40" s="29"/>
      <c r="EZ40" s="29"/>
      <c r="FA40" s="29"/>
      <c r="FB40" s="29"/>
      <c r="FC40" s="29"/>
      <c r="FD40" s="29"/>
      <c r="FE40" s="29"/>
      <c r="FF40" s="29"/>
      <c r="FG40" s="29"/>
      <c r="FH40" s="29"/>
      <c r="FI40" s="29"/>
      <c r="FJ40" s="29"/>
      <c r="FK40" s="29"/>
      <c r="FL40" s="29"/>
      <c r="FM40" s="29"/>
      <c r="FN40" s="29"/>
      <c r="FO40" s="29"/>
      <c r="FP40" s="29"/>
      <c r="FQ40" s="29"/>
      <c r="FR40" s="29"/>
      <c r="FS40" s="29"/>
      <c r="FT40" s="29"/>
      <c r="FU40" s="29"/>
      <c r="FV40" s="29"/>
      <c r="FW40" s="29"/>
      <c r="FX40" s="29"/>
      <c r="FY40" s="29"/>
      <c r="FZ40" s="29"/>
      <c r="GA40" s="29"/>
      <c r="GB40" s="29"/>
      <c r="GC40" s="29"/>
      <c r="GD40" s="29"/>
      <c r="GE40" s="29"/>
      <c r="GF40" s="29"/>
      <c r="GG40" s="29"/>
      <c r="GH40" s="29"/>
      <c r="GI40" s="29"/>
      <c r="GJ40" s="29"/>
      <c r="GK40" s="29"/>
      <c r="GL40" s="29"/>
      <c r="GM40" s="29"/>
      <c r="GN40" s="29"/>
      <c r="GO40" s="29"/>
      <c r="GP40" s="29"/>
      <c r="GQ40" s="29"/>
      <c r="GR40" s="29"/>
      <c r="GS40" s="29"/>
      <c r="GT40" s="29"/>
      <c r="GU40" s="29"/>
      <c r="GV40" s="29"/>
      <c r="GW40" s="29"/>
      <c r="GX40" s="29"/>
      <c r="GY40" s="29"/>
      <c r="GZ40" s="29"/>
      <c r="HA40" s="29"/>
      <c r="HB40" s="29"/>
      <c r="HC40" s="29"/>
      <c r="HD40" s="29"/>
      <c r="HE40" s="29"/>
      <c r="HF40" s="29"/>
      <c r="HG40" s="29"/>
      <c r="HH40" s="29"/>
      <c r="HI40" s="29"/>
      <c r="HJ40" s="29"/>
      <c r="HK40" s="29"/>
      <c r="HL40" s="29"/>
      <c r="HM40" s="29"/>
      <c r="HN40" s="29"/>
      <c r="HO40" s="29"/>
      <c r="HP40" s="29"/>
      <c r="HQ40" s="29"/>
      <c r="HR40" s="29"/>
      <c r="HS40" s="29"/>
      <c r="HT40" s="29"/>
      <c r="HU40" s="29"/>
      <c r="HV40" s="29"/>
      <c r="HW40" s="29"/>
      <c r="HX40" s="29"/>
      <c r="HY40" s="29"/>
      <c r="HZ40" s="29"/>
      <c r="IA40" s="29"/>
      <c r="IB40" s="29"/>
      <c r="IC40" s="29"/>
      <c r="ID40" s="29"/>
      <c r="IE40" s="29"/>
      <c r="IF40" s="29"/>
      <c r="IG40" s="29"/>
      <c r="IH40" s="29"/>
      <c r="II40" s="29"/>
      <c r="IJ40" s="29"/>
      <c r="IK40" s="29"/>
      <c r="IL40" s="29"/>
      <c r="IM40" s="29"/>
      <c r="IN40" s="29"/>
      <c r="IO40" s="29"/>
      <c r="IP40" s="29"/>
      <c r="IQ40" s="29"/>
      <c r="IR40" s="29"/>
      <c r="IS40" s="29"/>
      <c r="IT40" s="29"/>
      <c r="IU40" s="29"/>
      <c r="IV40" s="29"/>
      <c r="IW40" s="29"/>
    </row>
    <row r="41" customFormat="false" ht="15" hidden="false" customHeight="true" outlineLevel="0" collapsed="false">
      <c r="A41" s="29" t="n">
        <f aca="false">+A40+1</f>
        <v>27</v>
      </c>
      <c r="B41" s="91" t="n">
        <v>0</v>
      </c>
      <c r="C41" s="77"/>
      <c r="D41" s="84" t="n">
        <f aca="false">D40</f>
        <v>0</v>
      </c>
      <c r="E41" s="84" t="n">
        <v>0</v>
      </c>
      <c r="F41" s="84" t="n">
        <v>0</v>
      </c>
      <c r="G41" s="84" t="n">
        <v>0</v>
      </c>
      <c r="H41" s="85" t="n">
        <f aca="false">SUM(B41:G41)</f>
        <v>0</v>
      </c>
      <c r="I41" s="92"/>
      <c r="J41" s="81" t="n">
        <v>15000</v>
      </c>
      <c r="K41" s="82"/>
      <c r="L41" s="83" t="n">
        <f aca="false">L40</f>
        <v>0</v>
      </c>
      <c r="M41" s="84" t="n">
        <v>0</v>
      </c>
      <c r="N41" s="84" t="n">
        <f aca="false">N40</f>
        <v>0</v>
      </c>
      <c r="O41" s="84" t="n">
        <v>0</v>
      </c>
      <c r="P41" s="85" t="n">
        <f aca="false">SUM(J41:O41)</f>
        <v>15000</v>
      </c>
      <c r="R41" s="93" t="n">
        <v>0</v>
      </c>
      <c r="S41" s="94"/>
      <c r="T41" s="95" t="n">
        <v>0</v>
      </c>
      <c r="U41" s="83" t="n">
        <v>0</v>
      </c>
      <c r="V41" s="96" t="n">
        <v>0</v>
      </c>
      <c r="W41" s="85" t="n">
        <f aca="false">SUM(R41:V41)</f>
        <v>0</v>
      </c>
      <c r="X41" s="29"/>
      <c r="Y41" s="1" t="n">
        <f aca="false">+W41+P41+H41</f>
        <v>15000</v>
      </c>
      <c r="Z41" s="29"/>
      <c r="AA41" s="83" t="n">
        <f aca="false">B41+J41</f>
        <v>15000</v>
      </c>
      <c r="AB41" s="83" t="n">
        <f aca="false">R41</f>
        <v>0</v>
      </c>
      <c r="AC41" s="84" t="n">
        <f aca="false">SUM(AA41:AB41)</f>
        <v>15000</v>
      </c>
      <c r="AD41" s="29"/>
      <c r="AE41" s="29" t="n">
        <v>1</v>
      </c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  <c r="EJ41" s="29"/>
      <c r="EK41" s="29"/>
      <c r="EL41" s="29"/>
      <c r="EM41" s="29"/>
      <c r="EN41" s="29"/>
      <c r="EO41" s="29"/>
      <c r="EP41" s="29"/>
      <c r="EQ41" s="29"/>
      <c r="ER41" s="29"/>
      <c r="ES41" s="29"/>
      <c r="ET41" s="29"/>
      <c r="EU41" s="29"/>
      <c r="EV41" s="29"/>
      <c r="EW41" s="29"/>
      <c r="EX41" s="29"/>
      <c r="EY41" s="29"/>
      <c r="EZ41" s="29"/>
      <c r="FA41" s="29"/>
      <c r="FB41" s="29"/>
      <c r="FC41" s="29"/>
      <c r="FD41" s="29"/>
      <c r="FE41" s="29"/>
      <c r="FF41" s="29"/>
      <c r="FG41" s="29"/>
      <c r="FH41" s="29"/>
      <c r="FI41" s="29"/>
      <c r="FJ41" s="29"/>
      <c r="FK41" s="29"/>
      <c r="FL41" s="29"/>
      <c r="FM41" s="29"/>
      <c r="FN41" s="29"/>
      <c r="FO41" s="29"/>
      <c r="FP41" s="29"/>
      <c r="FQ41" s="29"/>
      <c r="FR41" s="29"/>
      <c r="FS41" s="29"/>
      <c r="FT41" s="29"/>
      <c r="FU41" s="29"/>
      <c r="FV41" s="29"/>
      <c r="FW41" s="29"/>
      <c r="FX41" s="29"/>
      <c r="FY41" s="29"/>
      <c r="FZ41" s="29"/>
      <c r="GA41" s="29"/>
      <c r="GB41" s="29"/>
      <c r="GC41" s="29"/>
      <c r="GD41" s="29"/>
      <c r="GE41" s="29"/>
      <c r="GF41" s="29"/>
      <c r="GG41" s="29"/>
      <c r="GH41" s="29"/>
      <c r="GI41" s="29"/>
      <c r="GJ41" s="29"/>
      <c r="GK41" s="29"/>
      <c r="GL41" s="29"/>
      <c r="GM41" s="29"/>
      <c r="GN41" s="29"/>
      <c r="GO41" s="29"/>
      <c r="GP41" s="29"/>
      <c r="GQ41" s="29"/>
      <c r="GR41" s="29"/>
      <c r="GS41" s="29"/>
      <c r="GT41" s="29"/>
      <c r="GU41" s="29"/>
      <c r="GV41" s="29"/>
      <c r="GW41" s="29"/>
      <c r="GX41" s="29"/>
      <c r="GY41" s="29"/>
      <c r="GZ41" s="29"/>
      <c r="HA41" s="29"/>
      <c r="HB41" s="29"/>
      <c r="HC41" s="29"/>
      <c r="HD41" s="29"/>
      <c r="HE41" s="29"/>
      <c r="HF41" s="29"/>
      <c r="HG41" s="29"/>
      <c r="HH41" s="29"/>
      <c r="HI41" s="29"/>
      <c r="HJ41" s="29"/>
      <c r="HK41" s="29"/>
      <c r="HL41" s="29"/>
      <c r="HM41" s="29"/>
      <c r="HN41" s="29"/>
      <c r="HO41" s="29"/>
      <c r="HP41" s="29"/>
      <c r="HQ41" s="29"/>
      <c r="HR41" s="29"/>
      <c r="HS41" s="29"/>
      <c r="HT41" s="29"/>
      <c r="HU41" s="29"/>
      <c r="HV41" s="29"/>
      <c r="HW41" s="29"/>
      <c r="HX41" s="29"/>
      <c r="HY41" s="29"/>
      <c r="HZ41" s="29"/>
      <c r="IA41" s="29"/>
      <c r="IB41" s="29"/>
      <c r="IC41" s="29"/>
      <c r="ID41" s="29"/>
      <c r="IE41" s="29"/>
      <c r="IF41" s="29"/>
      <c r="IG41" s="29"/>
      <c r="IH41" s="29"/>
      <c r="II41" s="29"/>
      <c r="IJ41" s="29"/>
      <c r="IK41" s="29"/>
      <c r="IL41" s="29"/>
      <c r="IM41" s="29"/>
      <c r="IN41" s="29"/>
      <c r="IO41" s="29"/>
      <c r="IP41" s="29"/>
      <c r="IQ41" s="29"/>
      <c r="IR41" s="29"/>
      <c r="IS41" s="29"/>
      <c r="IT41" s="29"/>
      <c r="IU41" s="29"/>
      <c r="IV41" s="29"/>
      <c r="IW41" s="29"/>
    </row>
    <row r="42" customFormat="false" ht="15" hidden="false" customHeight="true" outlineLevel="0" collapsed="false">
      <c r="A42" s="29" t="n">
        <f aca="false">+A41+1</f>
        <v>28</v>
      </c>
      <c r="B42" s="91" t="n">
        <v>0</v>
      </c>
      <c r="C42" s="77"/>
      <c r="D42" s="84" t="n">
        <f aca="false">D41</f>
        <v>0</v>
      </c>
      <c r="E42" s="84" t="n">
        <v>0</v>
      </c>
      <c r="F42" s="84" t="n">
        <v>0</v>
      </c>
      <c r="G42" s="84" t="n">
        <v>0</v>
      </c>
      <c r="H42" s="85" t="n">
        <f aca="false">SUM(B42:G42)</f>
        <v>0</v>
      </c>
      <c r="I42" s="92"/>
      <c r="J42" s="81" t="n">
        <v>0</v>
      </c>
      <c r="K42" s="82"/>
      <c r="L42" s="83" t="n">
        <f aca="false">L41</f>
        <v>0</v>
      </c>
      <c r="M42" s="84" t="n">
        <v>0</v>
      </c>
      <c r="N42" s="84" t="n">
        <f aca="false">N41</f>
        <v>0</v>
      </c>
      <c r="O42" s="84" t="n">
        <v>0</v>
      </c>
      <c r="P42" s="85" t="n">
        <f aca="false">SUM(J42:O42)</f>
        <v>0</v>
      </c>
      <c r="R42" s="93" t="n">
        <v>0</v>
      </c>
      <c r="S42" s="94"/>
      <c r="T42" s="95" t="n">
        <v>0</v>
      </c>
      <c r="U42" s="83" t="n">
        <v>0</v>
      </c>
      <c r="V42" s="96" t="n">
        <v>0</v>
      </c>
      <c r="W42" s="85" t="n">
        <f aca="false">SUM(R42:V42)</f>
        <v>0</v>
      </c>
      <c r="X42" s="29"/>
      <c r="Y42" s="1" t="n">
        <f aca="false">+W42+P42+H42</f>
        <v>0</v>
      </c>
      <c r="Z42" s="29"/>
      <c r="AA42" s="83" t="n">
        <f aca="false">B42+J42</f>
        <v>0</v>
      </c>
      <c r="AB42" s="83" t="n">
        <f aca="false">R42</f>
        <v>0</v>
      </c>
      <c r="AC42" s="84" t="n">
        <f aca="false">SUM(AA42:AB42)</f>
        <v>0</v>
      </c>
      <c r="AD42" s="29"/>
      <c r="AE42" s="29" t="n">
        <v>1</v>
      </c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  <c r="ET42" s="29"/>
      <c r="EU42" s="29"/>
      <c r="EV42" s="29"/>
      <c r="EW42" s="29"/>
      <c r="EX42" s="29"/>
      <c r="EY42" s="29"/>
      <c r="EZ42" s="29"/>
      <c r="FA42" s="29"/>
      <c r="FB42" s="29"/>
      <c r="FC42" s="29"/>
      <c r="FD42" s="29"/>
      <c r="FE42" s="29"/>
      <c r="FF42" s="29"/>
      <c r="FG42" s="29"/>
      <c r="FH42" s="29"/>
      <c r="FI42" s="29"/>
      <c r="FJ42" s="29"/>
      <c r="FK42" s="29"/>
      <c r="FL42" s="29"/>
      <c r="FM42" s="29"/>
      <c r="FN42" s="29"/>
      <c r="FO42" s="29"/>
      <c r="FP42" s="29"/>
      <c r="FQ42" s="29"/>
      <c r="FR42" s="29"/>
      <c r="FS42" s="29"/>
      <c r="FT42" s="29"/>
      <c r="FU42" s="29"/>
      <c r="FV42" s="29"/>
      <c r="FW42" s="29"/>
      <c r="FX42" s="29"/>
      <c r="FY42" s="29"/>
      <c r="FZ42" s="29"/>
      <c r="GA42" s="29"/>
      <c r="GB42" s="29"/>
      <c r="GC42" s="29"/>
      <c r="GD42" s="29"/>
      <c r="GE42" s="29"/>
      <c r="GF42" s="29"/>
      <c r="GG42" s="29"/>
      <c r="GH42" s="29"/>
      <c r="GI42" s="29"/>
      <c r="GJ42" s="29"/>
      <c r="GK42" s="29"/>
      <c r="GL42" s="29"/>
      <c r="GM42" s="29"/>
      <c r="GN42" s="29"/>
      <c r="GO42" s="29"/>
      <c r="GP42" s="29"/>
      <c r="GQ42" s="29"/>
      <c r="GR42" s="29"/>
      <c r="GS42" s="29"/>
      <c r="GT42" s="29"/>
      <c r="GU42" s="29"/>
      <c r="GV42" s="29"/>
      <c r="GW42" s="29"/>
      <c r="GX42" s="29"/>
      <c r="GY42" s="29"/>
      <c r="GZ42" s="29"/>
      <c r="HA42" s="29"/>
      <c r="HB42" s="29"/>
      <c r="HC42" s="29"/>
      <c r="HD42" s="29"/>
      <c r="HE42" s="29"/>
      <c r="HF42" s="29"/>
      <c r="HG42" s="29"/>
      <c r="HH42" s="29"/>
      <c r="HI42" s="29"/>
      <c r="HJ42" s="29"/>
      <c r="HK42" s="29"/>
      <c r="HL42" s="29"/>
      <c r="HM42" s="29"/>
      <c r="HN42" s="29"/>
      <c r="HO42" s="29"/>
      <c r="HP42" s="29"/>
      <c r="HQ42" s="29"/>
      <c r="HR42" s="29"/>
      <c r="HS42" s="29"/>
      <c r="HT42" s="29"/>
      <c r="HU42" s="29"/>
      <c r="HV42" s="29"/>
      <c r="HW42" s="29"/>
      <c r="HX42" s="29"/>
      <c r="HY42" s="29"/>
      <c r="HZ42" s="29"/>
      <c r="IA42" s="29"/>
      <c r="IB42" s="29"/>
      <c r="IC42" s="29"/>
      <c r="ID42" s="29"/>
      <c r="IE42" s="29"/>
      <c r="IF42" s="29"/>
      <c r="IG42" s="29"/>
      <c r="IH42" s="29"/>
      <c r="II42" s="29"/>
      <c r="IJ42" s="29"/>
      <c r="IK42" s="29"/>
      <c r="IL42" s="29"/>
      <c r="IM42" s="29"/>
      <c r="IN42" s="29"/>
      <c r="IO42" s="29"/>
      <c r="IP42" s="29"/>
      <c r="IQ42" s="29"/>
      <c r="IR42" s="29"/>
      <c r="IS42" s="29"/>
      <c r="IT42" s="29"/>
      <c r="IU42" s="29"/>
      <c r="IV42" s="29"/>
      <c r="IW42" s="29"/>
    </row>
    <row r="43" customFormat="false" ht="15" hidden="false" customHeight="true" outlineLevel="0" collapsed="false">
      <c r="A43" s="29" t="n">
        <f aca="false">+A42+1</f>
        <v>29</v>
      </c>
      <c r="B43" s="91" t="n">
        <v>0</v>
      </c>
      <c r="C43" s="77"/>
      <c r="D43" s="84" t="n">
        <f aca="false">D42</f>
        <v>0</v>
      </c>
      <c r="E43" s="84" t="n">
        <v>0</v>
      </c>
      <c r="F43" s="84" t="n">
        <v>0</v>
      </c>
      <c r="G43" s="84" t="n">
        <v>0</v>
      </c>
      <c r="H43" s="85" t="n">
        <f aca="false">SUM(B43:G43)</f>
        <v>0</v>
      </c>
      <c r="I43" s="92"/>
      <c r="J43" s="81" t="n">
        <v>0</v>
      </c>
      <c r="K43" s="82"/>
      <c r="L43" s="83" t="n">
        <f aca="false">L42</f>
        <v>0</v>
      </c>
      <c r="M43" s="84" t="n">
        <v>0</v>
      </c>
      <c r="N43" s="84" t="n">
        <f aca="false">N42</f>
        <v>0</v>
      </c>
      <c r="O43" s="84" t="n">
        <v>0</v>
      </c>
      <c r="P43" s="85" t="n">
        <f aca="false">SUM(J43:O43)</f>
        <v>0</v>
      </c>
      <c r="R43" s="93" t="n">
        <v>0</v>
      </c>
      <c r="S43" s="94"/>
      <c r="T43" s="95" t="n">
        <v>0</v>
      </c>
      <c r="U43" s="83" t="n">
        <v>0</v>
      </c>
      <c r="V43" s="96" t="n">
        <v>0</v>
      </c>
      <c r="W43" s="85" t="n">
        <f aca="false">SUM(R43:V43)</f>
        <v>0</v>
      </c>
      <c r="X43" s="29"/>
      <c r="Y43" s="1" t="n">
        <f aca="false">+W43+P43+H43</f>
        <v>0</v>
      </c>
      <c r="Z43" s="29"/>
      <c r="AA43" s="83" t="n">
        <f aca="false">B43+J43</f>
        <v>0</v>
      </c>
      <c r="AB43" s="83" t="n">
        <f aca="false">R43</f>
        <v>0</v>
      </c>
      <c r="AC43" s="84" t="n">
        <f aca="false">SUM(AA43:AB43)</f>
        <v>0</v>
      </c>
      <c r="AD43" s="29"/>
      <c r="AE43" s="29" t="n">
        <v>1</v>
      </c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  <c r="ET43" s="29"/>
      <c r="EU43" s="29"/>
      <c r="EV43" s="29"/>
      <c r="EW43" s="29"/>
      <c r="EX43" s="29"/>
      <c r="EY43" s="29"/>
      <c r="EZ43" s="29"/>
      <c r="FA43" s="29"/>
      <c r="FB43" s="29"/>
      <c r="FC43" s="29"/>
      <c r="FD43" s="29"/>
      <c r="FE43" s="29"/>
      <c r="FF43" s="29"/>
      <c r="FG43" s="29"/>
      <c r="FH43" s="29"/>
      <c r="FI43" s="29"/>
      <c r="FJ43" s="29"/>
      <c r="FK43" s="29"/>
      <c r="FL43" s="29"/>
      <c r="FM43" s="29"/>
      <c r="FN43" s="29"/>
      <c r="FO43" s="29"/>
      <c r="FP43" s="29"/>
      <c r="FQ43" s="29"/>
      <c r="FR43" s="29"/>
      <c r="FS43" s="29"/>
      <c r="FT43" s="29"/>
      <c r="FU43" s="29"/>
      <c r="FV43" s="29"/>
      <c r="FW43" s="29"/>
      <c r="FX43" s="29"/>
      <c r="FY43" s="29"/>
      <c r="FZ43" s="29"/>
      <c r="GA43" s="29"/>
      <c r="GB43" s="29"/>
      <c r="GC43" s="29"/>
      <c r="GD43" s="29"/>
      <c r="GE43" s="29"/>
      <c r="GF43" s="29"/>
      <c r="GG43" s="29"/>
      <c r="GH43" s="29"/>
      <c r="GI43" s="29"/>
      <c r="GJ43" s="29"/>
      <c r="GK43" s="29"/>
      <c r="GL43" s="29"/>
      <c r="GM43" s="29"/>
      <c r="GN43" s="29"/>
      <c r="GO43" s="29"/>
      <c r="GP43" s="29"/>
      <c r="GQ43" s="29"/>
      <c r="GR43" s="29"/>
      <c r="GS43" s="29"/>
      <c r="GT43" s="29"/>
      <c r="GU43" s="29"/>
      <c r="GV43" s="29"/>
      <c r="GW43" s="29"/>
      <c r="GX43" s="29"/>
      <c r="GY43" s="29"/>
      <c r="GZ43" s="29"/>
      <c r="HA43" s="29"/>
      <c r="HB43" s="29"/>
      <c r="HC43" s="29"/>
      <c r="HD43" s="29"/>
      <c r="HE43" s="29"/>
      <c r="HF43" s="29"/>
      <c r="HG43" s="29"/>
      <c r="HH43" s="29"/>
      <c r="HI43" s="29"/>
      <c r="HJ43" s="29"/>
      <c r="HK43" s="29"/>
      <c r="HL43" s="29"/>
      <c r="HM43" s="29"/>
      <c r="HN43" s="29"/>
      <c r="HO43" s="29"/>
      <c r="HP43" s="29"/>
      <c r="HQ43" s="29"/>
      <c r="HR43" s="29"/>
      <c r="HS43" s="29"/>
      <c r="HT43" s="29"/>
      <c r="HU43" s="29"/>
      <c r="HV43" s="29"/>
      <c r="HW43" s="29"/>
      <c r="HX43" s="29"/>
      <c r="HY43" s="29"/>
      <c r="HZ43" s="29"/>
      <c r="IA43" s="29"/>
      <c r="IB43" s="29"/>
      <c r="IC43" s="29"/>
      <c r="ID43" s="29"/>
      <c r="IE43" s="29"/>
      <c r="IF43" s="29"/>
      <c r="IG43" s="29"/>
      <c r="IH43" s="29"/>
      <c r="II43" s="29"/>
      <c r="IJ43" s="29"/>
      <c r="IK43" s="29"/>
      <c r="IL43" s="29"/>
      <c r="IM43" s="29"/>
      <c r="IN43" s="29"/>
      <c r="IO43" s="29"/>
      <c r="IP43" s="29"/>
      <c r="IQ43" s="29"/>
      <c r="IR43" s="29"/>
      <c r="IS43" s="29"/>
      <c r="IT43" s="29"/>
      <c r="IU43" s="29"/>
      <c r="IV43" s="29"/>
      <c r="IW43" s="29"/>
    </row>
    <row r="44" customFormat="false" ht="15" hidden="false" customHeight="true" outlineLevel="0" collapsed="false">
      <c r="A44" s="29" t="n">
        <f aca="false">+A43+1</f>
        <v>30</v>
      </c>
      <c r="B44" s="91" t="n">
        <v>0</v>
      </c>
      <c r="C44" s="77"/>
      <c r="D44" s="84" t="n">
        <f aca="false">D43</f>
        <v>0</v>
      </c>
      <c r="E44" s="84" t="n">
        <v>0</v>
      </c>
      <c r="F44" s="84" t="n">
        <v>0</v>
      </c>
      <c r="G44" s="84" t="n">
        <v>0</v>
      </c>
      <c r="H44" s="85" t="n">
        <f aca="false">SUM(B44:G44)</f>
        <v>0</v>
      </c>
      <c r="I44" s="92"/>
      <c r="J44" s="81" t="n">
        <v>0</v>
      </c>
      <c r="K44" s="82"/>
      <c r="L44" s="83" t="n">
        <f aca="false">L43</f>
        <v>0</v>
      </c>
      <c r="M44" s="84" t="n">
        <v>0</v>
      </c>
      <c r="N44" s="84" t="n">
        <f aca="false">N43</f>
        <v>0</v>
      </c>
      <c r="O44" s="84" t="n">
        <v>0</v>
      </c>
      <c r="P44" s="85" t="n">
        <f aca="false">SUM(J44:O44)</f>
        <v>0</v>
      </c>
      <c r="R44" s="93" t="n">
        <v>0</v>
      </c>
      <c r="S44" s="94"/>
      <c r="T44" s="95" t="n">
        <v>0</v>
      </c>
      <c r="U44" s="83" t="n">
        <v>0</v>
      </c>
      <c r="V44" s="96" t="n">
        <v>0</v>
      </c>
      <c r="W44" s="85" t="n">
        <f aca="false">SUM(R44:V44)</f>
        <v>0</v>
      </c>
      <c r="X44" s="29"/>
      <c r="Y44" s="1" t="n">
        <f aca="false">+W44+P44+H44</f>
        <v>0</v>
      </c>
      <c r="Z44" s="29"/>
      <c r="AA44" s="83" t="n">
        <f aca="false">B44+J44</f>
        <v>0</v>
      </c>
      <c r="AB44" s="83" t="n">
        <f aca="false">R44</f>
        <v>0</v>
      </c>
      <c r="AC44" s="84" t="n">
        <f aca="false">SUM(AA44:AB44)</f>
        <v>0</v>
      </c>
      <c r="AD44" s="29"/>
      <c r="AE44" s="29" t="n">
        <v>1</v>
      </c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  <c r="ET44" s="29"/>
      <c r="EU44" s="29"/>
      <c r="EV44" s="29"/>
      <c r="EW44" s="29"/>
      <c r="EX44" s="29"/>
      <c r="EY44" s="29"/>
      <c r="EZ44" s="29"/>
      <c r="FA44" s="29"/>
      <c r="FB44" s="29"/>
      <c r="FC44" s="29"/>
      <c r="FD44" s="29"/>
      <c r="FE44" s="29"/>
      <c r="FF44" s="29"/>
      <c r="FG44" s="29"/>
      <c r="FH44" s="29"/>
      <c r="FI44" s="29"/>
      <c r="FJ44" s="29"/>
      <c r="FK44" s="29"/>
      <c r="FL44" s="29"/>
      <c r="FM44" s="29"/>
      <c r="FN44" s="29"/>
      <c r="FO44" s="29"/>
      <c r="FP44" s="29"/>
      <c r="FQ44" s="29"/>
      <c r="FR44" s="29"/>
      <c r="FS44" s="29"/>
      <c r="FT44" s="29"/>
      <c r="FU44" s="29"/>
      <c r="FV44" s="29"/>
      <c r="FW44" s="29"/>
      <c r="FX44" s="29"/>
      <c r="FY44" s="29"/>
      <c r="FZ44" s="29"/>
      <c r="GA44" s="29"/>
      <c r="GB44" s="29"/>
      <c r="GC44" s="29"/>
      <c r="GD44" s="29"/>
      <c r="GE44" s="29"/>
      <c r="GF44" s="29"/>
      <c r="GG44" s="29"/>
      <c r="GH44" s="29"/>
      <c r="GI44" s="29"/>
      <c r="GJ44" s="29"/>
      <c r="GK44" s="29"/>
      <c r="GL44" s="29"/>
      <c r="GM44" s="29"/>
      <c r="GN44" s="29"/>
      <c r="GO44" s="29"/>
      <c r="GP44" s="29"/>
      <c r="GQ44" s="29"/>
      <c r="GR44" s="29"/>
      <c r="GS44" s="29"/>
      <c r="GT44" s="29"/>
      <c r="GU44" s="29"/>
      <c r="GV44" s="29"/>
      <c r="GW44" s="29"/>
      <c r="GX44" s="29"/>
      <c r="GY44" s="29"/>
      <c r="GZ44" s="29"/>
      <c r="HA44" s="29"/>
      <c r="HB44" s="29"/>
      <c r="HC44" s="29"/>
      <c r="HD44" s="29"/>
      <c r="HE44" s="29"/>
      <c r="HF44" s="29"/>
      <c r="HG44" s="29"/>
      <c r="HH44" s="29"/>
      <c r="HI44" s="29"/>
      <c r="HJ44" s="29"/>
      <c r="HK44" s="29"/>
      <c r="HL44" s="29"/>
      <c r="HM44" s="29"/>
      <c r="HN44" s="29"/>
      <c r="HO44" s="29"/>
      <c r="HP44" s="29"/>
      <c r="HQ44" s="29"/>
      <c r="HR44" s="29"/>
      <c r="HS44" s="29"/>
      <c r="HT44" s="29"/>
      <c r="HU44" s="29"/>
      <c r="HV44" s="29"/>
      <c r="HW44" s="29"/>
      <c r="HX44" s="29"/>
      <c r="HY44" s="29"/>
      <c r="HZ44" s="29"/>
      <c r="IA44" s="29"/>
      <c r="IB44" s="29"/>
      <c r="IC44" s="29"/>
      <c r="ID44" s="29"/>
      <c r="IE44" s="29"/>
      <c r="IF44" s="29"/>
      <c r="IG44" s="29"/>
      <c r="IH44" s="29"/>
      <c r="II44" s="29"/>
      <c r="IJ44" s="29"/>
      <c r="IK44" s="29"/>
      <c r="IL44" s="29"/>
      <c r="IM44" s="29"/>
      <c r="IN44" s="29"/>
      <c r="IO44" s="29"/>
      <c r="IP44" s="29"/>
      <c r="IQ44" s="29"/>
      <c r="IR44" s="29"/>
      <c r="IS44" s="29"/>
      <c r="IT44" s="29"/>
      <c r="IU44" s="29"/>
      <c r="IV44" s="29"/>
      <c r="IW44" s="29"/>
    </row>
    <row r="45" customFormat="false" ht="15" hidden="false" customHeight="true" outlineLevel="0" collapsed="false">
      <c r="A45" s="29" t="n">
        <f aca="false">+A44+1</f>
        <v>31</v>
      </c>
      <c r="B45" s="91" t="n">
        <v>0</v>
      </c>
      <c r="C45" s="77"/>
      <c r="D45" s="84" t="n">
        <f aca="false">D44</f>
        <v>0</v>
      </c>
      <c r="E45" s="84" t="n">
        <v>0</v>
      </c>
      <c r="F45" s="84" t="n">
        <v>0</v>
      </c>
      <c r="G45" s="84" t="n">
        <v>0</v>
      </c>
      <c r="H45" s="85" t="n">
        <f aca="false">SUM(B45:G45)</f>
        <v>0</v>
      </c>
      <c r="I45" s="92"/>
      <c r="J45" s="81" t="n">
        <v>0</v>
      </c>
      <c r="K45" s="97"/>
      <c r="L45" s="83" t="n">
        <f aca="false">L44</f>
        <v>0</v>
      </c>
      <c r="M45" s="84" t="n">
        <v>0</v>
      </c>
      <c r="N45" s="84" t="n">
        <f aca="false">N44</f>
        <v>0</v>
      </c>
      <c r="O45" s="84" t="n">
        <v>0</v>
      </c>
      <c r="P45" s="85" t="n">
        <f aca="false">SUM(J45:O45)</f>
        <v>0</v>
      </c>
      <c r="R45" s="93" t="n">
        <v>0</v>
      </c>
      <c r="S45" s="94"/>
      <c r="T45" s="95" t="n">
        <v>0</v>
      </c>
      <c r="U45" s="83" t="n">
        <v>0</v>
      </c>
      <c r="V45" s="96" t="n">
        <v>0</v>
      </c>
      <c r="W45" s="85" t="n">
        <f aca="false">SUM(R45:V45)</f>
        <v>0</v>
      </c>
      <c r="X45" s="29"/>
      <c r="Y45" s="1" t="n">
        <f aca="false">+W45+P45+H45</f>
        <v>0</v>
      </c>
      <c r="Z45" s="29"/>
      <c r="AA45" s="83" t="n">
        <f aca="false">B45+J45</f>
        <v>0</v>
      </c>
      <c r="AB45" s="83" t="n">
        <f aca="false">R45</f>
        <v>0</v>
      </c>
      <c r="AC45" s="84" t="n">
        <f aca="false">SUM(AA45:AB45)</f>
        <v>0</v>
      </c>
      <c r="AD45" s="29"/>
      <c r="AE45" s="29" t="n">
        <v>1</v>
      </c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  <c r="IP45" s="29"/>
      <c r="IQ45" s="29"/>
      <c r="IR45" s="29"/>
      <c r="IS45" s="29"/>
      <c r="IT45" s="29"/>
      <c r="IU45" s="29"/>
      <c r="IV45" s="29"/>
      <c r="IW45" s="29"/>
    </row>
    <row r="46" customFormat="false" ht="5.25" hidden="false" customHeight="true" outlineLevel="0" collapsed="false">
      <c r="A46" s="29"/>
      <c r="B46" s="29"/>
      <c r="C46" s="29"/>
      <c r="H46" s="29"/>
      <c r="I46" s="29"/>
      <c r="L46" s="29"/>
      <c r="P46" s="29"/>
      <c r="R46" s="29"/>
      <c r="S46" s="29"/>
      <c r="T46" s="29"/>
      <c r="U46" s="29"/>
      <c r="V46" s="29"/>
      <c r="W46" s="29"/>
      <c r="X46" s="29"/>
      <c r="Z46" s="29"/>
      <c r="AA46" s="29"/>
      <c r="AB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L46" s="29"/>
      <c r="FM46" s="29"/>
      <c r="FN46" s="29"/>
      <c r="FO46" s="29"/>
      <c r="FP46" s="29"/>
      <c r="FQ46" s="29"/>
      <c r="FR46" s="29"/>
      <c r="FS46" s="29"/>
      <c r="FT46" s="29"/>
      <c r="FU46" s="29"/>
      <c r="FV46" s="29"/>
      <c r="FW46" s="29"/>
      <c r="FX46" s="29"/>
      <c r="FY46" s="29"/>
      <c r="FZ46" s="29"/>
      <c r="GA46" s="29"/>
      <c r="GB46" s="29"/>
      <c r="GC46" s="29"/>
      <c r="GD46" s="29"/>
      <c r="GE46" s="29"/>
      <c r="GF46" s="29"/>
      <c r="GG46" s="29"/>
      <c r="GH46" s="29"/>
      <c r="GI46" s="29"/>
      <c r="GJ46" s="29"/>
      <c r="GK46" s="29"/>
      <c r="GL46" s="29"/>
      <c r="GM46" s="29"/>
      <c r="GN46" s="29"/>
      <c r="GO46" s="29"/>
      <c r="GP46" s="29"/>
      <c r="GQ46" s="29"/>
      <c r="GR46" s="29"/>
      <c r="GS46" s="29"/>
      <c r="GT46" s="29"/>
      <c r="GU46" s="29"/>
      <c r="GV46" s="29"/>
      <c r="GW46" s="29"/>
      <c r="GX46" s="29"/>
      <c r="GY46" s="29"/>
      <c r="GZ46" s="29"/>
      <c r="HA46" s="29"/>
      <c r="HB46" s="29"/>
      <c r="HC46" s="29"/>
      <c r="HD46" s="29"/>
      <c r="HE46" s="29"/>
      <c r="HF46" s="29"/>
      <c r="HG46" s="29"/>
      <c r="HH46" s="29"/>
      <c r="HI46" s="29"/>
      <c r="HJ46" s="29"/>
      <c r="HK46" s="29"/>
      <c r="HL46" s="29"/>
      <c r="HM46" s="29"/>
      <c r="HN46" s="29"/>
      <c r="HO46" s="29"/>
      <c r="HP46" s="29"/>
      <c r="HQ46" s="29"/>
      <c r="HR46" s="29"/>
      <c r="HS46" s="29"/>
      <c r="HT46" s="29"/>
      <c r="HU46" s="29"/>
      <c r="HV46" s="29"/>
      <c r="HW46" s="29"/>
      <c r="HX46" s="29"/>
      <c r="HY46" s="29"/>
      <c r="HZ46" s="29"/>
      <c r="IA46" s="29"/>
      <c r="IB46" s="29"/>
      <c r="IC46" s="29"/>
      <c r="ID46" s="29"/>
      <c r="IE46" s="29"/>
      <c r="IF46" s="29"/>
      <c r="IG46" s="29"/>
      <c r="IH46" s="29"/>
      <c r="II46" s="29"/>
      <c r="IJ46" s="29"/>
      <c r="IK46" s="29"/>
      <c r="IL46" s="29"/>
      <c r="IM46" s="29"/>
      <c r="IN46" s="29"/>
      <c r="IO46" s="29"/>
      <c r="IP46" s="29"/>
      <c r="IQ46" s="29"/>
      <c r="IR46" s="29"/>
      <c r="IS46" s="29"/>
      <c r="IT46" s="29"/>
      <c r="IU46" s="29"/>
      <c r="IV46" s="29"/>
      <c r="IW46" s="29"/>
    </row>
    <row r="47" customFormat="false" ht="19.5" hidden="false" customHeight="true" outlineLevel="0" collapsed="false">
      <c r="A47" s="98" t="s">
        <v>29</v>
      </c>
      <c r="B47" s="61" t="n">
        <f aca="false">SUM(B15:B45)</f>
        <v>620000</v>
      </c>
      <c r="C47" s="61"/>
      <c r="D47" s="61" t="n">
        <f aca="false">SUM(D15:D45)</f>
        <v>0</v>
      </c>
      <c r="E47" s="61" t="n">
        <f aca="false">SUM(E15:E45)</f>
        <v>0</v>
      </c>
      <c r="F47" s="61" t="n">
        <f aca="false">SUM(F15:F45)</f>
        <v>0</v>
      </c>
      <c r="G47" s="61" t="n">
        <f aca="false">SUM(G15:G45)</f>
        <v>0</v>
      </c>
      <c r="H47" s="61" t="n">
        <f aca="false">SUM(H15:H45)</f>
        <v>620000</v>
      </c>
      <c r="I47" s="61"/>
      <c r="J47" s="61" t="n">
        <f aca="false">SUM(J15:J45)</f>
        <v>570000</v>
      </c>
      <c r="K47" s="61"/>
      <c r="L47" s="61" t="n">
        <f aca="false">SUM(L15:L45)</f>
        <v>300000</v>
      </c>
      <c r="M47" s="61" t="n">
        <f aca="false">SUM(M15:M45)</f>
        <v>0</v>
      </c>
      <c r="N47" s="61" t="n">
        <f aca="false">SUM(N15:N45)</f>
        <v>60000</v>
      </c>
      <c r="O47" s="61" t="n">
        <f aca="false">SUM(O15:O45)</f>
        <v>0</v>
      </c>
      <c r="P47" s="61" t="n">
        <f aca="false">SUM(P15:P45)</f>
        <v>930000</v>
      </c>
      <c r="Q47" s="61"/>
      <c r="R47" s="61" t="n">
        <f aca="false">SUM(R15:R45)</f>
        <v>214749</v>
      </c>
      <c r="S47" s="61"/>
      <c r="T47" s="61" t="n">
        <f aca="false">SUM(T15:T45)</f>
        <v>75000</v>
      </c>
      <c r="U47" s="61" t="n">
        <f aca="false">SUM(U15:U45)</f>
        <v>0</v>
      </c>
      <c r="V47" s="61" t="n">
        <f aca="false">SUM(V15:V45)</f>
        <v>0</v>
      </c>
      <c r="W47" s="61" t="n">
        <f aca="false">SUM(W15:W45)</f>
        <v>289749</v>
      </c>
      <c r="X47" s="61"/>
      <c r="Y47" s="61" t="n">
        <f aca="false">SUM(Y15:Y46)</f>
        <v>1839749</v>
      </c>
      <c r="Z47" s="61"/>
      <c r="AA47" s="61" t="n">
        <f aca="false">SUM(AA15:AA45)</f>
        <v>1190000</v>
      </c>
      <c r="AB47" s="61" t="n">
        <f aca="false">SUM(AB15:AB45)</f>
        <v>214749</v>
      </c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1"/>
      <c r="BY47" s="61"/>
      <c r="BZ47" s="61"/>
      <c r="CA47" s="61"/>
      <c r="CB47" s="61"/>
      <c r="CC47" s="61"/>
      <c r="CD47" s="61"/>
      <c r="CE47" s="61"/>
      <c r="CF47" s="61"/>
      <c r="CG47" s="61"/>
      <c r="CH47" s="61"/>
      <c r="CI47" s="61"/>
      <c r="CJ47" s="61"/>
      <c r="CK47" s="61"/>
      <c r="CL47" s="61"/>
      <c r="CM47" s="61"/>
      <c r="CN47" s="61"/>
      <c r="CO47" s="61"/>
      <c r="CP47" s="61"/>
      <c r="CQ47" s="61"/>
      <c r="CR47" s="61"/>
      <c r="CS47" s="61"/>
      <c r="CT47" s="61"/>
      <c r="CU47" s="61"/>
      <c r="CV47" s="61"/>
      <c r="CW47" s="61"/>
      <c r="CX47" s="61"/>
      <c r="CY47" s="61"/>
      <c r="CZ47" s="61"/>
      <c r="DA47" s="61"/>
      <c r="DB47" s="61"/>
      <c r="DC47" s="61"/>
      <c r="DD47" s="61"/>
      <c r="DE47" s="61"/>
      <c r="DF47" s="61"/>
      <c r="DG47" s="61"/>
      <c r="DH47" s="61"/>
      <c r="DI47" s="61"/>
      <c r="DJ47" s="61"/>
      <c r="DK47" s="61"/>
      <c r="DL47" s="61"/>
      <c r="DM47" s="61"/>
      <c r="DN47" s="61"/>
      <c r="DO47" s="61"/>
      <c r="DP47" s="61"/>
      <c r="DQ47" s="61"/>
      <c r="DR47" s="61"/>
      <c r="DS47" s="61"/>
      <c r="DT47" s="61"/>
      <c r="DU47" s="61"/>
      <c r="DV47" s="61"/>
      <c r="DW47" s="61"/>
      <c r="DX47" s="61"/>
      <c r="DY47" s="61"/>
      <c r="DZ47" s="61"/>
      <c r="EA47" s="61"/>
      <c r="EB47" s="61"/>
      <c r="EC47" s="61"/>
      <c r="ED47" s="61"/>
      <c r="EE47" s="61"/>
      <c r="EF47" s="61"/>
      <c r="EG47" s="61"/>
      <c r="EH47" s="61"/>
      <c r="EI47" s="61"/>
      <c r="EJ47" s="61"/>
      <c r="EK47" s="61"/>
      <c r="EL47" s="61"/>
      <c r="EM47" s="61"/>
      <c r="EN47" s="61"/>
      <c r="EO47" s="61"/>
      <c r="EP47" s="61"/>
      <c r="EQ47" s="61"/>
      <c r="ER47" s="61"/>
      <c r="ES47" s="61"/>
      <c r="ET47" s="61"/>
      <c r="EU47" s="61"/>
      <c r="EV47" s="61"/>
      <c r="EW47" s="61"/>
      <c r="EX47" s="61"/>
      <c r="EY47" s="61"/>
      <c r="EZ47" s="61"/>
      <c r="FA47" s="61"/>
      <c r="FB47" s="61"/>
      <c r="FC47" s="61"/>
      <c r="FD47" s="61"/>
      <c r="FE47" s="61"/>
      <c r="FF47" s="61"/>
      <c r="FG47" s="61"/>
      <c r="FH47" s="61"/>
      <c r="FI47" s="61"/>
      <c r="FJ47" s="61"/>
      <c r="FK47" s="61"/>
      <c r="FL47" s="61"/>
      <c r="FM47" s="61"/>
      <c r="FN47" s="61"/>
      <c r="FO47" s="61"/>
      <c r="FP47" s="61"/>
      <c r="FQ47" s="61"/>
      <c r="FR47" s="61"/>
      <c r="FS47" s="61"/>
      <c r="FT47" s="61"/>
      <c r="FU47" s="61"/>
      <c r="FV47" s="61"/>
      <c r="FW47" s="61"/>
      <c r="FX47" s="61"/>
      <c r="FY47" s="61"/>
      <c r="FZ47" s="61"/>
      <c r="GA47" s="61"/>
      <c r="GB47" s="61"/>
      <c r="GC47" s="61"/>
      <c r="GD47" s="61"/>
      <c r="GE47" s="61"/>
      <c r="GF47" s="61"/>
      <c r="GG47" s="61"/>
      <c r="GH47" s="61"/>
      <c r="GI47" s="61"/>
      <c r="GJ47" s="61"/>
      <c r="GK47" s="61"/>
      <c r="GL47" s="61"/>
      <c r="GM47" s="61"/>
      <c r="GN47" s="61"/>
      <c r="GO47" s="61"/>
      <c r="GP47" s="61"/>
      <c r="GQ47" s="61"/>
      <c r="GR47" s="61"/>
      <c r="GS47" s="61"/>
      <c r="GT47" s="61"/>
      <c r="GU47" s="61"/>
      <c r="GV47" s="61"/>
      <c r="GW47" s="61"/>
      <c r="GX47" s="61"/>
      <c r="GY47" s="61"/>
      <c r="GZ47" s="61"/>
      <c r="HA47" s="61"/>
      <c r="HB47" s="61"/>
      <c r="HC47" s="61"/>
      <c r="HD47" s="61"/>
      <c r="HE47" s="61"/>
      <c r="HF47" s="61"/>
      <c r="HG47" s="61"/>
      <c r="HH47" s="61"/>
      <c r="HI47" s="61"/>
      <c r="HJ47" s="61"/>
      <c r="HK47" s="61"/>
      <c r="HL47" s="61"/>
      <c r="HM47" s="61"/>
      <c r="HN47" s="61"/>
      <c r="HO47" s="61"/>
      <c r="HP47" s="61"/>
      <c r="HQ47" s="61"/>
      <c r="HR47" s="61"/>
      <c r="HS47" s="61"/>
      <c r="HT47" s="61"/>
      <c r="HU47" s="61"/>
      <c r="HV47" s="61"/>
      <c r="HW47" s="61"/>
      <c r="HX47" s="61"/>
      <c r="HY47" s="61"/>
      <c r="HZ47" s="61"/>
      <c r="IA47" s="61"/>
      <c r="IB47" s="61"/>
      <c r="IC47" s="61"/>
      <c r="ID47" s="61"/>
      <c r="IE47" s="61"/>
      <c r="IF47" s="61"/>
      <c r="IG47" s="61"/>
      <c r="IH47" s="61"/>
      <c r="II47" s="61"/>
      <c r="IJ47" s="61"/>
      <c r="IK47" s="61"/>
      <c r="IL47" s="61"/>
      <c r="IM47" s="61"/>
      <c r="IN47" s="61"/>
      <c r="IO47" s="61"/>
      <c r="IP47" s="61"/>
      <c r="IQ47" s="61"/>
      <c r="IR47" s="61"/>
      <c r="IS47" s="61"/>
      <c r="IT47" s="61"/>
      <c r="IU47" s="61"/>
      <c r="IV47" s="61"/>
      <c r="IW47" s="61"/>
    </row>
    <row r="48" customFormat="false" ht="19.5" hidden="false" customHeight="true" outlineLevel="0" collapsed="false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R48" s="37"/>
      <c r="S48" s="37"/>
      <c r="T48" s="37"/>
      <c r="U48" s="37"/>
      <c r="V48" s="37"/>
      <c r="W48" s="37"/>
      <c r="X48" s="37"/>
      <c r="AA48" s="32"/>
      <c r="AB48" s="32"/>
    </row>
    <row r="49" customFormat="false" ht="19.5" hidden="false" customHeight="true" outlineLevel="0" collapsed="false">
      <c r="A49" s="99" t="s">
        <v>30</v>
      </c>
      <c r="B49" s="100" t="n">
        <v>11920</v>
      </c>
      <c r="C49" s="100"/>
      <c r="D49" s="100" t="n">
        <v>15823</v>
      </c>
      <c r="E49" s="100" t="n">
        <v>15823</v>
      </c>
      <c r="F49" s="100" t="n">
        <v>15823</v>
      </c>
      <c r="G49" s="100" t="n">
        <v>15823</v>
      </c>
      <c r="H49" s="100"/>
      <c r="I49" s="100"/>
      <c r="J49" s="100" t="n">
        <v>10574</v>
      </c>
      <c r="K49" s="100"/>
      <c r="L49" s="100" t="n">
        <v>15826</v>
      </c>
      <c r="M49" s="100" t="n">
        <v>15826</v>
      </c>
      <c r="N49" s="100" t="n">
        <v>15826</v>
      </c>
      <c r="O49" s="100" t="n">
        <v>15826</v>
      </c>
      <c r="P49" s="100"/>
      <c r="Q49" s="101"/>
      <c r="R49" s="100" t="n">
        <v>15887</v>
      </c>
      <c r="S49" s="100"/>
      <c r="T49" s="100" t="n">
        <v>16990</v>
      </c>
      <c r="U49" s="100" t="n">
        <v>16990</v>
      </c>
      <c r="V49" s="100" t="n">
        <v>16990</v>
      </c>
      <c r="W49" s="100"/>
      <c r="X49" s="100"/>
      <c r="Y49" s="100"/>
      <c r="Z49" s="100"/>
      <c r="AA49" s="100" t="n">
        <v>29085</v>
      </c>
      <c r="AB49" s="100" t="n">
        <v>31173</v>
      </c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0"/>
      <c r="BC49" s="100"/>
      <c r="BD49" s="100"/>
      <c r="BE49" s="100"/>
      <c r="BF49" s="100"/>
      <c r="BG49" s="100"/>
      <c r="BH49" s="100"/>
      <c r="BI49" s="100"/>
      <c r="BJ49" s="100"/>
      <c r="BK49" s="100"/>
      <c r="BL49" s="100"/>
      <c r="BM49" s="100"/>
      <c r="BN49" s="100"/>
      <c r="BO49" s="100"/>
      <c r="BP49" s="100"/>
      <c r="BQ49" s="100"/>
      <c r="BR49" s="100"/>
      <c r="BS49" s="100"/>
      <c r="BT49" s="100"/>
      <c r="BU49" s="100"/>
      <c r="BV49" s="100"/>
      <c r="BW49" s="100"/>
      <c r="BX49" s="100"/>
      <c r="BY49" s="100"/>
      <c r="BZ49" s="100"/>
      <c r="CA49" s="100"/>
      <c r="CB49" s="100"/>
      <c r="CC49" s="100"/>
      <c r="CD49" s="100"/>
      <c r="CE49" s="100"/>
      <c r="CF49" s="100"/>
      <c r="CG49" s="100"/>
      <c r="CH49" s="100"/>
      <c r="CI49" s="100"/>
      <c r="CJ49" s="100"/>
      <c r="CK49" s="100"/>
      <c r="CL49" s="100"/>
      <c r="CM49" s="100"/>
      <c r="CN49" s="100"/>
      <c r="CO49" s="100"/>
      <c r="CP49" s="100"/>
      <c r="CQ49" s="100"/>
      <c r="CR49" s="100"/>
      <c r="CS49" s="100"/>
      <c r="CT49" s="100"/>
      <c r="CU49" s="100"/>
      <c r="CV49" s="100"/>
      <c r="CW49" s="100"/>
      <c r="CX49" s="100"/>
      <c r="CY49" s="100"/>
      <c r="CZ49" s="100"/>
      <c r="DA49" s="100"/>
      <c r="DB49" s="100"/>
      <c r="DC49" s="100"/>
      <c r="DD49" s="100"/>
      <c r="DE49" s="100"/>
      <c r="DF49" s="100"/>
      <c r="DG49" s="100"/>
      <c r="DH49" s="100"/>
      <c r="DI49" s="100"/>
      <c r="DJ49" s="100"/>
      <c r="DK49" s="100"/>
      <c r="DL49" s="100"/>
      <c r="DM49" s="100"/>
      <c r="DN49" s="100"/>
      <c r="DO49" s="100"/>
      <c r="DP49" s="100"/>
      <c r="DQ49" s="100"/>
      <c r="DR49" s="100"/>
      <c r="DS49" s="100"/>
      <c r="DT49" s="100"/>
      <c r="DU49" s="100"/>
      <c r="DV49" s="100"/>
      <c r="DW49" s="100"/>
      <c r="DX49" s="100"/>
      <c r="DY49" s="100"/>
      <c r="DZ49" s="100"/>
      <c r="EA49" s="100"/>
      <c r="EB49" s="100"/>
      <c r="EC49" s="100"/>
      <c r="ED49" s="100"/>
      <c r="EE49" s="100"/>
      <c r="EF49" s="100"/>
      <c r="EG49" s="100"/>
      <c r="EH49" s="100"/>
      <c r="EI49" s="100"/>
      <c r="EJ49" s="100"/>
      <c r="EK49" s="100"/>
      <c r="EL49" s="100"/>
      <c r="EM49" s="100"/>
      <c r="EN49" s="100"/>
      <c r="EO49" s="100"/>
      <c r="EP49" s="100"/>
      <c r="EQ49" s="100"/>
      <c r="ER49" s="100"/>
      <c r="ES49" s="100"/>
      <c r="ET49" s="100"/>
      <c r="EU49" s="100"/>
      <c r="EV49" s="100"/>
      <c r="EW49" s="100"/>
      <c r="EX49" s="100"/>
      <c r="EY49" s="100"/>
      <c r="EZ49" s="100"/>
      <c r="FA49" s="100"/>
      <c r="FB49" s="100"/>
      <c r="FC49" s="100"/>
      <c r="FD49" s="100"/>
      <c r="FE49" s="100"/>
      <c r="FF49" s="100"/>
      <c r="FG49" s="100"/>
      <c r="FH49" s="100"/>
      <c r="FI49" s="100"/>
      <c r="FJ49" s="100"/>
      <c r="FK49" s="100"/>
      <c r="FL49" s="100"/>
      <c r="FM49" s="100"/>
      <c r="FN49" s="100"/>
      <c r="FO49" s="100"/>
      <c r="FP49" s="100"/>
      <c r="FQ49" s="100"/>
      <c r="FR49" s="100"/>
      <c r="FS49" s="100"/>
      <c r="FT49" s="100"/>
      <c r="FU49" s="100"/>
      <c r="FV49" s="100"/>
      <c r="FW49" s="100"/>
      <c r="FX49" s="100"/>
      <c r="FY49" s="100"/>
      <c r="FZ49" s="100"/>
      <c r="GA49" s="100"/>
      <c r="GB49" s="100"/>
      <c r="GC49" s="100"/>
      <c r="GD49" s="100"/>
      <c r="GE49" s="100"/>
      <c r="GF49" s="100"/>
      <c r="GG49" s="100"/>
      <c r="GH49" s="100"/>
      <c r="GI49" s="100"/>
      <c r="GJ49" s="100"/>
      <c r="GK49" s="100"/>
      <c r="GL49" s="100"/>
      <c r="GM49" s="100"/>
      <c r="GN49" s="100"/>
      <c r="GO49" s="100"/>
      <c r="GP49" s="100"/>
      <c r="GQ49" s="100"/>
      <c r="GR49" s="100"/>
      <c r="GS49" s="100"/>
      <c r="GT49" s="100"/>
      <c r="GU49" s="100"/>
      <c r="GV49" s="100"/>
      <c r="GW49" s="100"/>
      <c r="GX49" s="100"/>
      <c r="GY49" s="100"/>
      <c r="GZ49" s="100"/>
      <c r="HA49" s="100"/>
      <c r="HB49" s="100"/>
      <c r="HC49" s="100"/>
      <c r="HD49" s="100"/>
      <c r="HE49" s="100"/>
      <c r="HF49" s="100"/>
      <c r="HG49" s="100"/>
      <c r="HH49" s="100"/>
      <c r="HI49" s="100"/>
      <c r="HJ49" s="100"/>
      <c r="HK49" s="100"/>
      <c r="HL49" s="100"/>
      <c r="HM49" s="100"/>
      <c r="HN49" s="100"/>
      <c r="HO49" s="100"/>
      <c r="HP49" s="100"/>
      <c r="HQ49" s="100"/>
      <c r="HR49" s="100"/>
      <c r="HS49" s="100"/>
      <c r="HT49" s="100"/>
      <c r="HU49" s="100"/>
      <c r="HV49" s="100"/>
      <c r="HW49" s="100"/>
      <c r="HX49" s="100"/>
      <c r="HY49" s="100"/>
      <c r="HZ49" s="100"/>
      <c r="IA49" s="100"/>
      <c r="IB49" s="100"/>
      <c r="IC49" s="100"/>
      <c r="ID49" s="100"/>
      <c r="IE49" s="100"/>
      <c r="IF49" s="100"/>
      <c r="IG49" s="100"/>
      <c r="IH49" s="100"/>
      <c r="II49" s="100"/>
      <c r="IJ49" s="100"/>
      <c r="IK49" s="100"/>
      <c r="IL49" s="100"/>
      <c r="IM49" s="100"/>
      <c r="IN49" s="100"/>
      <c r="IO49" s="100"/>
      <c r="IP49" s="100"/>
      <c r="IQ49" s="100"/>
      <c r="IR49" s="100"/>
      <c r="IS49" s="100"/>
      <c r="IT49" s="100"/>
      <c r="IU49" s="100"/>
      <c r="IV49" s="100"/>
      <c r="IW49" s="100"/>
    </row>
    <row r="50" customFormat="false" ht="19.5" hidden="true" customHeight="true" outlineLevel="0" collapsed="false">
      <c r="A50" s="102" t="s">
        <v>31</v>
      </c>
      <c r="B50" s="102" t="n">
        <v>316763</v>
      </c>
      <c r="C50" s="102"/>
      <c r="D50" s="102" t="n">
        <v>113463</v>
      </c>
      <c r="E50" s="102" t="n">
        <v>118846</v>
      </c>
      <c r="F50" s="102" t="n">
        <v>113467</v>
      </c>
      <c r="G50" s="102" t="n">
        <v>113473</v>
      </c>
      <c r="H50" s="102"/>
      <c r="I50" s="102"/>
      <c r="J50" s="102" t="n">
        <v>313892</v>
      </c>
      <c r="K50" s="102"/>
      <c r="L50" s="102" t="n">
        <v>30842</v>
      </c>
      <c r="M50" s="102" t="n">
        <v>131771</v>
      </c>
      <c r="N50" s="102" t="n">
        <v>129880</v>
      </c>
      <c r="O50" s="102" t="n">
        <v>43747</v>
      </c>
      <c r="P50" s="102"/>
      <c r="R50" s="102" t="n">
        <v>316766</v>
      </c>
      <c r="S50" s="102"/>
      <c r="T50" s="102" t="n">
        <v>131465</v>
      </c>
      <c r="U50" s="102" t="n">
        <v>131466</v>
      </c>
      <c r="V50" s="102" t="n">
        <v>131468</v>
      </c>
      <c r="W50" s="102"/>
      <c r="X50" s="102"/>
      <c r="Y50" s="102"/>
      <c r="Z50" s="102"/>
      <c r="AA50" s="103" t="n">
        <v>331566</v>
      </c>
      <c r="AB50" s="103" t="n">
        <v>331568</v>
      </c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  <c r="AM50" s="102"/>
      <c r="AN50" s="102"/>
      <c r="AO50" s="102"/>
      <c r="AP50" s="102"/>
      <c r="AQ50" s="102"/>
      <c r="AR50" s="102"/>
      <c r="AS50" s="102"/>
      <c r="AT50" s="102"/>
      <c r="AU50" s="102"/>
      <c r="AV50" s="102"/>
      <c r="AW50" s="102"/>
      <c r="AX50" s="102"/>
      <c r="AY50" s="102"/>
      <c r="AZ50" s="102"/>
      <c r="BA50" s="102"/>
      <c r="BB50" s="10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  <c r="BM50" s="102"/>
      <c r="BN50" s="102"/>
      <c r="BO50" s="102"/>
      <c r="BP50" s="102"/>
      <c r="BQ50" s="102"/>
      <c r="BR50" s="102"/>
      <c r="BS50" s="102"/>
      <c r="BT50" s="102"/>
      <c r="BU50" s="102"/>
      <c r="BV50" s="102"/>
      <c r="BW50" s="102"/>
      <c r="BX50" s="102"/>
      <c r="BY50" s="102"/>
      <c r="BZ50" s="102"/>
      <c r="CA50" s="102"/>
      <c r="CB50" s="102"/>
      <c r="CC50" s="102"/>
      <c r="CD50" s="102"/>
      <c r="CE50" s="102"/>
      <c r="CF50" s="102"/>
      <c r="CG50" s="102"/>
      <c r="CH50" s="102"/>
      <c r="CI50" s="102"/>
      <c r="CJ50" s="102"/>
      <c r="CK50" s="102"/>
      <c r="CL50" s="102"/>
      <c r="CM50" s="102"/>
      <c r="CN50" s="102"/>
      <c r="CO50" s="102"/>
      <c r="CP50" s="102"/>
      <c r="CQ50" s="102"/>
      <c r="CR50" s="102"/>
      <c r="CS50" s="102"/>
      <c r="CT50" s="102"/>
      <c r="CU50" s="102"/>
      <c r="CV50" s="102"/>
      <c r="CW50" s="102"/>
      <c r="CX50" s="102"/>
      <c r="CY50" s="102"/>
      <c r="CZ50" s="102"/>
      <c r="DA50" s="102"/>
      <c r="DB50" s="102"/>
      <c r="DC50" s="102"/>
      <c r="DD50" s="102"/>
      <c r="DE50" s="102"/>
      <c r="DF50" s="102"/>
      <c r="DG50" s="102"/>
      <c r="DH50" s="102"/>
      <c r="DI50" s="102"/>
      <c r="DJ50" s="102"/>
      <c r="DK50" s="102"/>
      <c r="DL50" s="102"/>
      <c r="DM50" s="102"/>
      <c r="DN50" s="102"/>
      <c r="DO50" s="102"/>
      <c r="DP50" s="102"/>
      <c r="DQ50" s="102"/>
      <c r="DR50" s="102"/>
      <c r="DS50" s="102"/>
      <c r="DT50" s="102"/>
      <c r="DU50" s="102"/>
      <c r="DV50" s="102"/>
      <c r="DW50" s="102"/>
      <c r="DX50" s="102"/>
      <c r="DY50" s="102"/>
      <c r="DZ50" s="102"/>
      <c r="EA50" s="102"/>
      <c r="EB50" s="102"/>
      <c r="EC50" s="102"/>
      <c r="ED50" s="102"/>
      <c r="EE50" s="102"/>
      <c r="EF50" s="102"/>
      <c r="EG50" s="102"/>
      <c r="EH50" s="102"/>
      <c r="EI50" s="102"/>
      <c r="EJ50" s="102"/>
      <c r="EK50" s="102"/>
      <c r="EL50" s="102"/>
      <c r="EM50" s="102"/>
      <c r="EN50" s="102"/>
      <c r="EO50" s="102"/>
      <c r="EP50" s="102"/>
      <c r="EQ50" s="102"/>
      <c r="ER50" s="102"/>
      <c r="ES50" s="102"/>
      <c r="ET50" s="102"/>
      <c r="EU50" s="102"/>
      <c r="EV50" s="102"/>
      <c r="EW50" s="102"/>
      <c r="EX50" s="102"/>
      <c r="EY50" s="102"/>
      <c r="EZ50" s="102"/>
      <c r="FA50" s="102"/>
      <c r="FB50" s="102"/>
      <c r="FC50" s="102"/>
      <c r="FD50" s="102"/>
      <c r="FE50" s="102"/>
      <c r="FF50" s="102"/>
      <c r="FG50" s="102"/>
      <c r="FH50" s="102"/>
      <c r="FI50" s="102"/>
      <c r="FJ50" s="102"/>
      <c r="FK50" s="102"/>
      <c r="FL50" s="102"/>
      <c r="FM50" s="102"/>
      <c r="FN50" s="102"/>
      <c r="FO50" s="102"/>
      <c r="FP50" s="102"/>
      <c r="FQ50" s="102"/>
      <c r="FR50" s="102"/>
      <c r="FS50" s="102"/>
      <c r="FT50" s="102"/>
      <c r="FU50" s="102"/>
      <c r="FV50" s="102"/>
      <c r="FW50" s="102"/>
      <c r="FX50" s="102"/>
      <c r="FY50" s="102"/>
      <c r="FZ50" s="102"/>
      <c r="GA50" s="102"/>
      <c r="GB50" s="102"/>
      <c r="GC50" s="102"/>
      <c r="GD50" s="102"/>
      <c r="GE50" s="102"/>
      <c r="GF50" s="102"/>
      <c r="GG50" s="102"/>
      <c r="GH50" s="102"/>
      <c r="GI50" s="102"/>
      <c r="GJ50" s="102"/>
      <c r="GK50" s="102"/>
      <c r="GL50" s="102"/>
      <c r="GM50" s="102"/>
      <c r="GN50" s="102"/>
      <c r="GO50" s="102"/>
      <c r="GP50" s="102"/>
      <c r="GQ50" s="102"/>
      <c r="GR50" s="102"/>
      <c r="GS50" s="102"/>
      <c r="GT50" s="102"/>
      <c r="GU50" s="102"/>
      <c r="GV50" s="102"/>
      <c r="GW50" s="102"/>
      <c r="GX50" s="102"/>
      <c r="GY50" s="102"/>
      <c r="GZ50" s="102"/>
      <c r="HA50" s="102"/>
      <c r="HB50" s="102"/>
      <c r="HC50" s="102"/>
      <c r="HD50" s="102"/>
      <c r="HE50" s="102"/>
      <c r="HF50" s="102"/>
      <c r="HG50" s="102"/>
      <c r="HH50" s="102"/>
      <c r="HI50" s="102"/>
      <c r="HJ50" s="102"/>
      <c r="HK50" s="102"/>
      <c r="HL50" s="102"/>
      <c r="HM50" s="102"/>
      <c r="HN50" s="102"/>
      <c r="HO50" s="102"/>
      <c r="HP50" s="102"/>
      <c r="HQ50" s="102"/>
      <c r="HR50" s="102"/>
      <c r="HS50" s="102"/>
      <c r="HT50" s="102"/>
      <c r="HU50" s="102"/>
      <c r="HV50" s="102"/>
      <c r="HW50" s="102"/>
      <c r="HX50" s="102"/>
      <c r="HY50" s="102"/>
      <c r="HZ50" s="102"/>
      <c r="IA50" s="102"/>
      <c r="IB50" s="102"/>
      <c r="IC50" s="102"/>
      <c r="ID50" s="102"/>
      <c r="IE50" s="102"/>
      <c r="IF50" s="102"/>
      <c r="IG50" s="102"/>
      <c r="IH50" s="102"/>
      <c r="II50" s="102"/>
      <c r="IJ50" s="102"/>
      <c r="IK50" s="102"/>
      <c r="IL50" s="102"/>
      <c r="IM50" s="102"/>
      <c r="IN50" s="102"/>
      <c r="IO50" s="102"/>
      <c r="IP50" s="102"/>
      <c r="IQ50" s="102"/>
      <c r="IR50" s="102"/>
      <c r="IS50" s="102"/>
      <c r="IT50" s="102"/>
      <c r="IU50" s="102"/>
      <c r="IV50" s="102"/>
      <c r="IW50" s="102"/>
    </row>
    <row r="52" customFormat="false" ht="13.5" hidden="false" customHeight="false" outlineLevel="0" collapsed="false"/>
    <row r="53" customFormat="false" ht="12.75" hidden="false" customHeight="false" outlineLevel="0" collapsed="false">
      <c r="B53" s="104" t="s">
        <v>32</v>
      </c>
      <c r="C53" s="105"/>
      <c r="D53" s="106"/>
      <c r="E53" s="106"/>
      <c r="F53" s="106"/>
      <c r="G53" s="106"/>
      <c r="H53" s="107" t="n">
        <f aca="false">+H47/31</f>
        <v>20000</v>
      </c>
      <c r="J53" s="104" t="s">
        <v>33</v>
      </c>
      <c r="K53" s="105"/>
      <c r="L53" s="108"/>
      <c r="M53" s="108"/>
      <c r="N53" s="108"/>
      <c r="O53" s="106"/>
      <c r="P53" s="107" t="n">
        <f aca="false">SUM(P15:P45)/(COUNT(AE15:AE45))</f>
        <v>30000</v>
      </c>
      <c r="R53" s="37"/>
      <c r="S53" s="37"/>
    </row>
    <row r="54" customFormat="false" ht="12.75" hidden="false" customHeight="false" outlineLevel="0" collapsed="false">
      <c r="B54" s="38" t="s">
        <v>34</v>
      </c>
      <c r="C54" s="32"/>
      <c r="H54" s="31" t="n">
        <f aca="false">hplr*days-H47</f>
        <v>0</v>
      </c>
      <c r="J54" s="38" t="s">
        <v>34</v>
      </c>
      <c r="K54" s="32"/>
      <c r="P54" s="31" t="n">
        <f aca="false">wb*days-P53*(COUNT(AE15:AE45))</f>
        <v>0</v>
      </c>
    </row>
    <row r="55" customFormat="false" ht="13.5" hidden="false" customHeight="false" outlineLevel="0" collapsed="false">
      <c r="B55" s="109" t="s">
        <v>35</v>
      </c>
      <c r="C55" s="110"/>
      <c r="D55" s="111"/>
      <c r="E55" s="111"/>
      <c r="F55" s="111"/>
      <c r="G55" s="111"/>
      <c r="H55" s="42" t="n">
        <f aca="false">+H54/1</f>
        <v>0</v>
      </c>
      <c r="J55" s="109" t="s">
        <v>35</v>
      </c>
      <c r="K55" s="110"/>
      <c r="L55" s="111"/>
      <c r="M55" s="111"/>
      <c r="N55" s="111"/>
      <c r="O55" s="111"/>
      <c r="P55" s="42" t="e">
        <f aca="false">+P54/(days-(COUNT(AE15:AE45)))</f>
        <v>#DIV/0!</v>
      </c>
    </row>
    <row r="56" customFormat="false" ht="13.5" hidden="false" customHeight="false" outlineLevel="0" collapsed="false">
      <c r="B56" s="105"/>
      <c r="C56" s="105"/>
      <c r="D56" s="108"/>
      <c r="E56" s="108"/>
      <c r="F56" s="106"/>
      <c r="G56" s="106"/>
      <c r="J56" s="32"/>
      <c r="K56" s="32"/>
    </row>
    <row r="57" customFormat="false" ht="12.75" hidden="false" customHeight="false" outlineLevel="0" collapsed="false">
      <c r="B57" s="32"/>
      <c r="C57" s="32"/>
      <c r="J57" s="104" t="s">
        <v>36</v>
      </c>
      <c r="K57" s="105"/>
      <c r="L57" s="106"/>
      <c r="M57" s="106"/>
      <c r="N57" s="106"/>
      <c r="O57" s="107" t="n">
        <f aca="false">+P47-SUM(P42:P45)</f>
        <v>930000</v>
      </c>
      <c r="Q57" s="112"/>
    </row>
    <row r="58" customFormat="false" ht="13.5" hidden="false" customHeight="false" outlineLevel="0" collapsed="false">
      <c r="B58" s="32"/>
      <c r="C58" s="32"/>
      <c r="J58" s="113" t="s">
        <v>37</v>
      </c>
      <c r="K58" s="113"/>
      <c r="L58" s="114"/>
      <c r="M58" s="115"/>
      <c r="N58" s="111"/>
      <c r="O58" s="42" t="n">
        <f aca="false">+O57/31</f>
        <v>30000</v>
      </c>
    </row>
    <row r="59" customFormat="false" ht="13.5" hidden="false" customHeight="false" outlineLevel="0" collapsed="false">
      <c r="B59" s="32"/>
      <c r="C59" s="32"/>
    </row>
    <row r="60" customFormat="false" ht="12.75" hidden="false" customHeight="false" outlineLevel="0" collapsed="false">
      <c r="B60" s="104" t="s">
        <v>38</v>
      </c>
      <c r="C60" s="105"/>
      <c r="D60" s="106"/>
      <c r="E60" s="106"/>
      <c r="F60" s="116" t="n">
        <v>12775000</v>
      </c>
      <c r="J60" s="104" t="s">
        <v>39</v>
      </c>
      <c r="K60" s="105"/>
      <c r="L60" s="108"/>
      <c r="M60" s="108"/>
      <c r="N60" s="106"/>
      <c r="O60" s="107" t="n">
        <f aca="false">SUM(W15:W45)/(COUNT(AE15:AE45))</f>
        <v>9346.74193548387</v>
      </c>
      <c r="T60" s="1" t="s">
        <v>40</v>
      </c>
    </row>
    <row r="61" customFormat="false" ht="12.75" hidden="false" customHeight="false" outlineLevel="0" collapsed="false">
      <c r="B61" s="38" t="s">
        <v>41</v>
      </c>
      <c r="C61" s="32"/>
      <c r="F61" s="117" t="n">
        <f aca="false">+H47</f>
        <v>620000</v>
      </c>
      <c r="J61" s="38" t="s">
        <v>34</v>
      </c>
      <c r="K61" s="32"/>
      <c r="O61" s="31"/>
      <c r="T61" s="1" t="s">
        <v>42</v>
      </c>
    </row>
    <row r="62" customFormat="false" ht="13.5" hidden="false" customHeight="false" outlineLevel="0" collapsed="false">
      <c r="B62" s="38" t="s">
        <v>37</v>
      </c>
      <c r="C62" s="32"/>
      <c r="F62" s="117" t="n">
        <f aca="false">+F61/31</f>
        <v>20000</v>
      </c>
      <c r="J62" s="109" t="s">
        <v>35</v>
      </c>
      <c r="K62" s="110"/>
      <c r="L62" s="111"/>
      <c r="M62" s="111"/>
      <c r="N62" s="111"/>
      <c r="O62" s="42"/>
      <c r="P62" s="32"/>
      <c r="T62" s="32"/>
    </row>
    <row r="63" customFormat="false" ht="13.5" hidden="false" customHeight="false" outlineLevel="0" collapsed="false">
      <c r="B63" s="109" t="s">
        <v>43</v>
      </c>
      <c r="C63" s="110"/>
      <c r="D63" s="111"/>
      <c r="E63" s="111"/>
      <c r="F63" s="118" t="n">
        <f aca="false">(+F60-F61)/(365-31)</f>
        <v>36392.2155688623</v>
      </c>
      <c r="J63" s="104" t="s">
        <v>44</v>
      </c>
      <c r="K63" s="105"/>
      <c r="L63" s="105"/>
      <c r="M63" s="105"/>
      <c r="N63" s="105"/>
      <c r="O63" s="116" t="n">
        <v>9125000</v>
      </c>
      <c r="P63" s="119"/>
    </row>
    <row r="64" customFormat="false" ht="12.75" hidden="false" customHeight="false" outlineLevel="0" collapsed="false">
      <c r="J64" s="38" t="s">
        <v>45</v>
      </c>
      <c r="K64" s="32"/>
      <c r="L64" s="32"/>
      <c r="M64" s="32"/>
      <c r="N64" s="32"/>
      <c r="O64" s="117" t="n">
        <f aca="false">SUM(W15:W45)</f>
        <v>289749</v>
      </c>
    </row>
    <row r="65" customFormat="false" ht="12.75" hidden="true" customHeight="false" outlineLevel="0" collapsed="false">
      <c r="J65" s="38"/>
      <c r="K65" s="32"/>
      <c r="L65" s="32"/>
      <c r="M65" s="32"/>
      <c r="N65" s="32"/>
      <c r="O65" s="117"/>
    </row>
    <row r="66" customFormat="false" ht="12.75" hidden="true" customHeight="false" outlineLevel="0" collapsed="false">
      <c r="J66" s="38"/>
      <c r="K66" s="32"/>
      <c r="L66" s="32"/>
      <c r="M66" s="32"/>
      <c r="N66" s="32"/>
      <c r="O66" s="117"/>
    </row>
    <row r="67" customFormat="false" ht="12.75" hidden="true" customHeight="false" outlineLevel="0" collapsed="false">
      <c r="J67" s="38"/>
      <c r="K67" s="32"/>
      <c r="L67" s="32"/>
      <c r="M67" s="32"/>
      <c r="N67" s="32"/>
      <c r="O67" s="117"/>
    </row>
    <row r="68" customFormat="false" ht="12.75" hidden="true" customHeight="false" outlineLevel="0" collapsed="false">
      <c r="J68" s="38"/>
      <c r="K68" s="32"/>
      <c r="L68" s="32"/>
      <c r="M68" s="32"/>
      <c r="N68" s="32"/>
      <c r="O68" s="117"/>
    </row>
    <row r="69" customFormat="false" ht="12.75" hidden="true" customHeight="false" outlineLevel="0" collapsed="false">
      <c r="J69" s="38"/>
      <c r="K69" s="32"/>
      <c r="L69" s="32"/>
      <c r="M69" s="32"/>
      <c r="N69" s="32"/>
      <c r="O69" s="117"/>
    </row>
    <row r="70" customFormat="false" ht="12.75" hidden="true" customHeight="false" outlineLevel="0" collapsed="false">
      <c r="J70" s="38"/>
      <c r="K70" s="32"/>
      <c r="L70" s="32"/>
      <c r="M70" s="32"/>
      <c r="N70" s="32"/>
      <c r="O70" s="117"/>
    </row>
    <row r="71" customFormat="false" ht="12.75" hidden="true" customHeight="false" outlineLevel="0" collapsed="false">
      <c r="J71" s="38"/>
      <c r="K71" s="32"/>
      <c r="L71" s="32"/>
      <c r="M71" s="32"/>
      <c r="N71" s="32"/>
      <c r="O71" s="117"/>
    </row>
    <row r="72" customFormat="false" ht="12.75" hidden="false" customHeight="false" outlineLevel="0" collapsed="false">
      <c r="J72" s="38" t="s">
        <v>37</v>
      </c>
      <c r="K72" s="32"/>
      <c r="L72" s="32"/>
      <c r="M72" s="32"/>
      <c r="N72" s="32"/>
      <c r="O72" s="117" t="n">
        <f aca="false">+O64/(COUNT(AE15:AE45))</f>
        <v>9346.74193548387</v>
      </c>
    </row>
    <row r="73" customFormat="false" ht="13.5" hidden="false" customHeight="false" outlineLevel="0" collapsed="false">
      <c r="B73" s="1" t="s">
        <v>46</v>
      </c>
      <c r="F73" s="1" t="n">
        <f aca="false">+H47+W47</f>
        <v>909749</v>
      </c>
      <c r="J73" s="109" t="s">
        <v>43</v>
      </c>
      <c r="K73" s="110"/>
      <c r="L73" s="110"/>
      <c r="M73" s="110"/>
      <c r="N73" s="110"/>
      <c r="O73" s="118" t="n">
        <f aca="false">(+O63-O64)/(365-(COUNT(AE15:AE45)))</f>
        <v>26452.8473053892</v>
      </c>
    </row>
    <row r="74" customFormat="false" ht="12.75" hidden="false" customHeight="false" outlineLevel="0" collapsed="false">
      <c r="B74" s="32" t="s">
        <v>47</v>
      </c>
      <c r="C74" s="32"/>
      <c r="F74" s="1" t="n">
        <f aca="false">+F63+O73</f>
        <v>62845.0628742515</v>
      </c>
    </row>
    <row r="76" customFormat="false" ht="12.75" hidden="false" customHeight="false" outlineLevel="0" collapsed="false">
      <c r="B76" s="120"/>
      <c r="C76" s="120"/>
      <c r="D76" s="1" t="s">
        <v>48</v>
      </c>
    </row>
    <row r="77" customFormat="false" ht="12.75" hidden="false" customHeight="false" outlineLevel="0" collapsed="false"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</row>
    <row r="78" customFormat="false" ht="12.75" hidden="false" customHeight="false" outlineLevel="0" collapsed="false"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</row>
    <row r="80" customFormat="false" ht="13.5" hidden="true" customHeight="false" outlineLevel="0" collapsed="false"/>
    <row r="81" customFormat="false" ht="12.75" hidden="true" customHeight="false" outlineLevel="0" collapsed="false">
      <c r="A81" s="121"/>
      <c r="B81" s="121"/>
      <c r="C81" s="121"/>
      <c r="D81" s="121" t="e">
        <f aca="false">(((J47+B47)-#REF!)*0.03)+#REF!*0.05</f>
        <v>#REF!</v>
      </c>
      <c r="E81" s="121" t="e">
        <f aca="false">((J47+B47)-#REF!)/(J47+B47)</f>
        <v>#REF!</v>
      </c>
      <c r="F81" s="121"/>
      <c r="G81" s="107" t="n">
        <f aca="false">0-R79</f>
        <v>0</v>
      </c>
      <c r="H81" s="121"/>
      <c r="I81" s="121"/>
      <c r="J81" s="121"/>
      <c r="K81" s="121"/>
      <c r="L81" s="104" t="s">
        <v>49</v>
      </c>
      <c r="M81" s="105"/>
      <c r="N81" s="105"/>
      <c r="O81" s="106"/>
      <c r="P81" s="107" t="e">
        <f aca="false">0-#REF!</f>
        <v>#REF!</v>
      </c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21"/>
      <c r="AV81" s="121"/>
      <c r="AW81" s="121"/>
      <c r="AX81" s="121"/>
      <c r="AY81" s="121"/>
      <c r="AZ81" s="121"/>
      <c r="BA81" s="121"/>
      <c r="BB81" s="121"/>
      <c r="BC81" s="121"/>
      <c r="BD81" s="121"/>
      <c r="BE81" s="121"/>
      <c r="BF81" s="121"/>
      <c r="BG81" s="121"/>
      <c r="BH81" s="121"/>
      <c r="BI81" s="121"/>
      <c r="BJ81" s="121"/>
      <c r="BK81" s="121"/>
      <c r="BL81" s="121"/>
      <c r="BM81" s="121"/>
      <c r="BN81" s="121"/>
      <c r="BO81" s="121"/>
      <c r="BP81" s="121"/>
      <c r="BQ81" s="121"/>
      <c r="BR81" s="121"/>
      <c r="BS81" s="121"/>
      <c r="BT81" s="121"/>
      <c r="BU81" s="121"/>
      <c r="BV81" s="121"/>
      <c r="BW81" s="121"/>
      <c r="BX81" s="121"/>
      <c r="BY81" s="121"/>
      <c r="BZ81" s="121"/>
      <c r="CA81" s="121"/>
      <c r="CB81" s="121"/>
      <c r="CC81" s="121"/>
      <c r="CD81" s="121"/>
      <c r="CE81" s="121"/>
      <c r="CF81" s="121"/>
      <c r="CG81" s="121"/>
      <c r="CH81" s="121"/>
      <c r="CI81" s="121"/>
      <c r="CJ81" s="121"/>
      <c r="CK81" s="121"/>
      <c r="CL81" s="121"/>
      <c r="CM81" s="121"/>
      <c r="CN81" s="121"/>
      <c r="CO81" s="121"/>
      <c r="CP81" s="121"/>
      <c r="CQ81" s="121"/>
      <c r="CR81" s="121"/>
      <c r="CS81" s="121"/>
      <c r="CT81" s="121"/>
      <c r="CU81" s="121"/>
      <c r="CV81" s="121"/>
      <c r="CW81" s="121"/>
      <c r="CX81" s="121"/>
      <c r="CY81" s="121"/>
      <c r="CZ81" s="121"/>
      <c r="DA81" s="121"/>
      <c r="DB81" s="121"/>
      <c r="DC81" s="121"/>
      <c r="DD81" s="121"/>
      <c r="DE81" s="121"/>
      <c r="DF81" s="121"/>
      <c r="DG81" s="121"/>
      <c r="DH81" s="121"/>
      <c r="DI81" s="121"/>
      <c r="DJ81" s="121"/>
      <c r="DK81" s="121"/>
      <c r="DL81" s="121"/>
      <c r="DM81" s="121"/>
      <c r="DN81" s="121"/>
      <c r="DO81" s="121"/>
      <c r="DP81" s="121"/>
      <c r="DQ81" s="121"/>
      <c r="DR81" s="121"/>
      <c r="DS81" s="121"/>
      <c r="DT81" s="121"/>
      <c r="DU81" s="121"/>
      <c r="DV81" s="121"/>
      <c r="DW81" s="121"/>
      <c r="DX81" s="121"/>
      <c r="DY81" s="121"/>
      <c r="DZ81" s="121"/>
      <c r="EA81" s="121"/>
      <c r="EB81" s="121"/>
      <c r="EC81" s="121"/>
      <c r="ED81" s="121"/>
      <c r="EE81" s="121"/>
      <c r="EF81" s="121"/>
      <c r="EG81" s="121"/>
      <c r="EH81" s="121"/>
      <c r="EI81" s="121"/>
      <c r="EJ81" s="121"/>
      <c r="EK81" s="121"/>
      <c r="EL81" s="121"/>
      <c r="EM81" s="121"/>
      <c r="EN81" s="121"/>
      <c r="EO81" s="121"/>
      <c r="EP81" s="121"/>
      <c r="EQ81" s="121"/>
      <c r="ER81" s="121"/>
      <c r="ES81" s="121"/>
      <c r="ET81" s="121"/>
      <c r="EU81" s="121"/>
      <c r="EV81" s="121"/>
      <c r="EW81" s="121"/>
      <c r="EX81" s="121"/>
      <c r="EY81" s="121"/>
      <c r="EZ81" s="121"/>
      <c r="FA81" s="121"/>
      <c r="FB81" s="121"/>
      <c r="FC81" s="121"/>
      <c r="FD81" s="121"/>
      <c r="FE81" s="121"/>
      <c r="FF81" s="121"/>
      <c r="FG81" s="121"/>
      <c r="FH81" s="121"/>
      <c r="FI81" s="121"/>
      <c r="FJ81" s="121"/>
      <c r="FK81" s="121"/>
      <c r="FL81" s="121"/>
      <c r="FM81" s="121"/>
      <c r="FN81" s="121"/>
      <c r="FO81" s="121"/>
      <c r="FP81" s="121"/>
      <c r="FQ81" s="121"/>
      <c r="FR81" s="121"/>
      <c r="FS81" s="121"/>
      <c r="FT81" s="121"/>
      <c r="FU81" s="121"/>
      <c r="FV81" s="121"/>
      <c r="FW81" s="121"/>
      <c r="FX81" s="121"/>
      <c r="FY81" s="121"/>
      <c r="FZ81" s="121"/>
      <c r="GA81" s="121"/>
      <c r="GB81" s="121"/>
      <c r="GC81" s="121"/>
      <c r="GD81" s="121"/>
      <c r="GE81" s="121"/>
      <c r="GF81" s="121"/>
      <c r="GG81" s="121"/>
      <c r="GH81" s="121"/>
      <c r="GI81" s="121"/>
      <c r="GJ81" s="121"/>
      <c r="GK81" s="121"/>
      <c r="GL81" s="121"/>
      <c r="GM81" s="121"/>
      <c r="GN81" s="121"/>
      <c r="GO81" s="121"/>
      <c r="GP81" s="121"/>
      <c r="GQ81" s="121"/>
      <c r="GR81" s="121"/>
      <c r="GS81" s="121"/>
      <c r="GT81" s="121"/>
      <c r="GU81" s="121"/>
      <c r="GV81" s="121"/>
      <c r="GW81" s="121"/>
      <c r="GX81" s="121"/>
      <c r="GY81" s="121"/>
      <c r="GZ81" s="121"/>
      <c r="HA81" s="121"/>
      <c r="HB81" s="121"/>
      <c r="HC81" s="121"/>
      <c r="HD81" s="121"/>
      <c r="HE81" s="121"/>
      <c r="HF81" s="121"/>
      <c r="HG81" s="121"/>
      <c r="HH81" s="121"/>
      <c r="HI81" s="121"/>
      <c r="HJ81" s="121"/>
      <c r="HK81" s="121"/>
      <c r="HL81" s="121"/>
      <c r="HM81" s="121"/>
      <c r="HN81" s="121"/>
      <c r="HO81" s="121"/>
      <c r="HP81" s="121"/>
      <c r="HQ81" s="121"/>
      <c r="HR81" s="121"/>
      <c r="HS81" s="121"/>
      <c r="HT81" s="121"/>
      <c r="HU81" s="121"/>
      <c r="HV81" s="121"/>
      <c r="HW81" s="121"/>
      <c r="HX81" s="121"/>
      <c r="HY81" s="121"/>
      <c r="HZ81" s="121"/>
      <c r="IA81" s="121"/>
      <c r="IB81" s="121"/>
      <c r="IC81" s="121"/>
      <c r="ID81" s="121"/>
      <c r="IE81" s="121"/>
      <c r="IF81" s="121"/>
      <c r="IG81" s="121"/>
      <c r="IH81" s="121"/>
      <c r="II81" s="121"/>
      <c r="IJ81" s="121"/>
      <c r="IK81" s="121"/>
      <c r="IL81" s="121"/>
      <c r="IM81" s="121"/>
      <c r="IN81" s="121"/>
      <c r="IO81" s="121"/>
      <c r="IP81" s="121"/>
      <c r="IQ81" s="121"/>
      <c r="IR81" s="121"/>
      <c r="IS81" s="121"/>
      <c r="IT81" s="121"/>
      <c r="IU81" s="121"/>
      <c r="IV81" s="121"/>
      <c r="IW81" s="121"/>
    </row>
    <row r="82" customFormat="false" ht="13.5" hidden="true" customHeight="false" outlineLevel="0" collapsed="false">
      <c r="A82" s="121"/>
      <c r="B82" s="121" t="e">
        <f aca="false">#REF!</f>
        <v>#REF!</v>
      </c>
      <c r="C82" s="121"/>
      <c r="D82" s="121" t="e">
        <f aca="false">B82*0.18</f>
        <v>#REF!</v>
      </c>
      <c r="E82" s="121"/>
      <c r="F82" s="121"/>
      <c r="G82" s="121"/>
      <c r="H82" s="121"/>
      <c r="I82" s="121"/>
      <c r="J82" s="121"/>
      <c r="K82" s="121"/>
      <c r="L82" s="109" t="s">
        <v>50</v>
      </c>
      <c r="M82" s="111"/>
      <c r="N82" s="111"/>
      <c r="O82" s="111"/>
      <c r="P82" s="42" t="n">
        <v>0</v>
      </c>
      <c r="R82" s="121"/>
      <c r="S82" s="121"/>
      <c r="T82" s="121"/>
      <c r="U82" s="121"/>
      <c r="V82" s="121"/>
      <c r="W82" s="121"/>
      <c r="X82" s="121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L82" s="121"/>
      <c r="AM82" s="121"/>
      <c r="AN82" s="121"/>
      <c r="AO82" s="121"/>
      <c r="AP82" s="121"/>
      <c r="AQ82" s="121"/>
      <c r="AR82" s="121"/>
      <c r="AS82" s="121"/>
      <c r="AT82" s="121"/>
      <c r="AU82" s="121"/>
      <c r="AV82" s="121"/>
      <c r="AW82" s="121"/>
      <c r="AX82" s="121"/>
      <c r="AY82" s="121"/>
      <c r="AZ82" s="121"/>
      <c r="BA82" s="121"/>
      <c r="BB82" s="121"/>
      <c r="BC82" s="121"/>
      <c r="BD82" s="121"/>
      <c r="BE82" s="121"/>
      <c r="BF82" s="121"/>
      <c r="BG82" s="121"/>
      <c r="BH82" s="121"/>
      <c r="BI82" s="121"/>
      <c r="BJ82" s="121"/>
      <c r="BK82" s="121"/>
      <c r="BL82" s="121"/>
      <c r="BM82" s="121"/>
      <c r="BN82" s="121"/>
      <c r="BO82" s="121"/>
      <c r="BP82" s="121"/>
      <c r="BQ82" s="121"/>
      <c r="BR82" s="121"/>
      <c r="BS82" s="121"/>
      <c r="BT82" s="121"/>
      <c r="BU82" s="121"/>
      <c r="BV82" s="121"/>
      <c r="BW82" s="121"/>
      <c r="BX82" s="121"/>
      <c r="BY82" s="121"/>
      <c r="BZ82" s="121"/>
      <c r="CA82" s="121"/>
      <c r="CB82" s="121"/>
      <c r="CC82" s="121"/>
      <c r="CD82" s="121"/>
      <c r="CE82" s="121"/>
      <c r="CF82" s="121"/>
      <c r="CG82" s="121"/>
      <c r="CH82" s="121"/>
      <c r="CI82" s="121"/>
      <c r="CJ82" s="121"/>
      <c r="CK82" s="121"/>
      <c r="CL82" s="121"/>
      <c r="CM82" s="121"/>
      <c r="CN82" s="121"/>
      <c r="CO82" s="121"/>
      <c r="CP82" s="121"/>
      <c r="CQ82" s="121"/>
      <c r="CR82" s="121"/>
      <c r="CS82" s="121"/>
      <c r="CT82" s="121"/>
      <c r="CU82" s="121"/>
      <c r="CV82" s="121"/>
      <c r="CW82" s="121"/>
      <c r="CX82" s="121"/>
      <c r="CY82" s="121"/>
      <c r="CZ82" s="121"/>
      <c r="DA82" s="121"/>
      <c r="DB82" s="121"/>
      <c r="DC82" s="121"/>
      <c r="DD82" s="121"/>
      <c r="DE82" s="121"/>
      <c r="DF82" s="121"/>
      <c r="DG82" s="121"/>
      <c r="DH82" s="121"/>
      <c r="DI82" s="121"/>
      <c r="DJ82" s="121"/>
      <c r="DK82" s="121"/>
      <c r="DL82" s="121"/>
      <c r="DM82" s="121"/>
      <c r="DN82" s="121"/>
      <c r="DO82" s="121"/>
      <c r="DP82" s="121"/>
      <c r="DQ82" s="121"/>
      <c r="DR82" s="121"/>
      <c r="DS82" s="121"/>
      <c r="DT82" s="121"/>
      <c r="DU82" s="121"/>
      <c r="DV82" s="121"/>
      <c r="DW82" s="121"/>
      <c r="DX82" s="121"/>
      <c r="DY82" s="121"/>
      <c r="DZ82" s="121"/>
      <c r="EA82" s="121"/>
      <c r="EB82" s="121"/>
      <c r="EC82" s="121"/>
      <c r="ED82" s="121"/>
      <c r="EE82" s="121"/>
      <c r="EF82" s="121"/>
      <c r="EG82" s="121"/>
      <c r="EH82" s="121"/>
      <c r="EI82" s="121"/>
      <c r="EJ82" s="121"/>
      <c r="EK82" s="121"/>
      <c r="EL82" s="121"/>
      <c r="EM82" s="121"/>
      <c r="EN82" s="121"/>
      <c r="EO82" s="121"/>
      <c r="EP82" s="121"/>
      <c r="EQ82" s="121"/>
      <c r="ER82" s="121"/>
      <c r="ES82" s="121"/>
      <c r="ET82" s="121"/>
      <c r="EU82" s="121"/>
      <c r="EV82" s="121"/>
      <c r="EW82" s="121"/>
      <c r="EX82" s="121"/>
      <c r="EY82" s="121"/>
      <c r="EZ82" s="121"/>
      <c r="FA82" s="121"/>
      <c r="FB82" s="121"/>
      <c r="FC82" s="121"/>
      <c r="FD82" s="121"/>
      <c r="FE82" s="121"/>
      <c r="FF82" s="121"/>
      <c r="FG82" s="121"/>
      <c r="FH82" s="121"/>
      <c r="FI82" s="121"/>
      <c r="FJ82" s="121"/>
      <c r="FK82" s="121"/>
      <c r="FL82" s="121"/>
      <c r="FM82" s="121"/>
      <c r="FN82" s="121"/>
      <c r="FO82" s="121"/>
      <c r="FP82" s="121"/>
      <c r="FQ82" s="121"/>
      <c r="FR82" s="121"/>
      <c r="FS82" s="121"/>
      <c r="FT82" s="121"/>
      <c r="FU82" s="121"/>
      <c r="FV82" s="121"/>
      <c r="FW82" s="121"/>
      <c r="FX82" s="121"/>
      <c r="FY82" s="121"/>
      <c r="FZ82" s="121"/>
      <c r="GA82" s="121"/>
      <c r="GB82" s="121"/>
      <c r="GC82" s="121"/>
      <c r="GD82" s="121"/>
      <c r="GE82" s="121"/>
      <c r="GF82" s="121"/>
      <c r="GG82" s="121"/>
      <c r="GH82" s="121"/>
      <c r="GI82" s="121"/>
      <c r="GJ82" s="121"/>
      <c r="GK82" s="121"/>
      <c r="GL82" s="121"/>
      <c r="GM82" s="121"/>
      <c r="GN82" s="121"/>
      <c r="GO82" s="121"/>
      <c r="GP82" s="121"/>
      <c r="GQ82" s="121"/>
      <c r="GR82" s="121"/>
      <c r="GS82" s="121"/>
      <c r="GT82" s="121"/>
      <c r="GU82" s="121"/>
      <c r="GV82" s="121"/>
      <c r="GW82" s="121"/>
      <c r="GX82" s="121"/>
      <c r="GY82" s="121"/>
      <c r="GZ82" s="121"/>
      <c r="HA82" s="121"/>
      <c r="HB82" s="121"/>
      <c r="HC82" s="121"/>
      <c r="HD82" s="121"/>
      <c r="HE82" s="121"/>
      <c r="HF82" s="121"/>
      <c r="HG82" s="121"/>
      <c r="HH82" s="121"/>
      <c r="HI82" s="121"/>
      <c r="HJ82" s="121"/>
      <c r="HK82" s="121"/>
      <c r="HL82" s="121"/>
      <c r="HM82" s="121"/>
      <c r="HN82" s="121"/>
      <c r="HO82" s="121"/>
      <c r="HP82" s="121"/>
      <c r="HQ82" s="121"/>
      <c r="HR82" s="121"/>
      <c r="HS82" s="121"/>
      <c r="HT82" s="121"/>
      <c r="HU82" s="121"/>
      <c r="HV82" s="121"/>
      <c r="HW82" s="121"/>
      <c r="HX82" s="121"/>
      <c r="HY82" s="121"/>
      <c r="HZ82" s="121"/>
      <c r="IA82" s="121"/>
      <c r="IB82" s="121"/>
      <c r="IC82" s="121"/>
      <c r="ID82" s="121"/>
      <c r="IE82" s="121"/>
      <c r="IF82" s="121"/>
      <c r="IG82" s="121"/>
      <c r="IH82" s="121"/>
      <c r="II82" s="121"/>
      <c r="IJ82" s="121"/>
      <c r="IK82" s="121"/>
      <c r="IL82" s="121"/>
      <c r="IM82" s="121"/>
      <c r="IN82" s="121"/>
      <c r="IO82" s="121"/>
      <c r="IP82" s="121"/>
      <c r="IQ82" s="121"/>
      <c r="IR82" s="121"/>
      <c r="IS82" s="121"/>
      <c r="IT82" s="121"/>
      <c r="IU82" s="121"/>
      <c r="IV82" s="121"/>
      <c r="IW82" s="121"/>
    </row>
    <row r="83" customFormat="false" ht="12.75" hidden="true" customHeight="false" outlineLevel="0" collapsed="false">
      <c r="B83" s="1" t="s">
        <v>51</v>
      </c>
      <c r="D83" s="1" t="e">
        <f aca="false">D81+D82</f>
        <v>#REF!</v>
      </c>
    </row>
    <row r="84" customFormat="false" ht="12.75" hidden="true" customHeight="false" outlineLevel="0" collapsed="false"/>
  </sheetData>
  <mergeCells count="4">
    <mergeCell ref="D12:G12"/>
    <mergeCell ref="L12:O12"/>
    <mergeCell ref="T12:V12"/>
    <mergeCell ref="AA12:AC12"/>
  </mergeCells>
  <printOptions headings="false" gridLines="false" gridLinesSet="true" horizontalCentered="false" verticalCentered="false"/>
  <pageMargins left="0.379861111111111" right="0.329861111111111" top="0.75" bottom="0.752083333333333" header="0.511811023622047" footer="0.2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5"/>
  <sheetViews>
    <sheetView showFormulas="false" showGridLines="false" showRowColHeaders="true" showZeros="true" rightToLeft="false" tabSelected="false" showOutlineSymbols="true" defaultGridColor="true" view="normal" topLeftCell="A3" colorId="64" zoomScale="75" zoomScaleNormal="75" zoomScalePageLayoutView="100" workbookViewId="0">
      <pane xSplit="1" ySplit="13" topLeftCell="B16" activePane="bottomRight" state="frozen"/>
      <selection pane="topLeft" activeCell="A3" activeCellId="0" sqref="A3"/>
      <selection pane="topRight" activeCell="B3" activeCellId="0" sqref="B3"/>
      <selection pane="bottomLeft" activeCell="A16" activeCellId="0" sqref="A16"/>
      <selection pane="bottomRight" activeCell="B16" activeCellId="0" sqref="B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7.7"/>
    <col collapsed="false" customWidth="true" hidden="false" outlineLevel="0" max="2" min="2" style="1" width="13.28"/>
    <col collapsed="false" customWidth="true" hidden="false" outlineLevel="0" max="3" min="3" style="1" width="2.7"/>
    <col collapsed="false" customWidth="true" hidden="false" outlineLevel="0" max="5" min="4" style="1" width="15.28"/>
    <col collapsed="false" customWidth="true" hidden="false" outlineLevel="0" max="6" min="6" style="1" width="14.14"/>
    <col collapsed="false" customWidth="true" hidden="false" outlineLevel="0" max="7" min="7" style="1" width="11.13"/>
    <col collapsed="false" customWidth="true" hidden="false" outlineLevel="0" max="8" min="8" style="1" width="12.7"/>
    <col collapsed="false" customWidth="true" hidden="false" outlineLevel="0" max="9" min="9" style="1" width="3.7"/>
    <col collapsed="false" customWidth="true" hidden="false" outlineLevel="0" max="10" min="10" style="1" width="10.71"/>
    <col collapsed="false" customWidth="true" hidden="false" outlineLevel="0" max="11" min="11" style="1" width="2.7"/>
    <col collapsed="false" customWidth="true" hidden="false" outlineLevel="0" max="12" min="12" style="1" width="11.99"/>
    <col collapsed="false" customWidth="true" hidden="false" outlineLevel="0" max="13" min="13" style="1" width="10.71"/>
    <col collapsed="false" customWidth="true" hidden="false" outlineLevel="0" max="14" min="14" style="1" width="14.7"/>
    <col collapsed="false" customWidth="true" hidden="false" outlineLevel="0" max="15" min="15" style="1" width="12.56"/>
    <col collapsed="false" customWidth="true" hidden="false" outlineLevel="0" max="16" min="16" style="1" width="12.7"/>
    <col collapsed="false" customWidth="true" hidden="false" outlineLevel="0" max="17" min="17" style="1" width="3.7"/>
    <col collapsed="false" customWidth="true" hidden="false" outlineLevel="0" max="18" min="18" style="1" width="10.71"/>
    <col collapsed="false" customWidth="true" hidden="false" outlineLevel="0" max="19" min="19" style="1" width="2.42"/>
    <col collapsed="false" customWidth="true" hidden="false" outlineLevel="0" max="20" min="20" style="1" width="11.99"/>
    <col collapsed="false" customWidth="true" hidden="false" outlineLevel="0" max="22" min="21" style="1" width="10.71"/>
    <col collapsed="false" customWidth="true" hidden="false" outlineLevel="0" max="23" min="23" style="1" width="12.7"/>
    <col collapsed="false" customWidth="true" hidden="false" outlineLevel="0" max="24" min="24" style="1" width="4.7"/>
    <col collapsed="false" customWidth="true" hidden="false" outlineLevel="0" max="25" min="25" style="1" width="15.56"/>
    <col collapsed="false" customWidth="true" hidden="false" outlineLevel="0" max="26" min="26" style="1" width="6.7"/>
    <col collapsed="false" customWidth="true" hidden="true" outlineLevel="0" max="27" min="27" style="1" width="12.42"/>
    <col collapsed="false" customWidth="true" hidden="true" outlineLevel="0" max="28" min="28" style="1" width="14.7"/>
    <col collapsed="false" customWidth="true" hidden="true" outlineLevel="0" max="29" min="29" style="1" width="11.28"/>
    <col collapsed="false" customWidth="true" hidden="true" outlineLevel="0" max="30" min="30" style="1" width="9.06"/>
    <col collapsed="false" customWidth="false" hidden="false" outlineLevel="0" max="31" min="31" style="1" width="9.14"/>
    <col collapsed="false" customWidth="true" hidden="true" outlineLevel="0" max="33" min="32" style="1" width="9.06"/>
    <col collapsed="false" customWidth="true" hidden="false" outlineLevel="0" max="34" min="34" style="1" width="9.28"/>
    <col collapsed="false" customWidth="true" hidden="false" outlineLevel="0" max="35" min="35" style="1" width="8.99"/>
    <col collapsed="false" customWidth="false" hidden="false" outlineLevel="0" max="257" min="36" style="1" width="9.14"/>
  </cols>
  <sheetData>
    <row r="1" customFormat="false" ht="13.5" hidden="false" customHeight="false" outlineLevel="0" collapsed="false">
      <c r="E1" s="2"/>
      <c r="F1" s="3" t="s">
        <v>0</v>
      </c>
      <c r="G1" s="4" t="s">
        <v>1</v>
      </c>
    </row>
    <row r="2" customFormat="false" ht="13.5" hidden="false" customHeight="false" outlineLevel="0" collapsed="false">
      <c r="A2" s="5" t="s">
        <v>2</v>
      </c>
      <c r="B2" s="6" t="n">
        <v>31</v>
      </c>
      <c r="C2" s="7"/>
      <c r="E2" s="8" t="s">
        <v>3</v>
      </c>
      <c r="F2" s="9" t="n">
        <v>20000</v>
      </c>
      <c r="G2" s="10" t="n">
        <v>30000</v>
      </c>
    </row>
    <row r="3" customFormat="false" ht="19.5" hidden="false" customHeight="false" outlineLevel="0" collapsed="false">
      <c r="A3" s="11" t="s">
        <v>4</v>
      </c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</row>
    <row r="4" customFormat="false" ht="19.5" hidden="false" customHeight="false" outlineLevel="0" collapsed="false">
      <c r="A4" s="11" t="s">
        <v>5</v>
      </c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</row>
    <row r="5" customFormat="false" ht="19.5" hidden="false" customHeight="false" outlineLevel="0" collapsed="false">
      <c r="A5" s="11"/>
      <c r="B5" s="0"/>
      <c r="C5" s="0"/>
      <c r="D5" s="0"/>
      <c r="E5" s="0"/>
      <c r="F5" s="0"/>
      <c r="G5" s="0"/>
      <c r="H5" s="0"/>
      <c r="I5" s="0"/>
      <c r="J5" s="12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</row>
    <row r="6" customFormat="false" ht="19.5" hidden="false" customHeight="false" outlineLevel="0" collapsed="false">
      <c r="A6" s="13" t="s">
        <v>6</v>
      </c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H6" s="102" t="n">
        <f aca="true">IF(NOW()&lt;36192,ROUND(NOW(),0),36192)</f>
        <v>36192</v>
      </c>
      <c r="AI6" s="122"/>
    </row>
    <row r="7" customFormat="false" ht="16.5" hidden="false" customHeight="false" outlineLevel="0" collapsed="false">
      <c r="A7" s="14"/>
    </row>
    <row r="8" customFormat="false" ht="18" hidden="false" customHeight="false" outlineLevel="0" collapsed="false">
      <c r="B8" s="15" t="s">
        <v>7</v>
      </c>
      <c r="C8" s="16"/>
      <c r="D8" s="16"/>
      <c r="E8" s="16"/>
      <c r="F8" s="16"/>
      <c r="G8" s="16"/>
      <c r="H8" s="17"/>
      <c r="I8" s="18"/>
      <c r="J8" s="19" t="s">
        <v>8</v>
      </c>
      <c r="K8" s="20"/>
      <c r="L8" s="21"/>
      <c r="M8" s="21"/>
      <c r="N8" s="21"/>
      <c r="O8" s="21"/>
      <c r="P8" s="22"/>
      <c r="R8" s="23" t="s">
        <v>9</v>
      </c>
      <c r="S8" s="24"/>
      <c r="T8" s="24"/>
      <c r="U8" s="25"/>
      <c r="V8" s="24"/>
      <c r="W8" s="26"/>
      <c r="X8" s="27"/>
    </row>
    <row r="9" customFormat="false" ht="15" hidden="false" customHeight="true" outlineLevel="0" collapsed="false">
      <c r="B9" s="28" t="s">
        <v>10</v>
      </c>
      <c r="C9" s="29"/>
      <c r="D9" s="18"/>
      <c r="E9" s="18"/>
      <c r="F9" s="18"/>
      <c r="G9" s="18"/>
      <c r="H9" s="30"/>
      <c r="I9" s="18"/>
      <c r="J9" s="28" t="s">
        <v>11</v>
      </c>
      <c r="K9" s="29"/>
      <c r="L9" s="18"/>
      <c r="M9" s="18"/>
      <c r="N9" s="18"/>
      <c r="O9" s="18"/>
      <c r="P9" s="31"/>
      <c r="R9" s="28" t="s">
        <v>10</v>
      </c>
      <c r="S9" s="29"/>
      <c r="T9" s="18"/>
      <c r="U9" s="32"/>
      <c r="V9" s="18"/>
      <c r="W9" s="33"/>
      <c r="X9" s="27"/>
    </row>
    <row r="10" customFormat="false" ht="15.75" hidden="false" customHeight="true" outlineLevel="0" collapsed="false">
      <c r="B10" s="34" t="s">
        <v>12</v>
      </c>
      <c r="E10" s="35" t="s">
        <v>13</v>
      </c>
      <c r="F10" s="36" t="n">
        <f aca="false">hplr</f>
        <v>20000</v>
      </c>
      <c r="H10" s="31"/>
      <c r="J10" s="34" t="s">
        <v>14</v>
      </c>
      <c r="N10" s="35" t="s">
        <v>13</v>
      </c>
      <c r="O10" s="36" t="n">
        <f aca="false">wb</f>
        <v>30000</v>
      </c>
      <c r="P10" s="31"/>
      <c r="R10" s="28" t="s">
        <v>15</v>
      </c>
      <c r="S10" s="29"/>
      <c r="T10" s="32"/>
      <c r="U10" s="32"/>
      <c r="W10" s="31"/>
    </row>
    <row r="11" customFormat="false" ht="9.75" hidden="false" customHeight="true" outlineLevel="0" collapsed="false">
      <c r="B11" s="34"/>
      <c r="D11" s="37"/>
      <c r="E11" s="37"/>
      <c r="H11" s="31"/>
      <c r="J11" s="34"/>
      <c r="N11" s="37"/>
      <c r="P11" s="31"/>
      <c r="R11" s="38"/>
      <c r="S11" s="32"/>
      <c r="T11" s="32"/>
      <c r="U11" s="32"/>
      <c r="V11" s="32"/>
      <c r="W11" s="31"/>
      <c r="AA11" s="39"/>
      <c r="AB11" s="39"/>
      <c r="AC11" s="39"/>
    </row>
    <row r="12" customFormat="false" ht="16.5" hidden="false" customHeight="true" outlineLevel="0" collapsed="false">
      <c r="B12" s="40" t="s">
        <v>52</v>
      </c>
      <c r="C12" s="41"/>
      <c r="D12" s="40" t="s">
        <v>53</v>
      </c>
      <c r="E12" s="40"/>
      <c r="F12" s="40"/>
      <c r="G12" s="40"/>
      <c r="H12" s="42" t="n">
        <f aca="false">hplr*days</f>
        <v>620000</v>
      </c>
      <c r="J12" s="43" t="s">
        <v>52</v>
      </c>
      <c r="K12" s="41"/>
      <c r="L12" s="43" t="s">
        <v>53</v>
      </c>
      <c r="M12" s="43"/>
      <c r="N12" s="43"/>
      <c r="O12" s="43"/>
      <c r="P12" s="31" t="n">
        <f aca="false">wb*days</f>
        <v>930000</v>
      </c>
      <c r="R12" s="44" t="s">
        <v>52</v>
      </c>
      <c r="S12" s="45"/>
      <c r="T12" s="44" t="s">
        <v>53</v>
      </c>
      <c r="U12" s="44"/>
      <c r="V12" s="44"/>
      <c r="W12" s="42"/>
      <c r="AA12" s="47" t="s">
        <v>18</v>
      </c>
      <c r="AB12" s="47"/>
      <c r="AC12" s="47"/>
    </row>
    <row r="13" customFormat="false" ht="15" hidden="false" customHeight="false" outlineLevel="0" collapsed="false">
      <c r="B13" s="48" t="s">
        <v>19</v>
      </c>
      <c r="C13" s="49"/>
      <c r="D13" s="50" t="s">
        <v>20</v>
      </c>
      <c r="E13" s="51" t="s">
        <v>20</v>
      </c>
      <c r="F13" s="51" t="s">
        <v>21</v>
      </c>
      <c r="G13" s="52" t="s">
        <v>22</v>
      </c>
      <c r="H13" s="53" t="s">
        <v>23</v>
      </c>
      <c r="I13" s="49"/>
      <c r="J13" s="54" t="s">
        <v>24</v>
      </c>
      <c r="K13" s="55"/>
      <c r="L13" s="56" t="s">
        <v>20</v>
      </c>
      <c r="M13" s="57" t="s">
        <v>20</v>
      </c>
      <c r="N13" s="57" t="s">
        <v>21</v>
      </c>
      <c r="O13" s="45" t="s">
        <v>22</v>
      </c>
      <c r="P13" s="58" t="s">
        <v>23</v>
      </c>
      <c r="R13" s="48" t="s">
        <v>19</v>
      </c>
      <c r="S13" s="49"/>
      <c r="T13" s="56" t="s">
        <v>20</v>
      </c>
      <c r="U13" s="57" t="s">
        <v>20</v>
      </c>
      <c r="V13" s="59" t="s">
        <v>22</v>
      </c>
      <c r="W13" s="60" t="s">
        <v>23</v>
      </c>
      <c r="X13" s="49"/>
      <c r="Y13" s="50" t="s">
        <v>29</v>
      </c>
      <c r="AA13" s="62" t="s">
        <v>26</v>
      </c>
      <c r="AB13" s="39" t="s">
        <v>9</v>
      </c>
      <c r="AC13" s="62" t="s">
        <v>23</v>
      </c>
    </row>
    <row r="14" customFormat="false" ht="13.5" hidden="false" customHeight="false" outlineLevel="0" collapsed="false">
      <c r="A14" s="63"/>
      <c r="B14" s="64" t="s">
        <v>27</v>
      </c>
      <c r="C14" s="65"/>
      <c r="D14" s="64" t="n">
        <v>67</v>
      </c>
      <c r="E14" s="66" t="n">
        <v>67</v>
      </c>
      <c r="F14" s="66" t="n">
        <v>4132</v>
      </c>
      <c r="G14" s="66" t="n">
        <v>686</v>
      </c>
      <c r="H14" s="67"/>
      <c r="I14" s="68"/>
      <c r="J14" s="64" t="s">
        <v>27</v>
      </c>
      <c r="K14" s="65"/>
      <c r="L14" s="69" t="n">
        <v>67</v>
      </c>
      <c r="M14" s="70" t="n">
        <v>67</v>
      </c>
      <c r="N14" s="70" t="n">
        <v>4132</v>
      </c>
      <c r="O14" s="65" t="n">
        <v>686</v>
      </c>
      <c r="P14" s="71"/>
      <c r="Q14" s="63"/>
      <c r="R14" s="64" t="s">
        <v>27</v>
      </c>
      <c r="S14" s="65"/>
      <c r="T14" s="69" t="n">
        <v>67</v>
      </c>
      <c r="U14" s="65" t="n">
        <v>67</v>
      </c>
      <c r="V14" s="72" t="n">
        <v>686</v>
      </c>
      <c r="W14" s="73" t="s">
        <v>28</v>
      </c>
      <c r="X14" s="68"/>
      <c r="Y14" s="123" t="s">
        <v>54</v>
      </c>
      <c r="Z14" s="63"/>
      <c r="AA14" s="74"/>
      <c r="AB14" s="75"/>
      <c r="AC14" s="74"/>
      <c r="AD14" s="63"/>
      <c r="AE14" s="63" t="s">
        <v>55</v>
      </c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3"/>
      <c r="CQ14" s="63"/>
      <c r="CR14" s="63"/>
      <c r="CS14" s="63"/>
      <c r="CT14" s="63"/>
      <c r="CU14" s="63"/>
      <c r="CV14" s="63"/>
      <c r="CW14" s="63"/>
      <c r="CX14" s="63"/>
      <c r="CY14" s="63"/>
      <c r="CZ14" s="63"/>
      <c r="DA14" s="63"/>
      <c r="DB14" s="63"/>
      <c r="DC14" s="63"/>
      <c r="DD14" s="63"/>
      <c r="DE14" s="63"/>
      <c r="DF14" s="63"/>
      <c r="DG14" s="63"/>
      <c r="DH14" s="63"/>
      <c r="DI14" s="63"/>
      <c r="DJ14" s="63"/>
      <c r="DK14" s="63"/>
      <c r="DL14" s="63"/>
      <c r="DM14" s="63"/>
      <c r="DN14" s="63"/>
      <c r="DO14" s="63"/>
      <c r="DP14" s="63"/>
      <c r="DQ14" s="63"/>
      <c r="DR14" s="63"/>
      <c r="DS14" s="63"/>
      <c r="DT14" s="63"/>
      <c r="DU14" s="63"/>
      <c r="DV14" s="63"/>
      <c r="DW14" s="63"/>
      <c r="DX14" s="63"/>
      <c r="DY14" s="63"/>
      <c r="DZ14" s="63"/>
      <c r="EA14" s="63"/>
      <c r="EB14" s="63"/>
      <c r="EC14" s="63"/>
      <c r="ED14" s="63"/>
      <c r="EE14" s="63"/>
      <c r="EF14" s="63"/>
      <c r="EG14" s="63"/>
      <c r="EH14" s="63"/>
      <c r="EI14" s="63"/>
      <c r="EJ14" s="63"/>
      <c r="EK14" s="63"/>
      <c r="EL14" s="63"/>
      <c r="EM14" s="63"/>
      <c r="EN14" s="63"/>
      <c r="EO14" s="63"/>
      <c r="EP14" s="63"/>
      <c r="EQ14" s="63"/>
      <c r="ER14" s="63"/>
      <c r="ES14" s="63"/>
      <c r="ET14" s="63"/>
      <c r="EU14" s="63"/>
      <c r="EV14" s="63"/>
      <c r="EW14" s="63"/>
      <c r="EX14" s="63"/>
      <c r="EY14" s="63"/>
      <c r="EZ14" s="63"/>
      <c r="FA14" s="63"/>
      <c r="FB14" s="63"/>
      <c r="FC14" s="63"/>
      <c r="FD14" s="63"/>
      <c r="FE14" s="63"/>
      <c r="FF14" s="63"/>
      <c r="FG14" s="63"/>
      <c r="FH14" s="63"/>
      <c r="FI14" s="63"/>
      <c r="FJ14" s="63"/>
      <c r="FK14" s="63"/>
      <c r="FL14" s="63"/>
      <c r="FM14" s="63"/>
      <c r="FN14" s="63"/>
      <c r="FO14" s="63"/>
      <c r="FP14" s="63"/>
      <c r="FQ14" s="63"/>
      <c r="FR14" s="63"/>
      <c r="FS14" s="63"/>
      <c r="FT14" s="63"/>
      <c r="FU14" s="63"/>
      <c r="FV14" s="63"/>
      <c r="FW14" s="63"/>
      <c r="FX14" s="63"/>
      <c r="FY14" s="63"/>
      <c r="FZ14" s="63"/>
      <c r="GA14" s="63"/>
      <c r="GB14" s="63"/>
      <c r="GC14" s="63"/>
      <c r="GD14" s="63"/>
      <c r="GE14" s="63"/>
      <c r="GF14" s="63"/>
      <c r="GG14" s="63"/>
      <c r="GH14" s="63"/>
      <c r="GI14" s="63"/>
      <c r="GJ14" s="63"/>
      <c r="GK14" s="63"/>
      <c r="GL14" s="63"/>
      <c r="GM14" s="63"/>
      <c r="GN14" s="63"/>
      <c r="GO14" s="63"/>
      <c r="GP14" s="63"/>
      <c r="GQ14" s="63"/>
      <c r="GR14" s="63"/>
      <c r="GS14" s="63"/>
      <c r="GT14" s="63"/>
      <c r="GU14" s="63"/>
      <c r="GV14" s="63"/>
      <c r="GW14" s="63"/>
      <c r="GX14" s="63"/>
      <c r="GY14" s="63"/>
      <c r="GZ14" s="63"/>
      <c r="HA14" s="63"/>
      <c r="HB14" s="63"/>
      <c r="HC14" s="63"/>
      <c r="HD14" s="63"/>
      <c r="HE14" s="63"/>
      <c r="HF14" s="63"/>
      <c r="HG14" s="63"/>
      <c r="HH14" s="63"/>
      <c r="HI14" s="63"/>
      <c r="HJ14" s="63"/>
      <c r="HK14" s="63"/>
      <c r="HL14" s="63"/>
      <c r="HM14" s="63"/>
      <c r="HN14" s="63"/>
      <c r="HO14" s="63"/>
      <c r="HP14" s="63"/>
      <c r="HQ14" s="63"/>
      <c r="HR14" s="63"/>
      <c r="HS14" s="63"/>
      <c r="HT14" s="63"/>
      <c r="HU14" s="63"/>
      <c r="HV14" s="63"/>
      <c r="HW14" s="63"/>
      <c r="HX14" s="63"/>
      <c r="HY14" s="63"/>
      <c r="HZ14" s="63"/>
      <c r="IA14" s="63"/>
      <c r="IB14" s="63"/>
      <c r="IC14" s="63"/>
      <c r="ID14" s="63"/>
      <c r="IE14" s="63"/>
      <c r="IF14" s="63"/>
      <c r="IG14" s="63"/>
      <c r="IH14" s="63"/>
      <c r="II14" s="63"/>
      <c r="IJ14" s="63"/>
      <c r="IK14" s="63"/>
      <c r="IL14" s="63"/>
      <c r="IM14" s="63"/>
      <c r="IN14" s="63"/>
      <c r="IO14" s="63"/>
      <c r="IP14" s="63"/>
      <c r="IQ14" s="63"/>
      <c r="IR14" s="63"/>
      <c r="IS14" s="63"/>
      <c r="IT14" s="63"/>
      <c r="IU14" s="63"/>
      <c r="IV14" s="63"/>
      <c r="IW14" s="63"/>
    </row>
    <row r="15" customFormat="false" ht="12.75" hidden="true" customHeight="false" outlineLevel="0" collapsed="false">
      <c r="A15" s="63"/>
      <c r="B15" s="124"/>
      <c r="C15" s="68"/>
      <c r="D15" s="68"/>
      <c r="E15" s="68"/>
      <c r="F15" s="68"/>
      <c r="G15" s="68"/>
      <c r="H15" s="125" t="s">
        <v>56</v>
      </c>
      <c r="I15" s="68"/>
      <c r="J15" s="124"/>
      <c r="K15" s="68"/>
      <c r="L15" s="126"/>
      <c r="M15" s="126"/>
      <c r="N15" s="126"/>
      <c r="O15" s="68"/>
      <c r="P15" s="127" t="s">
        <v>57</v>
      </c>
      <c r="Q15" s="63"/>
      <c r="R15" s="124"/>
      <c r="S15" s="68"/>
      <c r="T15" s="68"/>
      <c r="U15" s="68"/>
      <c r="V15" s="126"/>
      <c r="W15" s="128" t="s">
        <v>58</v>
      </c>
      <c r="X15" s="68"/>
      <c r="Y15" s="63"/>
      <c r="Z15" s="63"/>
      <c r="AA15" s="74"/>
      <c r="AB15" s="75"/>
      <c r="AC15" s="74"/>
      <c r="AD15" s="63"/>
      <c r="AE15" s="63" t="s">
        <v>59</v>
      </c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  <c r="EE15" s="63"/>
      <c r="EF15" s="63"/>
      <c r="EG15" s="63"/>
      <c r="EH15" s="63"/>
      <c r="EI15" s="63"/>
      <c r="EJ15" s="63"/>
      <c r="EK15" s="63"/>
      <c r="EL15" s="63"/>
      <c r="EM15" s="63"/>
      <c r="EN15" s="63"/>
      <c r="EO15" s="63"/>
      <c r="EP15" s="63"/>
      <c r="EQ15" s="63"/>
      <c r="ER15" s="63"/>
      <c r="ES15" s="63"/>
      <c r="ET15" s="63"/>
      <c r="EU15" s="63"/>
      <c r="EV15" s="63"/>
      <c r="EW15" s="63"/>
      <c r="EX15" s="63"/>
      <c r="EY15" s="63"/>
      <c r="EZ15" s="63"/>
      <c r="FA15" s="63"/>
      <c r="FB15" s="63"/>
      <c r="FC15" s="63"/>
      <c r="FD15" s="63"/>
      <c r="FE15" s="63"/>
      <c r="FF15" s="63"/>
      <c r="FG15" s="63"/>
      <c r="FH15" s="63"/>
      <c r="FI15" s="63"/>
      <c r="FJ15" s="63"/>
      <c r="FK15" s="63"/>
      <c r="FL15" s="63"/>
      <c r="FM15" s="63"/>
      <c r="FN15" s="63"/>
      <c r="FO15" s="63"/>
      <c r="FP15" s="63"/>
      <c r="FQ15" s="63"/>
      <c r="FR15" s="63"/>
      <c r="FS15" s="63"/>
      <c r="FT15" s="63"/>
      <c r="FU15" s="63"/>
      <c r="FV15" s="63"/>
      <c r="FW15" s="63"/>
      <c r="FX15" s="63"/>
      <c r="FY15" s="63"/>
      <c r="FZ15" s="63"/>
      <c r="GA15" s="63"/>
      <c r="GB15" s="63"/>
      <c r="GC15" s="63"/>
      <c r="GD15" s="63"/>
      <c r="GE15" s="63"/>
      <c r="GF15" s="63"/>
      <c r="GG15" s="63"/>
      <c r="GH15" s="63"/>
      <c r="GI15" s="63"/>
      <c r="GJ15" s="63"/>
      <c r="GK15" s="63"/>
      <c r="GL15" s="63"/>
      <c r="GM15" s="63"/>
      <c r="GN15" s="63"/>
      <c r="GO15" s="63"/>
      <c r="GP15" s="63"/>
      <c r="GQ15" s="63"/>
      <c r="GR15" s="63"/>
      <c r="GS15" s="63"/>
      <c r="GT15" s="63"/>
      <c r="GU15" s="63"/>
      <c r="GV15" s="63"/>
      <c r="GW15" s="63"/>
      <c r="GX15" s="63"/>
      <c r="GY15" s="63"/>
      <c r="GZ15" s="63"/>
      <c r="HA15" s="63"/>
      <c r="HB15" s="63"/>
      <c r="HC15" s="63"/>
      <c r="HD15" s="63"/>
      <c r="HE15" s="63"/>
      <c r="HF15" s="63"/>
      <c r="HG15" s="63"/>
      <c r="HH15" s="63"/>
      <c r="HI15" s="63"/>
      <c r="HJ15" s="63"/>
      <c r="HK15" s="63"/>
      <c r="HL15" s="63"/>
      <c r="HM15" s="63"/>
      <c r="HN15" s="63"/>
      <c r="HO15" s="63"/>
      <c r="HP15" s="63"/>
      <c r="HQ15" s="63"/>
      <c r="HR15" s="63"/>
      <c r="HS15" s="63"/>
      <c r="HT15" s="63"/>
      <c r="HU15" s="63"/>
      <c r="HV15" s="63"/>
      <c r="HW15" s="63"/>
      <c r="HX15" s="63"/>
      <c r="HY15" s="63"/>
      <c r="HZ15" s="63"/>
      <c r="IA15" s="63"/>
      <c r="IB15" s="63"/>
      <c r="IC15" s="63"/>
      <c r="ID15" s="63"/>
      <c r="IE15" s="63"/>
      <c r="IF15" s="63"/>
      <c r="IG15" s="63"/>
      <c r="IH15" s="63"/>
      <c r="II15" s="63"/>
      <c r="IJ15" s="63"/>
      <c r="IK15" s="63"/>
      <c r="IL15" s="63"/>
      <c r="IM15" s="63"/>
      <c r="IN15" s="63"/>
      <c r="IO15" s="63"/>
      <c r="IP15" s="63"/>
      <c r="IQ15" s="63"/>
      <c r="IR15" s="63"/>
      <c r="IS15" s="63"/>
      <c r="IT15" s="63"/>
      <c r="IU15" s="63"/>
      <c r="IV15" s="63"/>
      <c r="IW15" s="63"/>
    </row>
    <row r="16" customFormat="false" ht="15" hidden="false" customHeight="true" outlineLevel="0" collapsed="false">
      <c r="A16" s="1" t="n">
        <v>1</v>
      </c>
      <c r="B16" s="76" t="n">
        <v>80000</v>
      </c>
      <c r="C16" s="77"/>
      <c r="D16" s="78" t="n">
        <v>0</v>
      </c>
      <c r="E16" s="78" t="n">
        <v>0</v>
      </c>
      <c r="F16" s="78" t="n">
        <v>0</v>
      </c>
      <c r="G16" s="78" t="n">
        <v>0</v>
      </c>
      <c r="H16" s="79" t="n">
        <f aca="false">SUM(B16:G16)</f>
        <v>80000</v>
      </c>
      <c r="I16" s="80"/>
      <c r="J16" s="81" t="n">
        <v>0</v>
      </c>
      <c r="K16" s="82"/>
      <c r="L16" s="83" t="n">
        <v>25000</v>
      </c>
      <c r="M16" s="84" t="n">
        <v>0</v>
      </c>
      <c r="N16" s="84" t="n">
        <v>10000</v>
      </c>
      <c r="O16" s="84" t="n">
        <v>0</v>
      </c>
      <c r="P16" s="85" t="n">
        <f aca="false">SUM(J16:O16)</f>
        <v>35000</v>
      </c>
      <c r="R16" s="86" t="n">
        <v>0</v>
      </c>
      <c r="S16" s="87"/>
      <c r="T16" s="88" t="n">
        <v>0</v>
      </c>
      <c r="U16" s="89" t="n">
        <v>0</v>
      </c>
      <c r="V16" s="90" t="n">
        <v>0</v>
      </c>
      <c r="W16" s="79" t="n">
        <f aca="false">+R16</f>
        <v>0</v>
      </c>
      <c r="Y16" s="1" t="n">
        <f aca="false">+W16+P16+H16</f>
        <v>115000</v>
      </c>
      <c r="AA16" s="83" t="n">
        <f aca="false">B16+J16</f>
        <v>80000</v>
      </c>
      <c r="AB16" s="83" t="n">
        <f aca="false">R16</f>
        <v>0</v>
      </c>
      <c r="AC16" s="84" t="n">
        <f aca="false">SUM(AA16:AB16)</f>
        <v>80000</v>
      </c>
      <c r="AE16" s="1" t="n">
        <f aca="false">IF(now-1&gt;AH16,1,"")</f>
        <v>1</v>
      </c>
      <c r="AH16" s="1" t="n">
        <v>36161</v>
      </c>
      <c r="AI16" s="1" t="n">
        <v>36161</v>
      </c>
    </row>
    <row r="17" customFormat="false" ht="15" hidden="false" customHeight="true" outlineLevel="0" collapsed="false">
      <c r="A17" s="1" t="n">
        <f aca="false">+A16+1</f>
        <v>2</v>
      </c>
      <c r="B17" s="76" t="n">
        <v>109792</v>
      </c>
      <c r="C17" s="77"/>
      <c r="D17" s="78" t="n">
        <v>0</v>
      </c>
      <c r="E17" s="78" t="n">
        <v>0</v>
      </c>
      <c r="F17" s="78" t="n">
        <v>0</v>
      </c>
      <c r="G17" s="78" t="n">
        <v>0</v>
      </c>
      <c r="H17" s="79" t="n">
        <f aca="false">SUM(B17:G17)</f>
        <v>109792</v>
      </c>
      <c r="I17" s="80"/>
      <c r="J17" s="81" t="n">
        <v>0</v>
      </c>
      <c r="K17" s="82"/>
      <c r="L17" s="83" t="n">
        <v>25000</v>
      </c>
      <c r="M17" s="84" t="n">
        <v>0</v>
      </c>
      <c r="N17" s="84" t="n">
        <v>10000</v>
      </c>
      <c r="O17" s="84" t="n">
        <v>0</v>
      </c>
      <c r="P17" s="85" t="n">
        <f aca="false">SUM(J17:O17)</f>
        <v>35000</v>
      </c>
      <c r="R17" s="86" t="n">
        <v>0</v>
      </c>
      <c r="S17" s="87"/>
      <c r="T17" s="88" t="n">
        <v>0</v>
      </c>
      <c r="U17" s="89" t="n">
        <v>0</v>
      </c>
      <c r="V17" s="90" t="n">
        <v>0</v>
      </c>
      <c r="W17" s="79" t="n">
        <f aca="false">+R17+T17</f>
        <v>0</v>
      </c>
      <c r="Y17" s="1" t="n">
        <f aca="false">+W17+P17+H17</f>
        <v>144792</v>
      </c>
      <c r="AA17" s="83" t="n">
        <f aca="false">B17+J17</f>
        <v>109792</v>
      </c>
      <c r="AB17" s="83" t="n">
        <f aca="false">R17</f>
        <v>0</v>
      </c>
      <c r="AC17" s="84" t="n">
        <f aca="false">SUM(AA17:AB17)</f>
        <v>109792</v>
      </c>
      <c r="AE17" s="1" t="n">
        <f aca="false">IF(now-1&gt;AH17,1,"")</f>
        <v>1</v>
      </c>
      <c r="AH17" s="1" t="n">
        <v>36162</v>
      </c>
      <c r="AI17" s="1" t="n">
        <v>36162</v>
      </c>
    </row>
    <row r="18" customFormat="false" ht="15" hidden="false" customHeight="true" outlineLevel="0" collapsed="false">
      <c r="A18" s="1" t="n">
        <f aca="false">+A17+1</f>
        <v>3</v>
      </c>
      <c r="B18" s="76" t="n">
        <v>120000</v>
      </c>
      <c r="C18" s="77"/>
      <c r="D18" s="78" t="n">
        <v>0</v>
      </c>
      <c r="E18" s="78" t="n">
        <v>0</v>
      </c>
      <c r="F18" s="78" t="n">
        <v>0</v>
      </c>
      <c r="G18" s="78" t="n">
        <v>0</v>
      </c>
      <c r="H18" s="79" t="n">
        <f aca="false">SUM(B18:G18)</f>
        <v>120000</v>
      </c>
      <c r="I18" s="80"/>
      <c r="J18" s="81" t="n">
        <v>25000</v>
      </c>
      <c r="K18" s="82"/>
      <c r="L18" s="83" t="n">
        <v>25000</v>
      </c>
      <c r="M18" s="84" t="n">
        <v>0</v>
      </c>
      <c r="N18" s="84" t="n">
        <v>10000</v>
      </c>
      <c r="O18" s="84" t="n">
        <v>0</v>
      </c>
      <c r="P18" s="85" t="n">
        <f aca="false">SUM(J18:O18)</f>
        <v>60000</v>
      </c>
      <c r="R18" s="86" t="n">
        <v>0</v>
      </c>
      <c r="S18" s="87"/>
      <c r="T18" s="88" t="n">
        <v>0</v>
      </c>
      <c r="U18" s="89" t="n">
        <v>0</v>
      </c>
      <c r="V18" s="90" t="n">
        <v>0</v>
      </c>
      <c r="W18" s="79" t="n">
        <f aca="false">+R18+T18</f>
        <v>0</v>
      </c>
      <c r="Y18" s="1" t="n">
        <f aca="false">+W18+P18+H18</f>
        <v>180000</v>
      </c>
      <c r="AA18" s="83" t="n">
        <f aca="false">B18+J18</f>
        <v>145000</v>
      </c>
      <c r="AB18" s="83" t="n">
        <f aca="false">R18</f>
        <v>0</v>
      </c>
      <c r="AC18" s="84" t="n">
        <f aca="false">SUM(AA18:AB18)</f>
        <v>145000</v>
      </c>
      <c r="AE18" s="1" t="n">
        <f aca="false">IF(now-1&gt;AH18,1,"")</f>
        <v>1</v>
      </c>
      <c r="AH18" s="1" t="n">
        <v>36163</v>
      </c>
      <c r="AI18" s="1" t="n">
        <v>36163</v>
      </c>
    </row>
    <row r="19" customFormat="false" ht="15" hidden="false" customHeight="true" outlineLevel="0" collapsed="false">
      <c r="A19" s="1" t="n">
        <f aca="false">+A18+1</f>
        <v>4</v>
      </c>
      <c r="B19" s="76" t="n">
        <v>120000</v>
      </c>
      <c r="C19" s="77"/>
      <c r="D19" s="78" t="n">
        <v>0</v>
      </c>
      <c r="E19" s="78" t="n">
        <v>0</v>
      </c>
      <c r="F19" s="78" t="n">
        <v>0</v>
      </c>
      <c r="G19" s="78" t="n">
        <v>0</v>
      </c>
      <c r="H19" s="79" t="n">
        <f aca="false">SUM(B19:G19)</f>
        <v>120000</v>
      </c>
      <c r="I19" s="80"/>
      <c r="J19" s="81" t="n">
        <v>25000</v>
      </c>
      <c r="K19" s="82"/>
      <c r="L19" s="83" t="n">
        <v>25000</v>
      </c>
      <c r="M19" s="84" t="n">
        <v>0</v>
      </c>
      <c r="N19" s="84" t="n">
        <v>10000</v>
      </c>
      <c r="O19" s="84" t="n">
        <v>0</v>
      </c>
      <c r="P19" s="85" t="n">
        <f aca="false">SUM(J19:O19)</f>
        <v>60000</v>
      </c>
      <c r="R19" s="86" t="n">
        <v>0</v>
      </c>
      <c r="S19" s="87"/>
      <c r="T19" s="88" t="n">
        <v>0</v>
      </c>
      <c r="U19" s="89" t="n">
        <v>0</v>
      </c>
      <c r="V19" s="90" t="n">
        <v>0</v>
      </c>
      <c r="W19" s="79" t="n">
        <f aca="false">+R19+T19</f>
        <v>0</v>
      </c>
      <c r="Y19" s="1" t="n">
        <f aca="false">+W19+P19+H19</f>
        <v>180000</v>
      </c>
      <c r="AA19" s="83" t="n">
        <f aca="false">B19+J19</f>
        <v>145000</v>
      </c>
      <c r="AB19" s="83" t="n">
        <f aca="false">R19</f>
        <v>0</v>
      </c>
      <c r="AC19" s="84" t="n">
        <f aca="false">SUM(AA19:AB19)</f>
        <v>145000</v>
      </c>
      <c r="AE19" s="1" t="n">
        <f aca="false">IF(now-1&gt;AH19,1,"")</f>
        <v>1</v>
      </c>
      <c r="AH19" s="1" t="n">
        <v>36164</v>
      </c>
      <c r="AI19" s="1" t="n">
        <v>36164</v>
      </c>
    </row>
    <row r="20" customFormat="false" ht="15" hidden="false" customHeight="true" outlineLevel="0" collapsed="false">
      <c r="A20" s="1" t="n">
        <f aca="false">+A19+1</f>
        <v>5</v>
      </c>
      <c r="B20" s="76" t="n">
        <v>80000</v>
      </c>
      <c r="C20" s="77"/>
      <c r="D20" s="78" t="n">
        <v>0</v>
      </c>
      <c r="E20" s="78" t="n">
        <v>0</v>
      </c>
      <c r="F20" s="78" t="n">
        <v>0</v>
      </c>
      <c r="G20" s="78" t="n">
        <v>0</v>
      </c>
      <c r="H20" s="79" t="n">
        <f aca="false">SUM(B20:G20)</f>
        <v>80000</v>
      </c>
      <c r="I20" s="80"/>
      <c r="J20" s="81" t="n">
        <v>0</v>
      </c>
      <c r="K20" s="82"/>
      <c r="L20" s="83" t="n">
        <v>25000</v>
      </c>
      <c r="M20" s="84" t="n">
        <v>0</v>
      </c>
      <c r="N20" s="84" t="n">
        <v>10000</v>
      </c>
      <c r="O20" s="84" t="n">
        <v>0</v>
      </c>
      <c r="P20" s="85" t="n">
        <f aca="false">SUM(J20:O20)</f>
        <v>35000</v>
      </c>
      <c r="R20" s="86" t="n">
        <v>0</v>
      </c>
      <c r="S20" s="87"/>
      <c r="T20" s="88" t="n">
        <v>0</v>
      </c>
      <c r="U20" s="89" t="n">
        <v>0</v>
      </c>
      <c r="V20" s="90" t="n">
        <v>0</v>
      </c>
      <c r="W20" s="79" t="n">
        <f aca="false">+R20+T20</f>
        <v>0</v>
      </c>
      <c r="Y20" s="1" t="n">
        <f aca="false">+W20+P20+H20</f>
        <v>115000</v>
      </c>
      <c r="AA20" s="83" t="n">
        <f aca="false">B20+J20</f>
        <v>80000</v>
      </c>
      <c r="AB20" s="83" t="n">
        <f aca="false">R20</f>
        <v>0</v>
      </c>
      <c r="AC20" s="84" t="n">
        <f aca="false">SUM(AA20:AB20)</f>
        <v>80000</v>
      </c>
      <c r="AE20" s="1" t="n">
        <f aca="false">IF(now-1&gt;AH20,1,"")</f>
        <v>1</v>
      </c>
      <c r="AH20" s="1" t="n">
        <v>36165</v>
      </c>
      <c r="AI20" s="1" t="n">
        <v>36165</v>
      </c>
    </row>
    <row r="21" customFormat="false" ht="15" hidden="false" customHeight="true" outlineLevel="0" collapsed="false">
      <c r="A21" s="1" t="n">
        <f aca="false">+A20+1</f>
        <v>6</v>
      </c>
      <c r="B21" s="76" t="n">
        <v>0</v>
      </c>
      <c r="C21" s="77"/>
      <c r="D21" s="78" t="n">
        <v>0</v>
      </c>
      <c r="E21" s="78" t="n">
        <v>0</v>
      </c>
      <c r="F21" s="78" t="n">
        <v>0</v>
      </c>
      <c r="G21" s="78" t="n">
        <v>0</v>
      </c>
      <c r="H21" s="79" t="n">
        <f aca="false">SUM(B21:G21)</f>
        <v>0</v>
      </c>
      <c r="I21" s="80"/>
      <c r="J21" s="81" t="n">
        <v>0</v>
      </c>
      <c r="K21" s="82"/>
      <c r="L21" s="83" t="n">
        <v>25000</v>
      </c>
      <c r="M21" s="84" t="n">
        <v>0</v>
      </c>
      <c r="N21" s="84" t="n">
        <v>10000</v>
      </c>
      <c r="O21" s="84" t="n">
        <v>0</v>
      </c>
      <c r="P21" s="85" t="n">
        <f aca="false">SUM(J21:O21)</f>
        <v>35000</v>
      </c>
      <c r="R21" s="86" t="n">
        <v>0</v>
      </c>
      <c r="S21" s="87"/>
      <c r="T21" s="88" t="n">
        <v>0</v>
      </c>
      <c r="U21" s="89" t="n">
        <v>0</v>
      </c>
      <c r="V21" s="90" t="n">
        <v>0</v>
      </c>
      <c r="W21" s="79" t="n">
        <f aca="false">+R21+T21</f>
        <v>0</v>
      </c>
      <c r="Y21" s="1" t="n">
        <f aca="false">+W21+P21+H21</f>
        <v>35000</v>
      </c>
      <c r="AA21" s="83" t="n">
        <f aca="false">B21+J21</f>
        <v>0</v>
      </c>
      <c r="AB21" s="83" t="n">
        <f aca="false">R21</f>
        <v>0</v>
      </c>
      <c r="AC21" s="84" t="n">
        <f aca="false">SUM(AA21:AB21)</f>
        <v>0</v>
      </c>
      <c r="AE21" s="1" t="n">
        <f aca="false">IF(now-1&gt;AH21,1,"")</f>
        <v>1</v>
      </c>
      <c r="AH21" s="1" t="n">
        <v>36166</v>
      </c>
      <c r="AI21" s="1" t="n">
        <v>36166</v>
      </c>
    </row>
    <row r="22" customFormat="false" ht="15" hidden="false" customHeight="true" outlineLevel="0" collapsed="false">
      <c r="A22" s="1" t="n">
        <f aca="false">+A21+1</f>
        <v>7</v>
      </c>
      <c r="B22" s="76" t="n">
        <v>89958</v>
      </c>
      <c r="C22" s="77"/>
      <c r="D22" s="78" t="n">
        <v>0</v>
      </c>
      <c r="E22" s="78" t="n">
        <v>0</v>
      </c>
      <c r="F22" s="78" t="n">
        <v>0</v>
      </c>
      <c r="G22" s="78" t="n">
        <v>0</v>
      </c>
      <c r="H22" s="79" t="n">
        <f aca="false">SUM(B22:G22)</f>
        <v>89958</v>
      </c>
      <c r="I22" s="80"/>
      <c r="J22" s="81" t="n">
        <v>0</v>
      </c>
      <c r="K22" s="82"/>
      <c r="L22" s="83" t="n">
        <v>25000</v>
      </c>
      <c r="M22" s="84" t="n">
        <v>0</v>
      </c>
      <c r="N22" s="84" t="n">
        <v>0</v>
      </c>
      <c r="O22" s="84" t="n">
        <v>0</v>
      </c>
      <c r="P22" s="85" t="n">
        <f aca="false">SUM(J22:O22)</f>
        <v>25000</v>
      </c>
      <c r="R22" s="86" t="n">
        <v>0</v>
      </c>
      <c r="S22" s="87"/>
      <c r="T22" s="88" t="n">
        <v>0</v>
      </c>
      <c r="U22" s="89" t="n">
        <v>0</v>
      </c>
      <c r="V22" s="90" t="n">
        <v>0</v>
      </c>
      <c r="W22" s="79" t="n">
        <f aca="false">SUM(R22:V22)</f>
        <v>0</v>
      </c>
      <c r="Y22" s="1" t="n">
        <f aca="false">+W22+P22+H22</f>
        <v>114958</v>
      </c>
      <c r="AA22" s="83" t="n">
        <f aca="false">B22+J22</f>
        <v>89958</v>
      </c>
      <c r="AB22" s="83" t="n">
        <f aca="false">R22</f>
        <v>0</v>
      </c>
      <c r="AC22" s="84" t="n">
        <f aca="false">SUM(AA22:AB22)</f>
        <v>89958</v>
      </c>
      <c r="AE22" s="1" t="n">
        <f aca="false">IF(now-1&gt;AH22,1,"")</f>
        <v>1</v>
      </c>
      <c r="AH22" s="1" t="n">
        <v>36167</v>
      </c>
      <c r="AI22" s="1" t="n">
        <v>36167</v>
      </c>
    </row>
    <row r="23" customFormat="false" ht="15" hidden="false" customHeight="true" outlineLevel="0" collapsed="false">
      <c r="A23" s="1" t="n">
        <f aca="false">+A22+1</f>
        <v>8</v>
      </c>
      <c r="B23" s="76" t="n">
        <f aca="false">620000-599750</f>
        <v>20250</v>
      </c>
      <c r="C23" s="77"/>
      <c r="D23" s="78" t="n">
        <v>0</v>
      </c>
      <c r="E23" s="78" t="n">
        <v>0</v>
      </c>
      <c r="F23" s="78" t="n">
        <v>0</v>
      </c>
      <c r="G23" s="78" t="n">
        <v>0</v>
      </c>
      <c r="H23" s="79" t="n">
        <f aca="false">SUM(B23:G23)</f>
        <v>20250</v>
      </c>
      <c r="I23" s="80"/>
      <c r="J23" s="81" t="n">
        <v>60000</v>
      </c>
      <c r="K23" s="82"/>
      <c r="L23" s="83" t="n">
        <v>0</v>
      </c>
      <c r="M23" s="84" t="n">
        <v>0</v>
      </c>
      <c r="N23" s="84" t="n">
        <f aca="false">N22</f>
        <v>0</v>
      </c>
      <c r="O23" s="84" t="n">
        <v>0</v>
      </c>
      <c r="P23" s="85" t="n">
        <f aca="false">SUM(J23:O23)</f>
        <v>60000</v>
      </c>
      <c r="R23" s="86" t="n">
        <f aca="false">70625-20250</f>
        <v>50375</v>
      </c>
      <c r="S23" s="87"/>
      <c r="T23" s="88" t="n">
        <v>25000</v>
      </c>
      <c r="U23" s="89" t="n">
        <v>0</v>
      </c>
      <c r="V23" s="90" t="n">
        <v>0</v>
      </c>
      <c r="W23" s="79" t="n">
        <f aca="false">SUM(R23:V23)</f>
        <v>75375</v>
      </c>
      <c r="Y23" s="1" t="n">
        <f aca="false">+W23+P23+H23</f>
        <v>155625</v>
      </c>
      <c r="AA23" s="83" t="n">
        <f aca="false">B23+J23</f>
        <v>80250</v>
      </c>
      <c r="AB23" s="83" t="n">
        <f aca="false">R23</f>
        <v>50375</v>
      </c>
      <c r="AC23" s="84" t="n">
        <f aca="false">SUM(AA23:AB23)</f>
        <v>130625</v>
      </c>
      <c r="AE23" s="1" t="n">
        <f aca="false">IF(now-1&gt;AH23,1,"")</f>
        <v>1</v>
      </c>
      <c r="AH23" s="1" t="n">
        <v>36168</v>
      </c>
      <c r="AI23" s="1" t="n">
        <v>36168</v>
      </c>
    </row>
    <row r="24" customFormat="false" ht="15" hidden="false" customHeight="true" outlineLevel="0" collapsed="false">
      <c r="A24" s="1" t="n">
        <f aca="false">+A23+1</f>
        <v>9</v>
      </c>
      <c r="B24" s="76" t="n">
        <v>0</v>
      </c>
      <c r="C24" s="77"/>
      <c r="D24" s="78" t="n">
        <v>0</v>
      </c>
      <c r="E24" s="78" t="n">
        <v>0</v>
      </c>
      <c r="F24" s="78" t="n">
        <v>0</v>
      </c>
      <c r="G24" s="78" t="n">
        <v>0</v>
      </c>
      <c r="H24" s="79" t="n">
        <f aca="false">SUM(B24:G24)</f>
        <v>0</v>
      </c>
      <c r="I24" s="80"/>
      <c r="J24" s="81" t="n">
        <v>60000</v>
      </c>
      <c r="K24" s="82"/>
      <c r="L24" s="83" t="n">
        <v>0</v>
      </c>
      <c r="M24" s="84" t="n">
        <v>0</v>
      </c>
      <c r="N24" s="84" t="n">
        <f aca="false">N23</f>
        <v>0</v>
      </c>
      <c r="O24" s="84" t="n">
        <v>0</v>
      </c>
      <c r="P24" s="85" t="n">
        <f aca="false">SUM(J24:O24)</f>
        <v>60000</v>
      </c>
      <c r="R24" s="86" t="n">
        <v>54583</v>
      </c>
      <c r="S24" s="87"/>
      <c r="T24" s="88" t="n">
        <v>25000</v>
      </c>
      <c r="U24" s="89" t="n">
        <v>0</v>
      </c>
      <c r="V24" s="90" t="n">
        <v>0</v>
      </c>
      <c r="W24" s="79" t="n">
        <f aca="false">+R24+T24</f>
        <v>79583</v>
      </c>
      <c r="Y24" s="1" t="n">
        <f aca="false">+W24+P24+H24</f>
        <v>139583</v>
      </c>
      <c r="AA24" s="83" t="n">
        <f aca="false">B24+J24</f>
        <v>60000</v>
      </c>
      <c r="AB24" s="83" t="n">
        <f aca="false">R24</f>
        <v>54583</v>
      </c>
      <c r="AC24" s="84" t="n">
        <f aca="false">SUM(AA24:AB24)</f>
        <v>114583</v>
      </c>
      <c r="AE24" s="1" t="n">
        <f aca="false">IF(now-1&gt;AH24,1,"")</f>
        <v>1</v>
      </c>
      <c r="AH24" s="1" t="n">
        <v>36169</v>
      </c>
      <c r="AI24" s="1" t="n">
        <v>36169</v>
      </c>
    </row>
    <row r="25" customFormat="false" ht="15" hidden="false" customHeight="true" outlineLevel="0" collapsed="false">
      <c r="A25" s="1" t="n">
        <f aca="false">+A24+1</f>
        <v>10</v>
      </c>
      <c r="B25" s="76" t="n">
        <f aca="false">B24</f>
        <v>0</v>
      </c>
      <c r="C25" s="77"/>
      <c r="D25" s="78" t="n">
        <v>0</v>
      </c>
      <c r="E25" s="78" t="n">
        <v>0</v>
      </c>
      <c r="F25" s="78" t="n">
        <v>0</v>
      </c>
      <c r="G25" s="78" t="n">
        <v>0</v>
      </c>
      <c r="H25" s="79" t="n">
        <f aca="false">SUM(B25:G25)</f>
        <v>0</v>
      </c>
      <c r="I25" s="80"/>
      <c r="J25" s="81" t="n">
        <v>60000</v>
      </c>
      <c r="K25" s="82"/>
      <c r="L25" s="83" t="n">
        <v>0</v>
      </c>
      <c r="M25" s="84" t="n">
        <v>0</v>
      </c>
      <c r="N25" s="84" t="n">
        <f aca="false">N24</f>
        <v>0</v>
      </c>
      <c r="O25" s="84" t="n">
        <v>0</v>
      </c>
      <c r="P25" s="85" t="n">
        <f aca="false">SUM(J25:O25)</f>
        <v>60000</v>
      </c>
      <c r="R25" s="86" t="n">
        <v>23333</v>
      </c>
      <c r="S25" s="87"/>
      <c r="T25" s="88" t="n">
        <v>25000</v>
      </c>
      <c r="U25" s="89" t="n">
        <v>0</v>
      </c>
      <c r="V25" s="90" t="n">
        <v>0</v>
      </c>
      <c r="W25" s="79" t="n">
        <f aca="false">+R25+T25</f>
        <v>48333</v>
      </c>
      <c r="Y25" s="1" t="n">
        <f aca="false">+W25+P25+H25</f>
        <v>108333</v>
      </c>
      <c r="AA25" s="83" t="n">
        <f aca="false">B25+J25</f>
        <v>60000</v>
      </c>
      <c r="AB25" s="83" t="n">
        <f aca="false">R25</f>
        <v>23333</v>
      </c>
      <c r="AC25" s="84" t="n">
        <f aca="false">SUM(AA25:AB25)</f>
        <v>83333</v>
      </c>
      <c r="AE25" s="1" t="n">
        <f aca="false">IF(now-1&gt;AH25,1,"")</f>
        <v>1</v>
      </c>
      <c r="AH25" s="1" t="n">
        <v>36170</v>
      </c>
      <c r="AI25" s="1" t="n">
        <v>36170</v>
      </c>
    </row>
    <row r="26" customFormat="false" ht="15" hidden="false" customHeight="true" outlineLevel="0" collapsed="false">
      <c r="A26" s="1" t="n">
        <f aca="false">+A25+1</f>
        <v>11</v>
      </c>
      <c r="B26" s="76" t="n">
        <f aca="false">B25</f>
        <v>0</v>
      </c>
      <c r="C26" s="77"/>
      <c r="D26" s="78" t="n">
        <v>0</v>
      </c>
      <c r="E26" s="78" t="n">
        <v>0</v>
      </c>
      <c r="F26" s="78" t="n">
        <v>0</v>
      </c>
      <c r="G26" s="78" t="n">
        <v>0</v>
      </c>
      <c r="H26" s="79" t="n">
        <f aca="false">SUM(B26:G26)</f>
        <v>0</v>
      </c>
      <c r="I26" s="80"/>
      <c r="J26" s="81" t="n">
        <v>0</v>
      </c>
      <c r="K26" s="82"/>
      <c r="L26" s="83" t="n">
        <v>25000</v>
      </c>
      <c r="M26" s="84" t="n">
        <v>0</v>
      </c>
      <c r="N26" s="84" t="n">
        <f aca="false">N25</f>
        <v>0</v>
      </c>
      <c r="O26" s="84" t="n">
        <v>0</v>
      </c>
      <c r="P26" s="85" t="n">
        <f aca="false">SUM(J26:O26)</f>
        <v>25000</v>
      </c>
      <c r="R26" s="86" t="n">
        <v>0</v>
      </c>
      <c r="S26" s="87"/>
      <c r="T26" s="88" t="n">
        <v>0</v>
      </c>
      <c r="U26" s="89" t="n">
        <v>0</v>
      </c>
      <c r="V26" s="90" t="n">
        <v>0</v>
      </c>
      <c r="W26" s="79" t="n">
        <f aca="false">SUM(R26:V26)</f>
        <v>0</v>
      </c>
      <c r="Y26" s="1" t="n">
        <f aca="false">+W26+P26+H26</f>
        <v>25000</v>
      </c>
      <c r="AA26" s="83" t="n">
        <f aca="false">B26+J26</f>
        <v>0</v>
      </c>
      <c r="AB26" s="83" t="n">
        <f aca="false">R26</f>
        <v>0</v>
      </c>
      <c r="AC26" s="84" t="n">
        <f aca="false">SUM(AA26:AB26)</f>
        <v>0</v>
      </c>
      <c r="AE26" s="1" t="n">
        <f aca="false">IF(now-1&gt;AH26,1,"")</f>
        <v>1</v>
      </c>
      <c r="AH26" s="1" t="n">
        <v>36171</v>
      </c>
      <c r="AI26" s="1" t="n">
        <v>36171</v>
      </c>
    </row>
    <row r="27" customFormat="false" ht="15" hidden="false" customHeight="true" outlineLevel="0" collapsed="false">
      <c r="A27" s="1" t="n">
        <f aca="false">+A26+1</f>
        <v>12</v>
      </c>
      <c r="B27" s="76" t="n">
        <f aca="false">B26</f>
        <v>0</v>
      </c>
      <c r="C27" s="77"/>
      <c r="D27" s="78" t="n">
        <f aca="false">D26</f>
        <v>0</v>
      </c>
      <c r="E27" s="78" t="n">
        <v>0</v>
      </c>
      <c r="F27" s="78" t="n">
        <v>0</v>
      </c>
      <c r="G27" s="78" t="n">
        <v>0</v>
      </c>
      <c r="H27" s="79" t="n">
        <f aca="false">SUM(B27:G27)</f>
        <v>0</v>
      </c>
      <c r="I27" s="80"/>
      <c r="J27" s="81" t="n">
        <v>0</v>
      </c>
      <c r="K27" s="82"/>
      <c r="L27" s="83" t="n">
        <v>25000</v>
      </c>
      <c r="M27" s="84" t="n">
        <v>0</v>
      </c>
      <c r="N27" s="84" t="n">
        <f aca="false">N26</f>
        <v>0</v>
      </c>
      <c r="O27" s="84" t="n">
        <v>0</v>
      </c>
      <c r="P27" s="85" t="n">
        <f aca="false">SUM(J27:O27)</f>
        <v>25000</v>
      </c>
      <c r="R27" s="86" t="n">
        <v>0</v>
      </c>
      <c r="S27" s="87"/>
      <c r="T27" s="88" t="n">
        <v>0</v>
      </c>
      <c r="U27" s="89" t="n">
        <v>0</v>
      </c>
      <c r="V27" s="90" t="n">
        <v>0</v>
      </c>
      <c r="W27" s="79" t="n">
        <f aca="false">SUM(R27:V27)</f>
        <v>0</v>
      </c>
      <c r="Y27" s="1" t="n">
        <f aca="false">+W27+P27+H27</f>
        <v>25000</v>
      </c>
      <c r="AA27" s="83" t="n">
        <f aca="false">B27+J27</f>
        <v>0</v>
      </c>
      <c r="AB27" s="83" t="n">
        <f aca="false">R27</f>
        <v>0</v>
      </c>
      <c r="AC27" s="84" t="n">
        <f aca="false">SUM(AA27:AB27)</f>
        <v>0</v>
      </c>
      <c r="AE27" s="1" t="n">
        <f aca="false">IF(now-1&gt;AH27,1,"")</f>
        <v>1</v>
      </c>
      <c r="AH27" s="1" t="n">
        <v>36172</v>
      </c>
      <c r="AI27" s="1" t="n">
        <v>36172</v>
      </c>
    </row>
    <row r="28" customFormat="false" ht="15" hidden="false" customHeight="true" outlineLevel="0" collapsed="false">
      <c r="A28" s="1" t="n">
        <f aca="false">+A27+1</f>
        <v>13</v>
      </c>
      <c r="B28" s="76" t="n">
        <f aca="false">B27</f>
        <v>0</v>
      </c>
      <c r="C28" s="77"/>
      <c r="D28" s="78" t="n">
        <f aca="false">D27</f>
        <v>0</v>
      </c>
      <c r="E28" s="78" t="n">
        <v>0</v>
      </c>
      <c r="F28" s="78" t="n">
        <v>0</v>
      </c>
      <c r="G28" s="78" t="n">
        <v>0</v>
      </c>
      <c r="H28" s="79" t="n">
        <f aca="false">SUM(B28:G28)</f>
        <v>0</v>
      </c>
      <c r="I28" s="80"/>
      <c r="J28" s="81" t="n">
        <v>0</v>
      </c>
      <c r="K28" s="82"/>
      <c r="L28" s="83" t="n">
        <v>25000</v>
      </c>
      <c r="M28" s="84" t="n">
        <v>0</v>
      </c>
      <c r="N28" s="84" t="n">
        <f aca="false">N27</f>
        <v>0</v>
      </c>
      <c r="O28" s="84" t="n">
        <v>0</v>
      </c>
      <c r="P28" s="85" t="n">
        <f aca="false">SUM(J28:O28)</f>
        <v>25000</v>
      </c>
      <c r="R28" s="86" t="n">
        <v>25000</v>
      </c>
      <c r="S28" s="87"/>
      <c r="T28" s="88" t="n">
        <v>0</v>
      </c>
      <c r="U28" s="89" t="n">
        <v>0</v>
      </c>
      <c r="V28" s="90" t="n">
        <v>0</v>
      </c>
      <c r="W28" s="79" t="n">
        <f aca="false">SUM(R28:V28)</f>
        <v>25000</v>
      </c>
      <c r="Y28" s="1" t="n">
        <f aca="false">+W28+P28+H28</f>
        <v>50000</v>
      </c>
      <c r="AA28" s="83" t="n">
        <f aca="false">B28+J28</f>
        <v>0</v>
      </c>
      <c r="AB28" s="83" t="n">
        <f aca="false">R28</f>
        <v>25000</v>
      </c>
      <c r="AC28" s="84" t="n">
        <f aca="false">SUM(AA28:AB28)</f>
        <v>25000</v>
      </c>
      <c r="AE28" s="1" t="n">
        <f aca="false">IF(now-1&gt;AH28,1,"")</f>
        <v>1</v>
      </c>
      <c r="AH28" s="1" t="n">
        <v>36173</v>
      </c>
      <c r="AI28" s="1" t="n">
        <v>36173</v>
      </c>
    </row>
    <row r="29" customFormat="false" ht="15" hidden="false" customHeight="true" outlineLevel="0" collapsed="false">
      <c r="A29" s="1" t="n">
        <f aca="false">+A28+1</f>
        <v>14</v>
      </c>
      <c r="B29" s="76" t="n">
        <f aca="false">B28</f>
        <v>0</v>
      </c>
      <c r="C29" s="77"/>
      <c r="D29" s="78" t="n">
        <f aca="false">D28</f>
        <v>0</v>
      </c>
      <c r="E29" s="78" t="n">
        <v>0</v>
      </c>
      <c r="F29" s="78" t="n">
        <v>0</v>
      </c>
      <c r="G29" s="78" t="n">
        <v>0</v>
      </c>
      <c r="H29" s="79" t="n">
        <f aca="false">SUM(B29:G29)</f>
        <v>0</v>
      </c>
      <c r="I29" s="80"/>
      <c r="J29" s="81" t="n">
        <v>0</v>
      </c>
      <c r="K29" s="82"/>
      <c r="L29" s="83" t="n">
        <v>25000</v>
      </c>
      <c r="M29" s="84" t="n">
        <v>0</v>
      </c>
      <c r="N29" s="84" t="n">
        <f aca="false">N28</f>
        <v>0</v>
      </c>
      <c r="O29" s="84" t="n">
        <v>0</v>
      </c>
      <c r="P29" s="85" t="n">
        <f aca="false">SUM(J29:O29)</f>
        <v>25000</v>
      </c>
      <c r="R29" s="86" t="n">
        <v>25000</v>
      </c>
      <c r="S29" s="87"/>
      <c r="T29" s="88" t="n">
        <v>0</v>
      </c>
      <c r="U29" s="89" t="n">
        <v>0</v>
      </c>
      <c r="V29" s="90" t="n">
        <v>0</v>
      </c>
      <c r="W29" s="79" t="n">
        <f aca="false">SUM(R29:V29)</f>
        <v>25000</v>
      </c>
      <c r="Y29" s="1" t="n">
        <f aca="false">+W29+P29+H29</f>
        <v>50000</v>
      </c>
      <c r="AA29" s="83" t="n">
        <f aca="false">B29+J29</f>
        <v>0</v>
      </c>
      <c r="AB29" s="83" t="n">
        <f aca="false">R29</f>
        <v>25000</v>
      </c>
      <c r="AC29" s="84" t="n">
        <f aca="false">SUM(AA29:AB29)</f>
        <v>25000</v>
      </c>
      <c r="AE29" s="1" t="n">
        <f aca="false">IF(now-1&gt;AH29,1,"")</f>
        <v>1</v>
      </c>
      <c r="AH29" s="1" t="n">
        <v>36174</v>
      </c>
      <c r="AI29" s="1" t="n">
        <v>36174</v>
      </c>
    </row>
    <row r="30" customFormat="false" ht="15" hidden="false" customHeight="true" outlineLevel="0" collapsed="false">
      <c r="A30" s="1" t="n">
        <f aca="false">+A29+1</f>
        <v>15</v>
      </c>
      <c r="B30" s="76" t="n">
        <f aca="false">B29</f>
        <v>0</v>
      </c>
      <c r="C30" s="77"/>
      <c r="D30" s="78" t="n">
        <f aca="false">D29</f>
        <v>0</v>
      </c>
      <c r="E30" s="78" t="n">
        <v>0</v>
      </c>
      <c r="F30" s="78" t="n">
        <v>0</v>
      </c>
      <c r="G30" s="78" t="n">
        <v>0</v>
      </c>
      <c r="H30" s="79" t="n">
        <f aca="false">SUM(B30:G30)</f>
        <v>0</v>
      </c>
      <c r="I30" s="80"/>
      <c r="J30" s="81" t="n">
        <v>25000</v>
      </c>
      <c r="K30" s="82"/>
      <c r="L30" s="83" t="n">
        <v>25000</v>
      </c>
      <c r="M30" s="84" t="n">
        <v>0</v>
      </c>
      <c r="N30" s="84" t="n">
        <f aca="false">N29</f>
        <v>0</v>
      </c>
      <c r="O30" s="84" t="n">
        <v>0</v>
      </c>
      <c r="P30" s="85" t="n">
        <f aca="false">SUM(J30:O30)</f>
        <v>50000</v>
      </c>
      <c r="R30" s="86" t="n">
        <f aca="false">11458+25000</f>
        <v>36458</v>
      </c>
      <c r="S30" s="87"/>
      <c r="T30" s="88" t="n">
        <v>0</v>
      </c>
      <c r="U30" s="89" t="n">
        <v>0</v>
      </c>
      <c r="V30" s="90" t="n">
        <v>0</v>
      </c>
      <c r="W30" s="79" t="n">
        <f aca="false">SUM(R30:V30)</f>
        <v>36458</v>
      </c>
      <c r="Y30" s="1" t="n">
        <f aca="false">+W30+P30+H30</f>
        <v>86458</v>
      </c>
      <c r="AA30" s="83" t="n">
        <f aca="false">B30+J30</f>
        <v>25000</v>
      </c>
      <c r="AB30" s="83" t="n">
        <f aca="false">R30</f>
        <v>36458</v>
      </c>
      <c r="AC30" s="84" t="n">
        <f aca="false">SUM(AA30:AB30)</f>
        <v>61458</v>
      </c>
      <c r="AE30" s="1" t="n">
        <f aca="false">IF(now-1&gt;AH30,1,"")</f>
        <v>1</v>
      </c>
      <c r="AH30" s="1" t="n">
        <v>36175</v>
      </c>
      <c r="AI30" s="1" t="n">
        <v>36175</v>
      </c>
    </row>
    <row r="31" customFormat="false" ht="15" hidden="false" customHeight="true" outlineLevel="0" collapsed="false">
      <c r="A31" s="1" t="n">
        <f aca="false">+A30+1</f>
        <v>16</v>
      </c>
      <c r="B31" s="76" t="n">
        <f aca="false">B30</f>
        <v>0</v>
      </c>
      <c r="C31" s="77"/>
      <c r="D31" s="78" t="n">
        <f aca="false">D30</f>
        <v>0</v>
      </c>
      <c r="E31" s="78" t="n">
        <v>0</v>
      </c>
      <c r="F31" s="78" t="n">
        <v>0</v>
      </c>
      <c r="G31" s="78" t="n">
        <v>0</v>
      </c>
      <c r="H31" s="79" t="n">
        <f aca="false">SUM(B31:G31)</f>
        <v>0</v>
      </c>
      <c r="I31" s="80"/>
      <c r="J31" s="81" t="n">
        <v>0</v>
      </c>
      <c r="K31" s="82"/>
      <c r="L31" s="83" t="n">
        <v>0</v>
      </c>
      <c r="M31" s="84" t="n">
        <v>0</v>
      </c>
      <c r="N31" s="84" t="n">
        <f aca="false">N30</f>
        <v>0</v>
      </c>
      <c r="O31" s="84" t="n">
        <v>0</v>
      </c>
      <c r="P31" s="85" t="n">
        <f aca="false">SUM(J31:O31)</f>
        <v>0</v>
      </c>
      <c r="R31" s="86" t="n">
        <v>0</v>
      </c>
      <c r="S31" s="87"/>
      <c r="T31" s="88" t="n">
        <v>0</v>
      </c>
      <c r="U31" s="89" t="n">
        <v>0</v>
      </c>
      <c r="V31" s="90" t="n">
        <v>0</v>
      </c>
      <c r="W31" s="79" t="n">
        <f aca="false">SUM(R31:V31)</f>
        <v>0</v>
      </c>
      <c r="Y31" s="1" t="n">
        <f aca="false">+W31+P31+H31</f>
        <v>0</v>
      </c>
      <c r="AA31" s="83" t="n">
        <f aca="false">B31+J31</f>
        <v>0</v>
      </c>
      <c r="AB31" s="83" t="n">
        <f aca="false">R31</f>
        <v>0</v>
      </c>
      <c r="AC31" s="84" t="n">
        <f aca="false">SUM(AA31:AB31)</f>
        <v>0</v>
      </c>
      <c r="AE31" s="1" t="n">
        <f aca="false">IF(now-1&gt;AH31,1,"")</f>
        <v>1</v>
      </c>
      <c r="AH31" s="1" t="n">
        <v>36176</v>
      </c>
      <c r="AI31" s="1" t="n">
        <v>36176</v>
      </c>
    </row>
    <row r="32" customFormat="false" ht="15" hidden="false" customHeight="true" outlineLevel="0" collapsed="false">
      <c r="A32" s="1" t="n">
        <f aca="false">+A31+1</f>
        <v>17</v>
      </c>
      <c r="B32" s="76" t="n">
        <f aca="false">B31</f>
        <v>0</v>
      </c>
      <c r="C32" s="77"/>
      <c r="D32" s="78" t="n">
        <f aca="false">D31</f>
        <v>0</v>
      </c>
      <c r="E32" s="78" t="n">
        <v>0</v>
      </c>
      <c r="F32" s="78" t="n">
        <v>0</v>
      </c>
      <c r="G32" s="78" t="n">
        <v>0</v>
      </c>
      <c r="H32" s="79" t="n">
        <f aca="false">SUM(B32:G32)</f>
        <v>0</v>
      </c>
      <c r="I32" s="80"/>
      <c r="J32" s="81" t="n">
        <f aca="false">J31</f>
        <v>0</v>
      </c>
      <c r="K32" s="82"/>
      <c r="L32" s="83" t="n">
        <f aca="false">L31</f>
        <v>0</v>
      </c>
      <c r="M32" s="84" t="n">
        <v>0</v>
      </c>
      <c r="N32" s="84" t="n">
        <f aca="false">N31</f>
        <v>0</v>
      </c>
      <c r="O32" s="84" t="n">
        <v>0</v>
      </c>
      <c r="P32" s="85" t="n">
        <f aca="false">SUM(J32:O32)</f>
        <v>0</v>
      </c>
      <c r="R32" s="86" t="n">
        <v>0</v>
      </c>
      <c r="S32" s="87"/>
      <c r="T32" s="88" t="n">
        <v>0</v>
      </c>
      <c r="U32" s="89" t="n">
        <v>0</v>
      </c>
      <c r="V32" s="90" t="n">
        <v>0</v>
      </c>
      <c r="W32" s="79" t="n">
        <f aca="false">SUM(R32:V32)</f>
        <v>0</v>
      </c>
      <c r="Y32" s="1" t="n">
        <f aca="false">+W32+P32+H32</f>
        <v>0</v>
      </c>
      <c r="AA32" s="83" t="n">
        <f aca="false">B32+J32</f>
        <v>0</v>
      </c>
      <c r="AB32" s="83" t="n">
        <f aca="false">R32</f>
        <v>0</v>
      </c>
      <c r="AC32" s="84" t="n">
        <f aca="false">SUM(AA32:AB32)</f>
        <v>0</v>
      </c>
      <c r="AE32" s="1" t="n">
        <f aca="false">IF(now-1&gt;AH32,1,"")</f>
        <v>1</v>
      </c>
      <c r="AH32" s="1" t="n">
        <v>36177</v>
      </c>
      <c r="AI32" s="1" t="n">
        <v>36177</v>
      </c>
    </row>
    <row r="33" customFormat="false" ht="15" hidden="false" customHeight="true" outlineLevel="0" collapsed="false">
      <c r="A33" s="1" t="n">
        <f aca="false">+A32+1</f>
        <v>18</v>
      </c>
      <c r="B33" s="76" t="n">
        <f aca="false">B32</f>
        <v>0</v>
      </c>
      <c r="C33" s="77"/>
      <c r="D33" s="78" t="n">
        <f aca="false">D32</f>
        <v>0</v>
      </c>
      <c r="E33" s="78" t="n">
        <v>0</v>
      </c>
      <c r="F33" s="78" t="n">
        <v>0</v>
      </c>
      <c r="G33" s="78" t="n">
        <v>0</v>
      </c>
      <c r="H33" s="79" t="n">
        <f aca="false">SUM(B33:G33)</f>
        <v>0</v>
      </c>
      <c r="I33" s="80"/>
      <c r="J33" s="81" t="n">
        <v>0</v>
      </c>
      <c r="K33" s="82"/>
      <c r="L33" s="83" t="n">
        <f aca="false">L32</f>
        <v>0</v>
      </c>
      <c r="M33" s="84" t="n">
        <v>0</v>
      </c>
      <c r="N33" s="84" t="n">
        <f aca="false">N32</f>
        <v>0</v>
      </c>
      <c r="O33" s="84" t="n">
        <v>0</v>
      </c>
      <c r="P33" s="85" t="n">
        <f aca="false">SUM(J33:O33)</f>
        <v>0</v>
      </c>
      <c r="R33" s="86" t="n">
        <v>0</v>
      </c>
      <c r="S33" s="87"/>
      <c r="T33" s="88" t="n">
        <v>0</v>
      </c>
      <c r="U33" s="89" t="n">
        <v>0</v>
      </c>
      <c r="V33" s="90" t="n">
        <v>0</v>
      </c>
      <c r="W33" s="79" t="n">
        <f aca="false">SUM(R33:V33)</f>
        <v>0</v>
      </c>
      <c r="Y33" s="1" t="n">
        <f aca="false">+W33+P33+H33</f>
        <v>0</v>
      </c>
      <c r="AA33" s="83" t="n">
        <f aca="false">B33+J33</f>
        <v>0</v>
      </c>
      <c r="AB33" s="83" t="n">
        <f aca="false">R33</f>
        <v>0</v>
      </c>
      <c r="AC33" s="84" t="n">
        <f aca="false">SUM(AA33:AB33)</f>
        <v>0</v>
      </c>
      <c r="AE33" s="1" t="n">
        <f aca="false">IF(now-1&gt;AH33,1,"")</f>
        <v>1</v>
      </c>
      <c r="AH33" s="1" t="n">
        <v>36178</v>
      </c>
      <c r="AI33" s="1" t="n">
        <v>36178</v>
      </c>
    </row>
    <row r="34" customFormat="false" ht="15" hidden="false" customHeight="true" outlineLevel="0" collapsed="false">
      <c r="A34" s="1" t="n">
        <f aca="false">+A33+1</f>
        <v>19</v>
      </c>
      <c r="B34" s="76" t="n">
        <f aca="false">B33</f>
        <v>0</v>
      </c>
      <c r="C34" s="77"/>
      <c r="D34" s="78" t="n">
        <f aca="false">D33</f>
        <v>0</v>
      </c>
      <c r="E34" s="78" t="n">
        <v>0</v>
      </c>
      <c r="F34" s="78" t="n">
        <v>0</v>
      </c>
      <c r="G34" s="78" t="n">
        <v>0</v>
      </c>
      <c r="H34" s="79" t="n">
        <f aca="false">SUM(B34:G34)</f>
        <v>0</v>
      </c>
      <c r="I34" s="80"/>
      <c r="J34" s="81" t="n">
        <v>0</v>
      </c>
      <c r="K34" s="82"/>
      <c r="L34" s="83" t="n">
        <f aca="false">L33</f>
        <v>0</v>
      </c>
      <c r="M34" s="84" t="n">
        <v>0</v>
      </c>
      <c r="N34" s="84" t="n">
        <f aca="false">N33</f>
        <v>0</v>
      </c>
      <c r="O34" s="84" t="n">
        <v>0</v>
      </c>
      <c r="P34" s="85" t="n">
        <f aca="false">SUM(J34:O34)</f>
        <v>0</v>
      </c>
      <c r="R34" s="86" t="n">
        <v>0</v>
      </c>
      <c r="S34" s="87"/>
      <c r="T34" s="88" t="n">
        <v>0</v>
      </c>
      <c r="U34" s="89" t="n">
        <v>0</v>
      </c>
      <c r="V34" s="90" t="n">
        <v>0</v>
      </c>
      <c r="W34" s="79" t="n">
        <f aca="false">SUM(R34:V34)</f>
        <v>0</v>
      </c>
      <c r="Y34" s="1" t="n">
        <f aca="false">+W34+P34+H34</f>
        <v>0</v>
      </c>
      <c r="AA34" s="83" t="n">
        <f aca="false">B34+J34</f>
        <v>0</v>
      </c>
      <c r="AB34" s="83" t="n">
        <f aca="false">R34</f>
        <v>0</v>
      </c>
      <c r="AC34" s="84" t="n">
        <f aca="false">SUM(AA34:AB34)</f>
        <v>0</v>
      </c>
      <c r="AE34" s="1" t="n">
        <f aca="false">IF(now-1&gt;AH34,1,"")</f>
        <v>1</v>
      </c>
      <c r="AH34" s="1" t="n">
        <v>36179</v>
      </c>
      <c r="AI34" s="1" t="n">
        <v>36179</v>
      </c>
    </row>
    <row r="35" customFormat="false" ht="15" hidden="false" customHeight="true" outlineLevel="0" collapsed="false">
      <c r="A35" s="1" t="n">
        <f aca="false">+A34+1</f>
        <v>20</v>
      </c>
      <c r="B35" s="76" t="n">
        <f aca="false">B34</f>
        <v>0</v>
      </c>
      <c r="C35" s="77"/>
      <c r="D35" s="78" t="n">
        <f aca="false">D34</f>
        <v>0</v>
      </c>
      <c r="E35" s="78" t="n">
        <v>0</v>
      </c>
      <c r="F35" s="78" t="n">
        <v>0</v>
      </c>
      <c r="G35" s="78" t="n">
        <v>0</v>
      </c>
      <c r="H35" s="79" t="n">
        <f aca="false">SUM(B35:G35)</f>
        <v>0</v>
      </c>
      <c r="I35" s="80"/>
      <c r="J35" s="81" t="n">
        <v>0</v>
      </c>
      <c r="K35" s="82"/>
      <c r="L35" s="83" t="n">
        <f aca="false">L34</f>
        <v>0</v>
      </c>
      <c r="M35" s="84" t="n">
        <v>0</v>
      </c>
      <c r="N35" s="84" t="n">
        <f aca="false">N34</f>
        <v>0</v>
      </c>
      <c r="O35" s="84" t="n">
        <v>0</v>
      </c>
      <c r="P35" s="85" t="n">
        <f aca="false">SUM(J35:O35)</f>
        <v>0</v>
      </c>
      <c r="R35" s="86" t="n">
        <v>0</v>
      </c>
      <c r="S35" s="87"/>
      <c r="T35" s="88" t="n">
        <v>0</v>
      </c>
      <c r="U35" s="89" t="n">
        <v>0</v>
      </c>
      <c r="V35" s="90" t="n">
        <v>0</v>
      </c>
      <c r="W35" s="79" t="n">
        <f aca="false">SUM(R35:V35)</f>
        <v>0</v>
      </c>
      <c r="Y35" s="1" t="n">
        <f aca="false">+W35+P35+H35</f>
        <v>0</v>
      </c>
      <c r="AA35" s="83" t="n">
        <f aca="false">B35+J35</f>
        <v>0</v>
      </c>
      <c r="AB35" s="83" t="n">
        <f aca="false">R35</f>
        <v>0</v>
      </c>
      <c r="AC35" s="84" t="n">
        <f aca="false">SUM(AA35:AB35)</f>
        <v>0</v>
      </c>
      <c r="AE35" s="1" t="n">
        <f aca="false">IF(now-1&gt;AH35,1,"")</f>
        <v>1</v>
      </c>
      <c r="AH35" s="1" t="n">
        <v>36180</v>
      </c>
      <c r="AI35" s="1" t="n">
        <v>36180</v>
      </c>
    </row>
    <row r="36" customFormat="false" ht="15" hidden="false" customHeight="true" outlineLevel="0" collapsed="false">
      <c r="A36" s="1" t="n">
        <f aca="false">+A35+1</f>
        <v>21</v>
      </c>
      <c r="B36" s="76" t="n">
        <f aca="false">B35</f>
        <v>0</v>
      </c>
      <c r="C36" s="77"/>
      <c r="D36" s="78" t="n">
        <f aca="false">D35</f>
        <v>0</v>
      </c>
      <c r="E36" s="78" t="n">
        <v>0</v>
      </c>
      <c r="F36" s="78" t="n">
        <v>0</v>
      </c>
      <c r="G36" s="78" t="n">
        <v>0</v>
      </c>
      <c r="H36" s="79" t="n">
        <f aca="false">SUM(B36:G36)</f>
        <v>0</v>
      </c>
      <c r="I36" s="80"/>
      <c r="J36" s="81" t="n">
        <v>0</v>
      </c>
      <c r="K36" s="82"/>
      <c r="L36" s="83" t="n">
        <f aca="false">L35</f>
        <v>0</v>
      </c>
      <c r="M36" s="84" t="n">
        <v>0</v>
      </c>
      <c r="N36" s="84" t="n">
        <f aca="false">N35</f>
        <v>0</v>
      </c>
      <c r="O36" s="84" t="n">
        <v>0</v>
      </c>
      <c r="P36" s="85" t="n">
        <f aca="false">SUM(J36:O36)</f>
        <v>0</v>
      </c>
      <c r="R36" s="86" t="n">
        <v>0</v>
      </c>
      <c r="S36" s="87"/>
      <c r="T36" s="88" t="n">
        <v>0</v>
      </c>
      <c r="U36" s="89" t="n">
        <v>0</v>
      </c>
      <c r="V36" s="90" t="n">
        <v>0</v>
      </c>
      <c r="W36" s="79" t="n">
        <f aca="false">SUM(R36:V36)</f>
        <v>0</v>
      </c>
      <c r="Y36" s="1" t="n">
        <f aca="false">+W36+P36+H36</f>
        <v>0</v>
      </c>
      <c r="AA36" s="83" t="n">
        <f aca="false">B36+J36</f>
        <v>0</v>
      </c>
      <c r="AB36" s="83" t="n">
        <f aca="false">R36</f>
        <v>0</v>
      </c>
      <c r="AC36" s="84" t="n">
        <f aca="false">SUM(AA36:AB36)</f>
        <v>0</v>
      </c>
      <c r="AE36" s="1" t="n">
        <f aca="false">IF(now-1&gt;AH36,1,"")</f>
        <v>1</v>
      </c>
      <c r="AH36" s="1" t="n">
        <v>36181</v>
      </c>
      <c r="AI36" s="1" t="n">
        <v>36181</v>
      </c>
    </row>
    <row r="37" customFormat="false" ht="15" hidden="false" customHeight="true" outlineLevel="0" collapsed="false">
      <c r="A37" s="1" t="n">
        <f aca="false">+A36+1</f>
        <v>22</v>
      </c>
      <c r="B37" s="76" t="n">
        <f aca="false">B36</f>
        <v>0</v>
      </c>
      <c r="C37" s="77"/>
      <c r="D37" s="78" t="n">
        <f aca="false">D36</f>
        <v>0</v>
      </c>
      <c r="E37" s="78" t="n">
        <v>0</v>
      </c>
      <c r="F37" s="78" t="n">
        <v>0</v>
      </c>
      <c r="G37" s="78" t="n">
        <v>0</v>
      </c>
      <c r="H37" s="79" t="n">
        <f aca="false">SUM(B37:G37)</f>
        <v>0</v>
      </c>
      <c r="I37" s="80"/>
      <c r="J37" s="81" t="n">
        <v>60000</v>
      </c>
      <c r="K37" s="82"/>
      <c r="L37" s="83" t="n">
        <f aca="false">L36</f>
        <v>0</v>
      </c>
      <c r="M37" s="84" t="n">
        <v>0</v>
      </c>
      <c r="N37" s="84" t="n">
        <f aca="false">N36</f>
        <v>0</v>
      </c>
      <c r="O37" s="84" t="n">
        <v>0</v>
      </c>
      <c r="P37" s="85" t="n">
        <f aca="false">SUM(J37:O37)</f>
        <v>60000</v>
      </c>
      <c r="R37" s="86" t="n">
        <v>0</v>
      </c>
      <c r="S37" s="87"/>
      <c r="T37" s="88" t="n">
        <v>0</v>
      </c>
      <c r="U37" s="89" t="n">
        <v>0</v>
      </c>
      <c r="V37" s="90" t="n">
        <v>0</v>
      </c>
      <c r="W37" s="79" t="n">
        <f aca="false">SUM(R37:V37)</f>
        <v>0</v>
      </c>
      <c r="Y37" s="1" t="n">
        <f aca="false">+W37+P37+H37</f>
        <v>60000</v>
      </c>
      <c r="AA37" s="83" t="n">
        <f aca="false">B37+J37</f>
        <v>60000</v>
      </c>
      <c r="AB37" s="83" t="n">
        <f aca="false">R37</f>
        <v>0</v>
      </c>
      <c r="AC37" s="84" t="n">
        <f aca="false">SUM(AA37:AB37)</f>
        <v>60000</v>
      </c>
      <c r="AE37" s="1" t="n">
        <f aca="false">IF(now-1&gt;AH37,1,"")</f>
        <v>1</v>
      </c>
      <c r="AH37" s="1" t="n">
        <v>36182</v>
      </c>
      <c r="AI37" s="1" t="n">
        <v>36182</v>
      </c>
    </row>
    <row r="38" customFormat="false" ht="15" hidden="false" customHeight="true" outlineLevel="0" collapsed="false">
      <c r="A38" s="1" t="n">
        <f aca="false">+A37+1</f>
        <v>23</v>
      </c>
      <c r="B38" s="76" t="n">
        <f aca="false">B37</f>
        <v>0</v>
      </c>
      <c r="C38" s="77"/>
      <c r="D38" s="78" t="n">
        <f aca="false">D37</f>
        <v>0</v>
      </c>
      <c r="E38" s="78" t="n">
        <v>0</v>
      </c>
      <c r="F38" s="78" t="n">
        <v>0</v>
      </c>
      <c r="G38" s="78" t="n">
        <v>0</v>
      </c>
      <c r="H38" s="79" t="n">
        <f aca="false">SUM(B38:G38)</f>
        <v>0</v>
      </c>
      <c r="I38" s="80"/>
      <c r="J38" s="81" t="n">
        <v>60000</v>
      </c>
      <c r="K38" s="82"/>
      <c r="L38" s="83" t="n">
        <f aca="false">L37</f>
        <v>0</v>
      </c>
      <c r="M38" s="84" t="n">
        <v>0</v>
      </c>
      <c r="N38" s="84" t="n">
        <f aca="false">N37</f>
        <v>0</v>
      </c>
      <c r="O38" s="84" t="n">
        <v>0</v>
      </c>
      <c r="P38" s="85" t="n">
        <f aca="false">SUM(J38:O38)</f>
        <v>60000</v>
      </c>
      <c r="R38" s="86" t="n">
        <v>0</v>
      </c>
      <c r="S38" s="87"/>
      <c r="T38" s="88" t="n">
        <v>0</v>
      </c>
      <c r="U38" s="89" t="n">
        <v>0</v>
      </c>
      <c r="V38" s="90" t="n">
        <v>0</v>
      </c>
      <c r="W38" s="79" t="n">
        <f aca="false">SUM(R38:V38)</f>
        <v>0</v>
      </c>
      <c r="Y38" s="1" t="n">
        <f aca="false">+W38+P38+H38</f>
        <v>60000</v>
      </c>
      <c r="AA38" s="83" t="n">
        <f aca="false">B38+J38</f>
        <v>60000</v>
      </c>
      <c r="AB38" s="83" t="n">
        <f aca="false">R38</f>
        <v>0</v>
      </c>
      <c r="AC38" s="84" t="n">
        <f aca="false">SUM(AA38:AB38)</f>
        <v>60000</v>
      </c>
      <c r="AE38" s="1" t="n">
        <f aca="false">IF(now-1&gt;AH38,1,"")</f>
        <v>1</v>
      </c>
      <c r="AH38" s="1" t="n">
        <v>36183</v>
      </c>
      <c r="AI38" s="1" t="n">
        <v>36183</v>
      </c>
    </row>
    <row r="39" customFormat="false" ht="15" hidden="false" customHeight="true" outlineLevel="0" collapsed="false">
      <c r="A39" s="1" t="n">
        <f aca="false">+A38+1</f>
        <v>24</v>
      </c>
      <c r="B39" s="76" t="n">
        <f aca="false">B38</f>
        <v>0</v>
      </c>
      <c r="C39" s="77"/>
      <c r="D39" s="78" t="n">
        <f aca="false">D38</f>
        <v>0</v>
      </c>
      <c r="E39" s="78" t="n">
        <v>0</v>
      </c>
      <c r="F39" s="78" t="n">
        <v>0</v>
      </c>
      <c r="G39" s="78" t="n">
        <v>0</v>
      </c>
      <c r="H39" s="79" t="n">
        <f aca="false">SUM(B39:G39)</f>
        <v>0</v>
      </c>
      <c r="I39" s="80"/>
      <c r="J39" s="81" t="n">
        <v>60000</v>
      </c>
      <c r="K39" s="82"/>
      <c r="L39" s="83" t="n">
        <f aca="false">L38</f>
        <v>0</v>
      </c>
      <c r="M39" s="84" t="n">
        <v>0</v>
      </c>
      <c r="N39" s="84" t="n">
        <f aca="false">N38</f>
        <v>0</v>
      </c>
      <c r="O39" s="84" t="n">
        <v>0</v>
      </c>
      <c r="P39" s="85" t="n">
        <f aca="false">SUM(J39:O39)</f>
        <v>60000</v>
      </c>
      <c r="R39" s="86" t="n">
        <v>0</v>
      </c>
      <c r="S39" s="87"/>
      <c r="T39" s="88" t="n">
        <v>0</v>
      </c>
      <c r="U39" s="89" t="n">
        <v>0</v>
      </c>
      <c r="V39" s="90" t="n">
        <v>0</v>
      </c>
      <c r="W39" s="79" t="n">
        <f aca="false">SUM(R39:V39)</f>
        <v>0</v>
      </c>
      <c r="Y39" s="1" t="n">
        <f aca="false">+W39+P39+H39</f>
        <v>60000</v>
      </c>
      <c r="AA39" s="83" t="n">
        <f aca="false">B39+J39</f>
        <v>60000</v>
      </c>
      <c r="AB39" s="83" t="n">
        <f aca="false">R39</f>
        <v>0</v>
      </c>
      <c r="AC39" s="84" t="n">
        <f aca="false">SUM(AA39:AB39)</f>
        <v>60000</v>
      </c>
      <c r="AE39" s="1" t="n">
        <f aca="false">IF(now-1&gt;AH39,1,"")</f>
        <v>1</v>
      </c>
      <c r="AH39" s="1" t="n">
        <v>36184</v>
      </c>
      <c r="AI39" s="1" t="n">
        <v>36184</v>
      </c>
    </row>
    <row r="40" customFormat="false" ht="15" hidden="false" customHeight="true" outlineLevel="0" collapsed="false">
      <c r="A40" s="1" t="n">
        <f aca="false">+A39+1</f>
        <v>25</v>
      </c>
      <c r="B40" s="76" t="n">
        <f aca="false">B39</f>
        <v>0</v>
      </c>
      <c r="C40" s="77"/>
      <c r="D40" s="78" t="n">
        <f aca="false">D39</f>
        <v>0</v>
      </c>
      <c r="E40" s="78" t="n">
        <v>0</v>
      </c>
      <c r="F40" s="78" t="n">
        <v>0</v>
      </c>
      <c r="G40" s="78" t="n">
        <v>0</v>
      </c>
      <c r="H40" s="79" t="n">
        <f aca="false">SUM(B40:G40)</f>
        <v>0</v>
      </c>
      <c r="I40" s="80"/>
      <c r="J40" s="81" t="n">
        <v>60000</v>
      </c>
      <c r="K40" s="82"/>
      <c r="L40" s="83" t="n">
        <f aca="false">L39</f>
        <v>0</v>
      </c>
      <c r="M40" s="84" t="n">
        <v>0</v>
      </c>
      <c r="N40" s="84" t="n">
        <f aca="false">N39</f>
        <v>0</v>
      </c>
      <c r="O40" s="84" t="n">
        <v>0</v>
      </c>
      <c r="P40" s="85" t="n">
        <f aca="false">SUM(J40:O40)</f>
        <v>60000</v>
      </c>
      <c r="R40" s="86" t="n">
        <v>0</v>
      </c>
      <c r="S40" s="87"/>
      <c r="T40" s="88" t="n">
        <v>0</v>
      </c>
      <c r="U40" s="89" t="n">
        <v>0</v>
      </c>
      <c r="V40" s="90" t="n">
        <v>0</v>
      </c>
      <c r="W40" s="79" t="n">
        <f aca="false">SUM(R40:V40)</f>
        <v>0</v>
      </c>
      <c r="Y40" s="1" t="n">
        <f aca="false">+W40+P40+H40</f>
        <v>60000</v>
      </c>
      <c r="AA40" s="83" t="n">
        <f aca="false">B40+J40</f>
        <v>60000</v>
      </c>
      <c r="AB40" s="83" t="n">
        <f aca="false">R40</f>
        <v>0</v>
      </c>
      <c r="AC40" s="84" t="n">
        <f aca="false">SUM(AA40:AB40)</f>
        <v>60000</v>
      </c>
      <c r="AE40" s="1" t="n">
        <f aca="false">IF(now-1&gt;AH40,1,"")</f>
        <v>1</v>
      </c>
      <c r="AH40" s="1" t="n">
        <v>36185</v>
      </c>
      <c r="AI40" s="1" t="n">
        <v>36185</v>
      </c>
    </row>
    <row r="41" customFormat="false" ht="15" hidden="false" customHeight="true" outlineLevel="0" collapsed="false">
      <c r="A41" s="1" t="n">
        <f aca="false">+A40+1</f>
        <v>26</v>
      </c>
      <c r="B41" s="76" t="n">
        <f aca="false">B40</f>
        <v>0</v>
      </c>
      <c r="C41" s="77"/>
      <c r="D41" s="78" t="n">
        <f aca="false">D40</f>
        <v>0</v>
      </c>
      <c r="E41" s="78" t="n">
        <v>0</v>
      </c>
      <c r="F41" s="78" t="n">
        <v>0</v>
      </c>
      <c r="G41" s="78" t="n">
        <v>0</v>
      </c>
      <c r="H41" s="79" t="n">
        <f aca="false">SUM(B41:G41)</f>
        <v>0</v>
      </c>
      <c r="I41" s="80"/>
      <c r="J41" s="81" t="n">
        <v>60000</v>
      </c>
      <c r="K41" s="82"/>
      <c r="L41" s="83" t="n">
        <f aca="false">L40</f>
        <v>0</v>
      </c>
      <c r="M41" s="84" t="n">
        <v>0</v>
      </c>
      <c r="N41" s="84" t="n">
        <f aca="false">N40</f>
        <v>0</v>
      </c>
      <c r="O41" s="84" t="n">
        <v>0</v>
      </c>
      <c r="P41" s="85" t="n">
        <f aca="false">SUM(J41:O41)</f>
        <v>60000</v>
      </c>
      <c r="R41" s="86" t="n">
        <v>0</v>
      </c>
      <c r="S41" s="87"/>
      <c r="T41" s="88" t="n">
        <v>0</v>
      </c>
      <c r="U41" s="89" t="n">
        <v>0</v>
      </c>
      <c r="V41" s="90" t="n">
        <v>0</v>
      </c>
      <c r="W41" s="79" t="n">
        <f aca="false">SUM(R41:V41)</f>
        <v>0</v>
      </c>
      <c r="Y41" s="1" t="n">
        <f aca="false">+W41+P41+H41</f>
        <v>60000</v>
      </c>
      <c r="AA41" s="83" t="n">
        <f aca="false">B41+J41</f>
        <v>60000</v>
      </c>
      <c r="AB41" s="83" t="n">
        <f aca="false">R41</f>
        <v>0</v>
      </c>
      <c r="AC41" s="84" t="n">
        <f aca="false">SUM(AA41:AB41)</f>
        <v>60000</v>
      </c>
      <c r="AE41" s="1" t="n">
        <f aca="false">IF(now-1&gt;AH41,1,"")</f>
        <v>1</v>
      </c>
      <c r="AH41" s="1" t="n">
        <v>36186</v>
      </c>
      <c r="AI41" s="1" t="n">
        <v>36186</v>
      </c>
    </row>
    <row r="42" customFormat="false" ht="15" hidden="false" customHeight="true" outlineLevel="0" collapsed="false">
      <c r="A42" s="1" t="n">
        <f aca="false">+A41+1</f>
        <v>27</v>
      </c>
      <c r="B42" s="76" t="n">
        <f aca="false">B41</f>
        <v>0</v>
      </c>
      <c r="C42" s="77"/>
      <c r="D42" s="78" t="n">
        <f aca="false">D41</f>
        <v>0</v>
      </c>
      <c r="E42" s="78" t="n">
        <v>0</v>
      </c>
      <c r="F42" s="78" t="n">
        <v>0</v>
      </c>
      <c r="G42" s="78" t="n">
        <v>0</v>
      </c>
      <c r="H42" s="79" t="n">
        <f aca="false">SUM(B42:G42)</f>
        <v>0</v>
      </c>
      <c r="I42" s="80"/>
      <c r="J42" s="81" t="n">
        <v>15000</v>
      </c>
      <c r="K42" s="82"/>
      <c r="L42" s="83" t="n">
        <f aca="false">L41</f>
        <v>0</v>
      </c>
      <c r="M42" s="84" t="n">
        <v>0</v>
      </c>
      <c r="N42" s="84" t="n">
        <f aca="false">N41</f>
        <v>0</v>
      </c>
      <c r="O42" s="84" t="n">
        <v>0</v>
      </c>
      <c r="P42" s="85" t="n">
        <f aca="false">SUM(J42:O42)</f>
        <v>15000</v>
      </c>
      <c r="R42" s="86" t="n">
        <v>0</v>
      </c>
      <c r="S42" s="87"/>
      <c r="T42" s="88" t="n">
        <v>0</v>
      </c>
      <c r="U42" s="89" t="n">
        <v>0</v>
      </c>
      <c r="V42" s="90" t="n">
        <v>0</v>
      </c>
      <c r="W42" s="79" t="n">
        <f aca="false">SUM(R42:V42)</f>
        <v>0</v>
      </c>
      <c r="Y42" s="1" t="n">
        <f aca="false">+W42+P42+H42</f>
        <v>15000</v>
      </c>
      <c r="AA42" s="83" t="n">
        <f aca="false">B42+J42</f>
        <v>15000</v>
      </c>
      <c r="AB42" s="83" t="n">
        <f aca="false">R42</f>
        <v>0</v>
      </c>
      <c r="AC42" s="84" t="n">
        <f aca="false">SUM(AA42:AB42)</f>
        <v>15000</v>
      </c>
      <c r="AE42" s="1" t="n">
        <f aca="false">IF(now-1&gt;AH42,1,"")</f>
        <v>1</v>
      </c>
      <c r="AH42" s="1" t="n">
        <v>36187</v>
      </c>
      <c r="AI42" s="1" t="n">
        <v>36187</v>
      </c>
    </row>
    <row r="43" customFormat="false" ht="15" hidden="false" customHeight="true" outlineLevel="0" collapsed="false">
      <c r="A43" s="1" t="n">
        <f aca="false">+A42+1</f>
        <v>28</v>
      </c>
      <c r="B43" s="76" t="n">
        <f aca="false">B42</f>
        <v>0</v>
      </c>
      <c r="C43" s="77"/>
      <c r="D43" s="78" t="n">
        <f aca="false">D42</f>
        <v>0</v>
      </c>
      <c r="E43" s="78" t="n">
        <v>0</v>
      </c>
      <c r="F43" s="78" t="n">
        <v>0</v>
      </c>
      <c r="G43" s="78" t="n">
        <v>0</v>
      </c>
      <c r="H43" s="79" t="n">
        <f aca="false">SUM(B43:G43)</f>
        <v>0</v>
      </c>
      <c r="I43" s="80"/>
      <c r="J43" s="81" t="n">
        <v>0</v>
      </c>
      <c r="K43" s="82"/>
      <c r="L43" s="83" t="n">
        <f aca="false">L42</f>
        <v>0</v>
      </c>
      <c r="M43" s="84" t="n">
        <v>0</v>
      </c>
      <c r="N43" s="84" t="n">
        <f aca="false">N42</f>
        <v>0</v>
      </c>
      <c r="O43" s="84" t="n">
        <v>0</v>
      </c>
      <c r="P43" s="85" t="n">
        <f aca="false">SUM(J43:O43)</f>
        <v>0</v>
      </c>
      <c r="R43" s="86" t="n">
        <v>0</v>
      </c>
      <c r="S43" s="87"/>
      <c r="T43" s="88" t="n">
        <v>0</v>
      </c>
      <c r="U43" s="89" t="n">
        <v>0</v>
      </c>
      <c r="V43" s="90" t="n">
        <v>0</v>
      </c>
      <c r="W43" s="79" t="n">
        <f aca="false">SUM(R43:V43)</f>
        <v>0</v>
      </c>
      <c r="Y43" s="1" t="n">
        <f aca="false">+W43+P43+H43</f>
        <v>0</v>
      </c>
      <c r="AA43" s="83" t="n">
        <f aca="false">B43+J43</f>
        <v>0</v>
      </c>
      <c r="AB43" s="83" t="n">
        <f aca="false">R43</f>
        <v>0</v>
      </c>
      <c r="AC43" s="84" t="n">
        <f aca="false">SUM(AA43:AB43)</f>
        <v>0</v>
      </c>
      <c r="AE43" s="1" t="n">
        <f aca="false">IF(now-1&gt;AH43,1,"")</f>
        <v>1</v>
      </c>
      <c r="AH43" s="1" t="n">
        <v>36188</v>
      </c>
      <c r="AI43" s="1" t="n">
        <v>36188</v>
      </c>
    </row>
    <row r="44" customFormat="false" ht="15" hidden="false" customHeight="true" outlineLevel="0" collapsed="false">
      <c r="A44" s="1" t="n">
        <f aca="false">+A43+1</f>
        <v>29</v>
      </c>
      <c r="B44" s="76" t="n">
        <v>0</v>
      </c>
      <c r="C44" s="77"/>
      <c r="D44" s="78" t="n">
        <f aca="false">D43</f>
        <v>0</v>
      </c>
      <c r="E44" s="78" t="n">
        <v>0</v>
      </c>
      <c r="F44" s="78" t="n">
        <v>0</v>
      </c>
      <c r="G44" s="78" t="n">
        <v>0</v>
      </c>
      <c r="H44" s="79" t="n">
        <f aca="false">SUM(B44:G44)</f>
        <v>0</v>
      </c>
      <c r="I44" s="80"/>
      <c r="J44" s="81" t="n">
        <v>0</v>
      </c>
      <c r="K44" s="82"/>
      <c r="L44" s="83" t="n">
        <f aca="false">L43</f>
        <v>0</v>
      </c>
      <c r="M44" s="84" t="n">
        <v>0</v>
      </c>
      <c r="N44" s="84" t="n">
        <f aca="false">N43</f>
        <v>0</v>
      </c>
      <c r="O44" s="84" t="n">
        <v>0</v>
      </c>
      <c r="P44" s="85" t="n">
        <f aca="false">SUM(J44:O44)</f>
        <v>0</v>
      </c>
      <c r="R44" s="86" t="n">
        <v>0</v>
      </c>
      <c r="S44" s="87"/>
      <c r="T44" s="88" t="n">
        <v>0</v>
      </c>
      <c r="U44" s="89" t="n">
        <v>0</v>
      </c>
      <c r="V44" s="90" t="n">
        <v>0</v>
      </c>
      <c r="W44" s="79" t="n">
        <f aca="false">SUM(R44:V44)</f>
        <v>0</v>
      </c>
      <c r="Y44" s="1" t="n">
        <f aca="false">+W44+P44+H44</f>
        <v>0</v>
      </c>
      <c r="AA44" s="83" t="n">
        <f aca="false">B44+J44</f>
        <v>0</v>
      </c>
      <c r="AB44" s="83" t="n">
        <f aca="false">R44</f>
        <v>0</v>
      </c>
      <c r="AC44" s="84" t="n">
        <f aca="false">SUM(AA44:AB44)</f>
        <v>0</v>
      </c>
      <c r="AE44" s="1" t="n">
        <f aca="false">IF(now-1&gt;AH44,1,"")</f>
        <v>1</v>
      </c>
      <c r="AH44" s="1" t="n">
        <v>36189</v>
      </c>
      <c r="AI44" s="1" t="n">
        <v>36189</v>
      </c>
    </row>
    <row r="45" customFormat="false" ht="15" hidden="false" customHeight="true" outlineLevel="0" collapsed="false">
      <c r="A45" s="1" t="n">
        <f aca="false">+A44+1</f>
        <v>30</v>
      </c>
      <c r="B45" s="76" t="n">
        <v>0</v>
      </c>
      <c r="C45" s="77"/>
      <c r="D45" s="78" t="n">
        <f aca="false">D44</f>
        <v>0</v>
      </c>
      <c r="E45" s="78" t="n">
        <v>0</v>
      </c>
      <c r="F45" s="78" t="n">
        <v>0</v>
      </c>
      <c r="G45" s="78" t="n">
        <v>0</v>
      </c>
      <c r="H45" s="79" t="n">
        <f aca="false">SUM(B45:G45)</f>
        <v>0</v>
      </c>
      <c r="I45" s="80"/>
      <c r="J45" s="81" t="n">
        <v>0</v>
      </c>
      <c r="K45" s="82"/>
      <c r="L45" s="83" t="n">
        <f aca="false">L44</f>
        <v>0</v>
      </c>
      <c r="M45" s="84" t="n">
        <v>0</v>
      </c>
      <c r="N45" s="84" t="n">
        <f aca="false">N44</f>
        <v>0</v>
      </c>
      <c r="O45" s="84" t="n">
        <v>0</v>
      </c>
      <c r="P45" s="85" t="n">
        <f aca="false">SUM(J45:O45)</f>
        <v>0</v>
      </c>
      <c r="R45" s="86" t="n">
        <v>0</v>
      </c>
      <c r="S45" s="87"/>
      <c r="T45" s="88" t="n">
        <v>0</v>
      </c>
      <c r="U45" s="89" t="n">
        <v>0</v>
      </c>
      <c r="V45" s="90" t="n">
        <v>0</v>
      </c>
      <c r="W45" s="79" t="n">
        <f aca="false">SUM(R45:V45)</f>
        <v>0</v>
      </c>
      <c r="Y45" s="1" t="n">
        <f aca="false">+W45+P45+H45</f>
        <v>0</v>
      </c>
      <c r="AA45" s="83" t="n">
        <f aca="false">B45+J45</f>
        <v>0</v>
      </c>
      <c r="AB45" s="83" t="n">
        <f aca="false">R45</f>
        <v>0</v>
      </c>
      <c r="AC45" s="84" t="n">
        <f aca="false">SUM(AA45:AB45)</f>
        <v>0</v>
      </c>
      <c r="AE45" s="1" t="n">
        <f aca="false">IF(now-1&gt;AH45,1,"")</f>
        <v>1</v>
      </c>
      <c r="AH45" s="1" t="n">
        <v>36190</v>
      </c>
      <c r="AI45" s="1" t="n">
        <v>36190</v>
      </c>
    </row>
    <row r="46" customFormat="false" ht="15" hidden="false" customHeight="true" outlineLevel="0" collapsed="false">
      <c r="A46" s="29" t="n">
        <f aca="false">+A45+1</f>
        <v>31</v>
      </c>
      <c r="B46" s="129" t="n">
        <v>0</v>
      </c>
      <c r="C46" s="130"/>
      <c r="D46" s="131" t="n">
        <f aca="false">D45</f>
        <v>0</v>
      </c>
      <c r="E46" s="131" t="n">
        <v>0</v>
      </c>
      <c r="F46" s="131" t="n">
        <v>0</v>
      </c>
      <c r="G46" s="131" t="n">
        <v>0</v>
      </c>
      <c r="H46" s="132" t="n">
        <f aca="false">SUM(B46:G46)</f>
        <v>0</v>
      </c>
      <c r="I46" s="92"/>
      <c r="J46" s="133" t="n">
        <v>0</v>
      </c>
      <c r="K46" s="134"/>
      <c r="L46" s="135" t="n">
        <f aca="false">L45</f>
        <v>0</v>
      </c>
      <c r="M46" s="131" t="n">
        <v>0</v>
      </c>
      <c r="N46" s="131" t="n">
        <f aca="false">N45</f>
        <v>0</v>
      </c>
      <c r="O46" s="131" t="n">
        <v>0</v>
      </c>
      <c r="P46" s="132" t="n">
        <f aca="false">SUM(J46:O46)</f>
        <v>0</v>
      </c>
      <c r="R46" s="136" t="n">
        <v>0</v>
      </c>
      <c r="S46" s="137"/>
      <c r="T46" s="138" t="n">
        <v>0</v>
      </c>
      <c r="U46" s="135" t="n">
        <v>0</v>
      </c>
      <c r="V46" s="139" t="n">
        <v>0</v>
      </c>
      <c r="W46" s="132" t="n">
        <f aca="false">SUM(R46:V46)</f>
        <v>0</v>
      </c>
      <c r="X46" s="29"/>
      <c r="Y46" s="1" t="n">
        <f aca="false">+W46+P46+H46</f>
        <v>0</v>
      </c>
      <c r="Z46" s="29"/>
      <c r="AA46" s="83" t="n">
        <f aca="false">B46+J46</f>
        <v>0</v>
      </c>
      <c r="AB46" s="83" t="n">
        <f aca="false">R46</f>
        <v>0</v>
      </c>
      <c r="AC46" s="84" t="n">
        <f aca="false">SUM(AA46:AB46)</f>
        <v>0</v>
      </c>
      <c r="AD46" s="29"/>
      <c r="AE46" s="1" t="n">
        <v>1</v>
      </c>
      <c r="AF46" s="29"/>
      <c r="AG46" s="29"/>
      <c r="AH46" s="29" t="n">
        <v>36191</v>
      </c>
      <c r="AI46" s="29" t="n">
        <v>36191</v>
      </c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L46" s="29"/>
      <c r="FM46" s="29"/>
      <c r="FN46" s="29"/>
      <c r="FO46" s="29"/>
      <c r="FP46" s="29"/>
      <c r="FQ46" s="29"/>
      <c r="FR46" s="29"/>
      <c r="FS46" s="29"/>
      <c r="FT46" s="29"/>
      <c r="FU46" s="29"/>
      <c r="FV46" s="29"/>
      <c r="FW46" s="29"/>
      <c r="FX46" s="29"/>
      <c r="FY46" s="29"/>
      <c r="FZ46" s="29"/>
      <c r="GA46" s="29"/>
      <c r="GB46" s="29"/>
      <c r="GC46" s="29"/>
      <c r="GD46" s="29"/>
      <c r="GE46" s="29"/>
      <c r="GF46" s="29"/>
      <c r="GG46" s="29"/>
      <c r="GH46" s="29"/>
      <c r="GI46" s="29"/>
      <c r="GJ46" s="29"/>
      <c r="GK46" s="29"/>
      <c r="GL46" s="29"/>
      <c r="GM46" s="29"/>
      <c r="GN46" s="29"/>
      <c r="GO46" s="29"/>
      <c r="GP46" s="29"/>
      <c r="GQ46" s="29"/>
      <c r="GR46" s="29"/>
      <c r="GS46" s="29"/>
      <c r="GT46" s="29"/>
      <c r="GU46" s="29"/>
      <c r="GV46" s="29"/>
      <c r="GW46" s="29"/>
      <c r="GX46" s="29"/>
      <c r="GY46" s="29"/>
      <c r="GZ46" s="29"/>
      <c r="HA46" s="29"/>
      <c r="HB46" s="29"/>
      <c r="HC46" s="29"/>
      <c r="HD46" s="29"/>
      <c r="HE46" s="29"/>
      <c r="HF46" s="29"/>
      <c r="HG46" s="29"/>
      <c r="HH46" s="29"/>
      <c r="HI46" s="29"/>
      <c r="HJ46" s="29"/>
      <c r="HK46" s="29"/>
      <c r="HL46" s="29"/>
      <c r="HM46" s="29"/>
      <c r="HN46" s="29"/>
      <c r="HO46" s="29"/>
      <c r="HP46" s="29"/>
      <c r="HQ46" s="29"/>
      <c r="HR46" s="29"/>
      <c r="HS46" s="29"/>
      <c r="HT46" s="29"/>
      <c r="HU46" s="29"/>
      <c r="HV46" s="29"/>
      <c r="HW46" s="29"/>
      <c r="HX46" s="29"/>
      <c r="HY46" s="29"/>
      <c r="HZ46" s="29"/>
      <c r="IA46" s="29"/>
      <c r="IB46" s="29"/>
      <c r="IC46" s="29"/>
      <c r="ID46" s="29"/>
      <c r="IE46" s="29"/>
      <c r="IF46" s="29"/>
      <c r="IG46" s="29"/>
      <c r="IH46" s="29"/>
      <c r="II46" s="29"/>
      <c r="IJ46" s="29"/>
      <c r="IK46" s="29"/>
      <c r="IL46" s="29"/>
      <c r="IM46" s="29"/>
      <c r="IN46" s="29"/>
      <c r="IO46" s="29"/>
      <c r="IP46" s="29"/>
      <c r="IQ46" s="29"/>
      <c r="IR46" s="29"/>
      <c r="IS46" s="29"/>
      <c r="IT46" s="29"/>
      <c r="IU46" s="29"/>
      <c r="IV46" s="29"/>
      <c r="IW46" s="29"/>
    </row>
    <row r="47" customFormat="false" ht="5.25" hidden="false" customHeight="true" outlineLevel="0" collapsed="false">
      <c r="A47" s="29"/>
      <c r="B47" s="29"/>
      <c r="C47" s="29"/>
      <c r="H47" s="29"/>
      <c r="I47" s="29"/>
      <c r="L47" s="29"/>
      <c r="P47" s="29"/>
      <c r="R47" s="29"/>
      <c r="S47" s="29"/>
      <c r="T47" s="29"/>
      <c r="U47" s="29"/>
      <c r="V47" s="29"/>
      <c r="W47" s="29"/>
      <c r="X47" s="29"/>
      <c r="Z47" s="29"/>
      <c r="AA47" s="29"/>
      <c r="AB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/>
      <c r="GX47" s="29"/>
      <c r="GY47" s="29"/>
      <c r="GZ47" s="29"/>
      <c r="HA47" s="29"/>
      <c r="HB47" s="29"/>
      <c r="HC47" s="29"/>
      <c r="HD47" s="29"/>
      <c r="HE47" s="29"/>
      <c r="HF47" s="29"/>
      <c r="HG47" s="29"/>
      <c r="HH47" s="29"/>
      <c r="HI47" s="29"/>
      <c r="HJ47" s="29"/>
      <c r="HK47" s="29"/>
      <c r="HL47" s="29"/>
      <c r="HM47" s="29"/>
      <c r="HN47" s="29"/>
      <c r="HO47" s="29"/>
      <c r="HP47" s="29"/>
      <c r="HQ47" s="29"/>
      <c r="HR47" s="29"/>
      <c r="HS47" s="29"/>
      <c r="HT47" s="29"/>
      <c r="HU47" s="29"/>
      <c r="HV47" s="29"/>
      <c r="HW47" s="29"/>
      <c r="HX47" s="29"/>
      <c r="HY47" s="29"/>
      <c r="HZ47" s="29"/>
      <c r="IA47" s="29"/>
      <c r="IB47" s="29"/>
      <c r="IC47" s="29"/>
      <c r="ID47" s="29"/>
      <c r="IE47" s="29"/>
      <c r="IF47" s="29"/>
      <c r="IG47" s="29"/>
      <c r="IH47" s="29"/>
      <c r="II47" s="29"/>
      <c r="IJ47" s="29"/>
      <c r="IK47" s="29"/>
      <c r="IL47" s="29"/>
      <c r="IM47" s="29"/>
      <c r="IN47" s="29"/>
      <c r="IO47" s="29"/>
      <c r="IP47" s="29"/>
      <c r="IQ47" s="29"/>
      <c r="IR47" s="29"/>
      <c r="IS47" s="29"/>
      <c r="IT47" s="29"/>
      <c r="IU47" s="29"/>
      <c r="IV47" s="29"/>
      <c r="IW47" s="29"/>
    </row>
    <row r="48" customFormat="false" ht="19.5" hidden="false" customHeight="true" outlineLevel="0" collapsed="false">
      <c r="A48" s="98" t="s">
        <v>29</v>
      </c>
      <c r="B48" s="61" t="n">
        <f aca="false">SUM(B16:B46)</f>
        <v>620000</v>
      </c>
      <c r="C48" s="61"/>
      <c r="D48" s="61" t="n">
        <f aca="false">SUM(D16:D46)</f>
        <v>0</v>
      </c>
      <c r="E48" s="61" t="n">
        <f aca="false">SUM(E16:E46)</f>
        <v>0</v>
      </c>
      <c r="F48" s="61" t="n">
        <f aca="false">SUM(F16:F46)</f>
        <v>0</v>
      </c>
      <c r="G48" s="61" t="n">
        <f aca="false">SUM(G16:G46)</f>
        <v>0</v>
      </c>
      <c r="H48" s="61" t="n">
        <f aca="false">SUM(H16:H46)</f>
        <v>620000</v>
      </c>
      <c r="I48" s="61"/>
      <c r="J48" s="61" t="n">
        <f aca="false">SUM(J16:J46)</f>
        <v>570000</v>
      </c>
      <c r="K48" s="61"/>
      <c r="L48" s="61" t="n">
        <f aca="false">SUM(L16:L46)</f>
        <v>300000</v>
      </c>
      <c r="M48" s="61" t="n">
        <f aca="false">SUM(M16:M46)</f>
        <v>0</v>
      </c>
      <c r="N48" s="61" t="n">
        <f aca="false">SUM(N16:N46)</f>
        <v>60000</v>
      </c>
      <c r="O48" s="61" t="n">
        <f aca="false">SUM(O16:O46)</f>
        <v>0</v>
      </c>
      <c r="P48" s="61" t="n">
        <f aca="false">SUM(P16:P46)</f>
        <v>930000</v>
      </c>
      <c r="Q48" s="61"/>
      <c r="R48" s="61" t="n">
        <f aca="false">SUM(R16:R46)</f>
        <v>214749</v>
      </c>
      <c r="S48" s="61"/>
      <c r="T48" s="61" t="n">
        <f aca="false">SUM(T16:T46)</f>
        <v>75000</v>
      </c>
      <c r="U48" s="61" t="n">
        <f aca="false">SUM(U16:U46)</f>
        <v>0</v>
      </c>
      <c r="V48" s="61" t="n">
        <f aca="false">SUM(V16:V46)</f>
        <v>0</v>
      </c>
      <c r="W48" s="61" t="n">
        <f aca="false">SUM(W16:W46)</f>
        <v>289749</v>
      </c>
      <c r="X48" s="61"/>
      <c r="Y48" s="61" t="n">
        <f aca="false">SUM(Y16:Y47)</f>
        <v>1839749</v>
      </c>
      <c r="Z48" s="61"/>
      <c r="AA48" s="61" t="n">
        <f aca="false">SUM(AA16:AA46)</f>
        <v>1190000</v>
      </c>
      <c r="AB48" s="61" t="n">
        <f aca="false">SUM(AB16:AB46)</f>
        <v>214749</v>
      </c>
      <c r="AC48" s="61"/>
      <c r="AD48" s="61"/>
      <c r="AE48" s="61"/>
      <c r="AF48" s="61"/>
      <c r="AG48" s="61"/>
      <c r="AH48" s="61" t="n">
        <v>36192</v>
      </c>
      <c r="AI48" s="140" t="n">
        <v>36192</v>
      </c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  <c r="IR48" s="61"/>
      <c r="IS48" s="61"/>
      <c r="IT48" s="61"/>
      <c r="IU48" s="61"/>
      <c r="IV48" s="61"/>
      <c r="IW48" s="61"/>
    </row>
    <row r="49" customFormat="false" ht="19.5" hidden="false" customHeight="true" outlineLevel="0" collapsed="false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R49" s="37"/>
      <c r="S49" s="37"/>
      <c r="T49" s="37"/>
      <c r="U49" s="37"/>
      <c r="V49" s="37"/>
      <c r="W49" s="37"/>
      <c r="X49" s="37"/>
      <c r="AA49" s="32"/>
      <c r="AB49" s="32"/>
    </row>
    <row r="50" customFormat="false" ht="19.5" hidden="false" customHeight="true" outlineLevel="0" collapsed="false">
      <c r="A50" s="99" t="s">
        <v>30</v>
      </c>
      <c r="B50" s="100" t="n">
        <v>55509</v>
      </c>
      <c r="C50" s="100"/>
      <c r="D50" s="100" t="n">
        <v>15823</v>
      </c>
      <c r="E50" s="100" t="n">
        <v>15823</v>
      </c>
      <c r="F50" s="100" t="n">
        <v>15823</v>
      </c>
      <c r="G50" s="100" t="n">
        <v>15823</v>
      </c>
      <c r="H50" s="100"/>
      <c r="I50" s="100"/>
      <c r="J50" s="100" t="n">
        <v>55460</v>
      </c>
      <c r="K50" s="100"/>
      <c r="L50" s="100" t="n">
        <v>15826</v>
      </c>
      <c r="M50" s="100" t="n">
        <v>15826</v>
      </c>
      <c r="N50" s="100" t="n">
        <v>15826</v>
      </c>
      <c r="O50" s="100" t="n">
        <v>15826</v>
      </c>
      <c r="P50" s="100"/>
      <c r="Q50" s="101"/>
      <c r="R50" s="100" t="n">
        <v>55520</v>
      </c>
      <c r="S50" s="100"/>
      <c r="T50" s="100" t="n">
        <v>16990</v>
      </c>
      <c r="U50" s="100" t="n">
        <v>16990</v>
      </c>
      <c r="V50" s="100" t="n">
        <v>16990</v>
      </c>
      <c r="W50" s="100"/>
      <c r="X50" s="100"/>
      <c r="Y50" s="100"/>
      <c r="Z50" s="100"/>
      <c r="AA50" s="100" t="n">
        <v>29085</v>
      </c>
      <c r="AB50" s="100" t="n">
        <v>31173</v>
      </c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0"/>
      <c r="BR50" s="100"/>
      <c r="BS50" s="100"/>
      <c r="BT50" s="100"/>
      <c r="BU50" s="100"/>
      <c r="BV50" s="100"/>
      <c r="BW50" s="100"/>
      <c r="BX50" s="100"/>
      <c r="BY50" s="100"/>
      <c r="BZ50" s="100"/>
      <c r="CA50" s="100"/>
      <c r="CB50" s="100"/>
      <c r="CC50" s="100"/>
      <c r="CD50" s="100"/>
      <c r="CE50" s="100"/>
      <c r="CF50" s="100"/>
      <c r="CG50" s="100"/>
      <c r="CH50" s="100"/>
      <c r="CI50" s="100"/>
      <c r="CJ50" s="100"/>
      <c r="CK50" s="100"/>
      <c r="CL50" s="100"/>
      <c r="CM50" s="100"/>
      <c r="CN50" s="100"/>
      <c r="CO50" s="100"/>
      <c r="CP50" s="100"/>
      <c r="CQ50" s="100"/>
      <c r="CR50" s="100"/>
      <c r="CS50" s="100"/>
      <c r="CT50" s="100"/>
      <c r="CU50" s="100"/>
      <c r="CV50" s="100"/>
      <c r="CW50" s="100"/>
      <c r="CX50" s="100"/>
      <c r="CY50" s="100"/>
      <c r="CZ50" s="100"/>
      <c r="DA50" s="100"/>
      <c r="DB50" s="100"/>
      <c r="DC50" s="100"/>
      <c r="DD50" s="100"/>
      <c r="DE50" s="100"/>
      <c r="DF50" s="100"/>
      <c r="DG50" s="100"/>
      <c r="DH50" s="100"/>
      <c r="DI50" s="100"/>
      <c r="DJ50" s="100"/>
      <c r="DK50" s="100"/>
      <c r="DL50" s="100"/>
      <c r="DM50" s="100"/>
      <c r="DN50" s="100"/>
      <c r="DO50" s="100"/>
      <c r="DP50" s="100"/>
      <c r="DQ50" s="100"/>
      <c r="DR50" s="100"/>
      <c r="DS50" s="100"/>
      <c r="DT50" s="100"/>
      <c r="DU50" s="100"/>
      <c r="DV50" s="100"/>
      <c r="DW50" s="100"/>
      <c r="DX50" s="100"/>
      <c r="DY50" s="100"/>
      <c r="DZ50" s="100"/>
      <c r="EA50" s="100"/>
      <c r="EB50" s="100"/>
      <c r="EC50" s="100"/>
      <c r="ED50" s="100"/>
      <c r="EE50" s="100"/>
      <c r="EF50" s="100"/>
      <c r="EG50" s="100"/>
      <c r="EH50" s="100"/>
      <c r="EI50" s="100"/>
      <c r="EJ50" s="100"/>
      <c r="EK50" s="100"/>
      <c r="EL50" s="100"/>
      <c r="EM50" s="100"/>
      <c r="EN50" s="100"/>
      <c r="EO50" s="100"/>
      <c r="EP50" s="100"/>
      <c r="EQ50" s="100"/>
      <c r="ER50" s="100"/>
      <c r="ES50" s="100"/>
      <c r="ET50" s="100"/>
      <c r="EU50" s="100"/>
      <c r="EV50" s="100"/>
      <c r="EW50" s="100"/>
      <c r="EX50" s="100"/>
      <c r="EY50" s="100"/>
      <c r="EZ50" s="100"/>
      <c r="FA50" s="100"/>
      <c r="FB50" s="100"/>
      <c r="FC50" s="100"/>
      <c r="FD50" s="100"/>
      <c r="FE50" s="100"/>
      <c r="FF50" s="100"/>
      <c r="FG50" s="100"/>
      <c r="FH50" s="100"/>
      <c r="FI50" s="100"/>
      <c r="FJ50" s="100"/>
      <c r="FK50" s="100"/>
      <c r="FL50" s="100"/>
      <c r="FM50" s="100"/>
      <c r="FN50" s="100"/>
      <c r="FO50" s="100"/>
      <c r="FP50" s="100"/>
      <c r="FQ50" s="100"/>
      <c r="FR50" s="100"/>
      <c r="FS50" s="100"/>
      <c r="FT50" s="100"/>
      <c r="FU50" s="100"/>
      <c r="FV50" s="100"/>
      <c r="FW50" s="100"/>
      <c r="FX50" s="100"/>
      <c r="FY50" s="100"/>
      <c r="FZ50" s="100"/>
      <c r="GA50" s="100"/>
      <c r="GB50" s="100"/>
      <c r="GC50" s="100"/>
      <c r="GD50" s="100"/>
      <c r="GE50" s="100"/>
      <c r="GF50" s="100"/>
      <c r="GG50" s="100"/>
      <c r="GH50" s="100"/>
      <c r="GI50" s="100"/>
      <c r="GJ50" s="100"/>
      <c r="GK50" s="100"/>
      <c r="GL50" s="100"/>
      <c r="GM50" s="100"/>
      <c r="GN50" s="100"/>
      <c r="GO50" s="100"/>
      <c r="GP50" s="100"/>
      <c r="GQ50" s="100"/>
      <c r="GR50" s="100"/>
      <c r="GS50" s="100"/>
      <c r="GT50" s="100"/>
      <c r="GU50" s="100"/>
      <c r="GV50" s="100"/>
      <c r="GW50" s="100"/>
      <c r="GX50" s="100"/>
      <c r="GY50" s="100"/>
      <c r="GZ50" s="100"/>
      <c r="HA50" s="100"/>
      <c r="HB50" s="100"/>
      <c r="HC50" s="100"/>
      <c r="HD50" s="100"/>
      <c r="HE50" s="100"/>
      <c r="HF50" s="100"/>
      <c r="HG50" s="100"/>
      <c r="HH50" s="100"/>
      <c r="HI50" s="100"/>
      <c r="HJ50" s="100"/>
      <c r="HK50" s="100"/>
      <c r="HL50" s="100"/>
      <c r="HM50" s="100"/>
      <c r="HN50" s="100"/>
      <c r="HO50" s="100"/>
      <c r="HP50" s="100"/>
      <c r="HQ50" s="100"/>
      <c r="HR50" s="100"/>
      <c r="HS50" s="100"/>
      <c r="HT50" s="100"/>
      <c r="HU50" s="100"/>
      <c r="HV50" s="100"/>
      <c r="HW50" s="100"/>
      <c r="HX50" s="100"/>
      <c r="HY50" s="100"/>
      <c r="HZ50" s="100"/>
      <c r="IA50" s="100"/>
      <c r="IB50" s="100"/>
      <c r="IC50" s="100"/>
      <c r="ID50" s="100"/>
      <c r="IE50" s="100"/>
      <c r="IF50" s="100"/>
      <c r="IG50" s="100"/>
      <c r="IH50" s="100"/>
      <c r="II50" s="100"/>
      <c r="IJ50" s="100"/>
      <c r="IK50" s="100"/>
      <c r="IL50" s="100"/>
      <c r="IM50" s="100"/>
      <c r="IN50" s="100"/>
      <c r="IO50" s="100"/>
      <c r="IP50" s="100"/>
      <c r="IQ50" s="100"/>
      <c r="IR50" s="100"/>
      <c r="IS50" s="100"/>
      <c r="IT50" s="100"/>
      <c r="IU50" s="100"/>
      <c r="IV50" s="100"/>
      <c r="IW50" s="100"/>
    </row>
    <row r="51" customFormat="false" ht="19.5" hidden="true" customHeight="true" outlineLevel="0" collapsed="false">
      <c r="A51" s="102" t="s">
        <v>31</v>
      </c>
      <c r="B51" s="102" t="n">
        <v>316763</v>
      </c>
      <c r="C51" s="102"/>
      <c r="D51" s="102" t="n">
        <v>113463</v>
      </c>
      <c r="E51" s="102" t="n">
        <v>118846</v>
      </c>
      <c r="F51" s="102" t="n">
        <v>113467</v>
      </c>
      <c r="G51" s="102" t="n">
        <v>113473</v>
      </c>
      <c r="H51" s="102"/>
      <c r="I51" s="102"/>
      <c r="J51" s="102" t="n">
        <v>313892</v>
      </c>
      <c r="K51" s="102"/>
      <c r="L51" s="102" t="n">
        <v>30842</v>
      </c>
      <c r="M51" s="102" t="n">
        <v>131771</v>
      </c>
      <c r="N51" s="102" t="n">
        <v>129880</v>
      </c>
      <c r="O51" s="102" t="n">
        <v>43747</v>
      </c>
      <c r="P51" s="102"/>
      <c r="R51" s="102" t="n">
        <v>316766</v>
      </c>
      <c r="S51" s="102"/>
      <c r="T51" s="102" t="n">
        <v>131465</v>
      </c>
      <c r="U51" s="102" t="n">
        <v>131466</v>
      </c>
      <c r="V51" s="102" t="n">
        <v>131468</v>
      </c>
      <c r="W51" s="102"/>
      <c r="X51" s="102"/>
      <c r="Y51" s="102"/>
      <c r="Z51" s="102"/>
      <c r="AA51" s="103" t="n">
        <v>331566</v>
      </c>
      <c r="AB51" s="103" t="n">
        <v>331568</v>
      </c>
      <c r="AC51" s="102"/>
      <c r="AD51" s="102"/>
      <c r="AE51" s="102"/>
      <c r="AF51" s="102"/>
      <c r="AG51" s="102"/>
      <c r="AH51" s="102"/>
      <c r="AI51" s="102"/>
      <c r="AJ51" s="102"/>
      <c r="AK51" s="102"/>
      <c r="AL51" s="102"/>
      <c r="AM51" s="102"/>
      <c r="AN51" s="102"/>
      <c r="AO51" s="102"/>
      <c r="AP51" s="102"/>
      <c r="AQ51" s="102"/>
      <c r="AR51" s="102"/>
      <c r="AS51" s="102"/>
      <c r="AT51" s="102"/>
      <c r="AU51" s="102"/>
      <c r="AV51" s="102"/>
      <c r="AW51" s="102"/>
      <c r="AX51" s="102"/>
      <c r="AY51" s="102"/>
      <c r="AZ51" s="102"/>
      <c r="BA51" s="102"/>
      <c r="BB51" s="102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  <c r="BM51" s="102"/>
      <c r="BN51" s="102"/>
      <c r="BO51" s="102"/>
      <c r="BP51" s="102"/>
      <c r="BQ51" s="102"/>
      <c r="BR51" s="102"/>
      <c r="BS51" s="102"/>
      <c r="BT51" s="102"/>
      <c r="BU51" s="102"/>
      <c r="BV51" s="102"/>
      <c r="BW51" s="102"/>
      <c r="BX51" s="102"/>
      <c r="BY51" s="102"/>
      <c r="BZ51" s="102"/>
      <c r="CA51" s="102"/>
      <c r="CB51" s="102"/>
      <c r="CC51" s="102"/>
      <c r="CD51" s="102"/>
      <c r="CE51" s="102"/>
      <c r="CF51" s="102"/>
      <c r="CG51" s="102"/>
      <c r="CH51" s="102"/>
      <c r="CI51" s="102"/>
      <c r="CJ51" s="102"/>
      <c r="CK51" s="102"/>
      <c r="CL51" s="102"/>
      <c r="CM51" s="102"/>
      <c r="CN51" s="102"/>
      <c r="CO51" s="102"/>
      <c r="CP51" s="102"/>
      <c r="CQ51" s="102"/>
      <c r="CR51" s="102"/>
      <c r="CS51" s="102"/>
      <c r="CT51" s="102"/>
      <c r="CU51" s="102"/>
      <c r="CV51" s="102"/>
      <c r="CW51" s="102"/>
      <c r="CX51" s="102"/>
      <c r="CY51" s="102"/>
      <c r="CZ51" s="102"/>
      <c r="DA51" s="102"/>
      <c r="DB51" s="102"/>
      <c r="DC51" s="102"/>
      <c r="DD51" s="102"/>
      <c r="DE51" s="102"/>
      <c r="DF51" s="102"/>
      <c r="DG51" s="102"/>
      <c r="DH51" s="102"/>
      <c r="DI51" s="102"/>
      <c r="DJ51" s="102"/>
      <c r="DK51" s="102"/>
      <c r="DL51" s="102"/>
      <c r="DM51" s="102"/>
      <c r="DN51" s="102"/>
      <c r="DO51" s="102"/>
      <c r="DP51" s="102"/>
      <c r="DQ51" s="102"/>
      <c r="DR51" s="102"/>
      <c r="DS51" s="102"/>
      <c r="DT51" s="102"/>
      <c r="DU51" s="102"/>
      <c r="DV51" s="102"/>
      <c r="DW51" s="102"/>
      <c r="DX51" s="102"/>
      <c r="DY51" s="102"/>
      <c r="DZ51" s="102"/>
      <c r="EA51" s="102"/>
      <c r="EB51" s="102"/>
      <c r="EC51" s="102"/>
      <c r="ED51" s="102"/>
      <c r="EE51" s="102"/>
      <c r="EF51" s="102"/>
      <c r="EG51" s="102"/>
      <c r="EH51" s="102"/>
      <c r="EI51" s="102"/>
      <c r="EJ51" s="102"/>
      <c r="EK51" s="102"/>
      <c r="EL51" s="102"/>
      <c r="EM51" s="102"/>
      <c r="EN51" s="102"/>
      <c r="EO51" s="102"/>
      <c r="EP51" s="102"/>
      <c r="EQ51" s="102"/>
      <c r="ER51" s="102"/>
      <c r="ES51" s="102"/>
      <c r="ET51" s="102"/>
      <c r="EU51" s="102"/>
      <c r="EV51" s="102"/>
      <c r="EW51" s="102"/>
      <c r="EX51" s="102"/>
      <c r="EY51" s="102"/>
      <c r="EZ51" s="102"/>
      <c r="FA51" s="102"/>
      <c r="FB51" s="102"/>
      <c r="FC51" s="102"/>
      <c r="FD51" s="102"/>
      <c r="FE51" s="102"/>
      <c r="FF51" s="102"/>
      <c r="FG51" s="102"/>
      <c r="FH51" s="102"/>
      <c r="FI51" s="102"/>
      <c r="FJ51" s="102"/>
      <c r="FK51" s="102"/>
      <c r="FL51" s="102"/>
      <c r="FM51" s="102"/>
      <c r="FN51" s="102"/>
      <c r="FO51" s="102"/>
      <c r="FP51" s="102"/>
      <c r="FQ51" s="102"/>
      <c r="FR51" s="102"/>
      <c r="FS51" s="102"/>
      <c r="FT51" s="102"/>
      <c r="FU51" s="102"/>
      <c r="FV51" s="102"/>
      <c r="FW51" s="102"/>
      <c r="FX51" s="102"/>
      <c r="FY51" s="102"/>
      <c r="FZ51" s="102"/>
      <c r="GA51" s="102"/>
      <c r="GB51" s="102"/>
      <c r="GC51" s="102"/>
      <c r="GD51" s="102"/>
      <c r="GE51" s="102"/>
      <c r="GF51" s="102"/>
      <c r="GG51" s="102"/>
      <c r="GH51" s="102"/>
      <c r="GI51" s="102"/>
      <c r="GJ51" s="102"/>
      <c r="GK51" s="102"/>
      <c r="GL51" s="102"/>
      <c r="GM51" s="102"/>
      <c r="GN51" s="102"/>
      <c r="GO51" s="102"/>
      <c r="GP51" s="102"/>
      <c r="GQ51" s="102"/>
      <c r="GR51" s="102"/>
      <c r="GS51" s="102"/>
      <c r="GT51" s="102"/>
      <c r="GU51" s="102"/>
      <c r="GV51" s="102"/>
      <c r="GW51" s="102"/>
      <c r="GX51" s="102"/>
      <c r="GY51" s="102"/>
      <c r="GZ51" s="102"/>
      <c r="HA51" s="102"/>
      <c r="HB51" s="102"/>
      <c r="HC51" s="102"/>
      <c r="HD51" s="102"/>
      <c r="HE51" s="102"/>
      <c r="HF51" s="102"/>
      <c r="HG51" s="102"/>
      <c r="HH51" s="102"/>
      <c r="HI51" s="102"/>
      <c r="HJ51" s="102"/>
      <c r="HK51" s="102"/>
      <c r="HL51" s="102"/>
      <c r="HM51" s="102"/>
      <c r="HN51" s="102"/>
      <c r="HO51" s="102"/>
      <c r="HP51" s="102"/>
      <c r="HQ51" s="102"/>
      <c r="HR51" s="102"/>
      <c r="HS51" s="102"/>
      <c r="HT51" s="102"/>
      <c r="HU51" s="102"/>
      <c r="HV51" s="102"/>
      <c r="HW51" s="102"/>
      <c r="HX51" s="102"/>
      <c r="HY51" s="102"/>
      <c r="HZ51" s="102"/>
      <c r="IA51" s="102"/>
      <c r="IB51" s="102"/>
      <c r="IC51" s="102"/>
      <c r="ID51" s="102"/>
      <c r="IE51" s="102"/>
      <c r="IF51" s="102"/>
      <c r="IG51" s="102"/>
      <c r="IH51" s="102"/>
      <c r="II51" s="102"/>
      <c r="IJ51" s="102"/>
      <c r="IK51" s="102"/>
      <c r="IL51" s="102"/>
      <c r="IM51" s="102"/>
      <c r="IN51" s="102"/>
      <c r="IO51" s="102"/>
      <c r="IP51" s="102"/>
      <c r="IQ51" s="102"/>
      <c r="IR51" s="102"/>
      <c r="IS51" s="102"/>
      <c r="IT51" s="102"/>
      <c r="IU51" s="102"/>
      <c r="IV51" s="102"/>
      <c r="IW51" s="102"/>
    </row>
    <row r="53" customFormat="false" ht="11.25" hidden="false" customHeight="true" outlineLevel="0" collapsed="false"/>
    <row r="54" customFormat="false" ht="12.75" hidden="false" customHeight="false" outlineLevel="0" collapsed="false">
      <c r="B54" s="104" t="s">
        <v>32</v>
      </c>
      <c r="C54" s="105"/>
      <c r="D54" s="106"/>
      <c r="E54" s="106"/>
      <c r="F54" s="106"/>
      <c r="G54" s="106"/>
      <c r="H54" s="107" t="n">
        <f aca="false">DSUM(tufco,"hplrtotal",cnt)/COUNT(AE16:AE46)</f>
        <v>20000</v>
      </c>
      <c r="J54" s="104" t="s">
        <v>33</v>
      </c>
      <c r="K54" s="105"/>
      <c r="L54" s="108"/>
      <c r="M54" s="108"/>
      <c r="N54" s="108"/>
      <c r="O54" s="106"/>
      <c r="P54" s="107" t="n">
        <f aca="false">DSUM(tufco,"wbtotal",cnt)/COUNT(AE16:AE46)</f>
        <v>30000</v>
      </c>
      <c r="R54" s="37"/>
      <c r="S54" s="37"/>
    </row>
    <row r="55" customFormat="false" ht="12.75" hidden="false" customHeight="false" outlineLevel="0" collapsed="false">
      <c r="B55" s="38" t="s">
        <v>34</v>
      </c>
      <c r="C55" s="32"/>
      <c r="H55" s="31" t="n">
        <f aca="false">hplr*days-DSUM(tufco,"hplrtotal",cnt)</f>
        <v>0</v>
      </c>
      <c r="J55" s="38" t="s">
        <v>34</v>
      </c>
      <c r="K55" s="32"/>
      <c r="P55" s="31" t="n">
        <f aca="false">wb*days-DSUM(tufco,"wbtotal",cnt)</f>
        <v>0</v>
      </c>
    </row>
    <row r="56" customFormat="false" ht="13.5" hidden="false" customHeight="false" outlineLevel="0" collapsed="false">
      <c r="B56" s="109" t="s">
        <v>35</v>
      </c>
      <c r="C56" s="110"/>
      <c r="D56" s="111"/>
      <c r="E56" s="111"/>
      <c r="F56" s="111"/>
      <c r="G56" s="111"/>
      <c r="H56" s="42" t="e">
        <f aca="false">+H55/(days-COUNT(AE16:AE46))</f>
        <v>#DIV/0!</v>
      </c>
      <c r="J56" s="109" t="s">
        <v>35</v>
      </c>
      <c r="K56" s="110"/>
      <c r="L56" s="111"/>
      <c r="M56" s="111"/>
      <c r="N56" s="111"/>
      <c r="O56" s="111"/>
      <c r="P56" s="42" t="e">
        <f aca="false">P55/(days-COUNT(AE16:AE46))</f>
        <v>#DIV/0!</v>
      </c>
    </row>
    <row r="57" customFormat="false" ht="12.75" hidden="false" customHeight="true" outlineLevel="0" collapsed="false">
      <c r="B57" s="105"/>
      <c r="C57" s="105"/>
      <c r="D57" s="108"/>
      <c r="E57" s="108"/>
      <c r="F57" s="106"/>
      <c r="G57" s="106"/>
      <c r="J57" s="32"/>
      <c r="K57" s="32"/>
    </row>
    <row r="58" customFormat="false" ht="12.75" hidden="false" customHeight="false" outlineLevel="0" collapsed="false">
      <c r="B58" s="32"/>
      <c r="C58" s="32"/>
      <c r="J58" s="104" t="s">
        <v>36</v>
      </c>
      <c r="K58" s="105"/>
      <c r="L58" s="106"/>
      <c r="M58" s="106"/>
      <c r="N58" s="106"/>
      <c r="O58" s="107" t="n">
        <f aca="false">DSUM(tufco,"wbtotal",cnt)</f>
        <v>930000</v>
      </c>
      <c r="Q58" s="112"/>
    </row>
    <row r="59" customFormat="false" ht="13.5" hidden="false" customHeight="false" outlineLevel="0" collapsed="false">
      <c r="B59" s="32"/>
      <c r="C59" s="32"/>
      <c r="J59" s="113" t="s">
        <v>37</v>
      </c>
      <c r="K59" s="113"/>
      <c r="L59" s="114"/>
      <c r="M59" s="115"/>
      <c r="N59" s="111"/>
      <c r="O59" s="141" t="n">
        <f aca="false">O58/((now-1)-36161)</f>
        <v>31000</v>
      </c>
    </row>
    <row r="60" customFormat="false" ht="13.5" hidden="false" customHeight="false" outlineLevel="0" collapsed="false">
      <c r="B60" s="32"/>
      <c r="C60" s="32"/>
    </row>
    <row r="61" customFormat="false" ht="12.75" hidden="false" customHeight="false" outlineLevel="0" collapsed="false">
      <c r="B61" s="104" t="s">
        <v>38</v>
      </c>
      <c r="C61" s="105"/>
      <c r="D61" s="106"/>
      <c r="E61" s="106"/>
      <c r="F61" s="116" t="n">
        <v>12775000</v>
      </c>
      <c r="J61" s="104" t="s">
        <v>39</v>
      </c>
      <c r="K61" s="105"/>
      <c r="L61" s="108"/>
      <c r="M61" s="108"/>
      <c r="N61" s="106"/>
      <c r="O61" s="107" t="n">
        <f aca="false">DSUM(tufco,"gdtotal",cnt)/(COUNT(AE16:AE46))</f>
        <v>9346.74193548387</v>
      </c>
      <c r="T61" s="1" t="s">
        <v>40</v>
      </c>
    </row>
    <row r="62" customFormat="false" ht="12.75" hidden="false" customHeight="false" outlineLevel="0" collapsed="false">
      <c r="B62" s="38" t="s">
        <v>41</v>
      </c>
      <c r="C62" s="32"/>
      <c r="F62" s="117" t="n">
        <f aca="false">DSUM(tufco,"hplrtotal",cnt)</f>
        <v>620000</v>
      </c>
      <c r="J62" s="38" t="s">
        <v>34</v>
      </c>
      <c r="K62" s="32"/>
      <c r="O62" s="31"/>
      <c r="T62" s="1" t="s">
        <v>60</v>
      </c>
    </row>
    <row r="63" customFormat="false" ht="13.5" hidden="false" customHeight="false" outlineLevel="0" collapsed="false">
      <c r="B63" s="38" t="s">
        <v>37</v>
      </c>
      <c r="C63" s="32"/>
      <c r="F63" s="117" t="n">
        <f aca="false">F62/(now-36161)</f>
        <v>20000</v>
      </c>
      <c r="J63" s="109" t="s">
        <v>35</v>
      </c>
      <c r="K63" s="110"/>
      <c r="L63" s="111"/>
      <c r="M63" s="111"/>
      <c r="N63" s="111"/>
      <c r="O63" s="42"/>
      <c r="P63" s="32"/>
      <c r="T63" s="32"/>
    </row>
    <row r="64" customFormat="false" ht="13.5" hidden="false" customHeight="false" outlineLevel="0" collapsed="false">
      <c r="B64" s="109" t="s">
        <v>43</v>
      </c>
      <c r="C64" s="110"/>
      <c r="D64" s="111"/>
      <c r="E64" s="111"/>
      <c r="F64" s="118" t="n">
        <f aca="false">(+F61-F62)/(36526-now)</f>
        <v>36392.2155688623</v>
      </c>
      <c r="J64" s="104" t="s">
        <v>44</v>
      </c>
      <c r="K64" s="105"/>
      <c r="L64" s="105"/>
      <c r="M64" s="105"/>
      <c r="N64" s="105"/>
      <c r="O64" s="116" t="n">
        <v>9125000</v>
      </c>
    </row>
    <row r="65" customFormat="false" ht="13.5" hidden="false" customHeight="false" outlineLevel="0" collapsed="false">
      <c r="J65" s="38" t="s">
        <v>45</v>
      </c>
      <c r="K65" s="32"/>
      <c r="L65" s="32"/>
      <c r="M65" s="32"/>
      <c r="N65" s="32"/>
      <c r="O65" s="117" t="n">
        <f aca="false">DSUM(tufco,"gdtotal",cnt)</f>
        <v>289749</v>
      </c>
    </row>
    <row r="66" customFormat="false" ht="12.75" hidden="true" customHeight="false" outlineLevel="0" collapsed="false">
      <c r="J66" s="38"/>
      <c r="K66" s="32"/>
      <c r="L66" s="32"/>
      <c r="M66" s="32"/>
      <c r="N66" s="32"/>
      <c r="O66" s="117"/>
    </row>
    <row r="67" customFormat="false" ht="12.75" hidden="true" customHeight="false" outlineLevel="0" collapsed="false">
      <c r="J67" s="38"/>
      <c r="K67" s="32"/>
      <c r="L67" s="32"/>
      <c r="M67" s="32"/>
      <c r="N67" s="32"/>
      <c r="O67" s="117"/>
    </row>
    <row r="68" customFormat="false" ht="12.75" hidden="true" customHeight="false" outlineLevel="0" collapsed="false">
      <c r="J68" s="38"/>
      <c r="K68" s="32"/>
      <c r="L68" s="32"/>
      <c r="M68" s="32"/>
      <c r="N68" s="32"/>
      <c r="O68" s="117"/>
    </row>
    <row r="69" customFormat="false" ht="12.75" hidden="true" customHeight="false" outlineLevel="0" collapsed="false">
      <c r="J69" s="38"/>
      <c r="K69" s="32"/>
      <c r="L69" s="32"/>
      <c r="M69" s="32"/>
      <c r="N69" s="32"/>
      <c r="O69" s="117"/>
    </row>
    <row r="70" customFormat="false" ht="12.75" hidden="true" customHeight="false" outlineLevel="0" collapsed="false">
      <c r="J70" s="38"/>
      <c r="K70" s="32"/>
      <c r="L70" s="32"/>
      <c r="M70" s="32"/>
      <c r="N70" s="32"/>
      <c r="O70" s="117"/>
    </row>
    <row r="71" customFormat="false" ht="12.75" hidden="true" customHeight="false" outlineLevel="0" collapsed="false">
      <c r="J71" s="38"/>
      <c r="K71" s="32"/>
      <c r="L71" s="32"/>
      <c r="M71" s="32"/>
      <c r="N71" s="32"/>
      <c r="O71" s="117"/>
    </row>
    <row r="72" customFormat="false" ht="12.75" hidden="true" customHeight="false" outlineLevel="0" collapsed="false">
      <c r="J72" s="38"/>
      <c r="K72" s="32"/>
      <c r="L72" s="32"/>
      <c r="M72" s="32"/>
      <c r="N72" s="32"/>
      <c r="O72" s="117"/>
    </row>
    <row r="73" customFormat="false" ht="12.75" hidden="false" customHeight="false" outlineLevel="0" collapsed="false">
      <c r="B73" s="142" t="s">
        <v>46</v>
      </c>
      <c r="C73" s="106"/>
      <c r="D73" s="106"/>
      <c r="E73" s="106"/>
      <c r="F73" s="116" t="n">
        <f aca="false">+H48+W48</f>
        <v>909749</v>
      </c>
      <c r="J73" s="38" t="s">
        <v>37</v>
      </c>
      <c r="K73" s="32"/>
      <c r="L73" s="32"/>
      <c r="M73" s="32"/>
      <c r="N73" s="32"/>
      <c r="O73" s="143" t="n">
        <f aca="false">O65/((now-1)-36160)</f>
        <v>9346.74193548387</v>
      </c>
      <c r="R73" s="102"/>
    </row>
    <row r="74" customFormat="false" ht="13.5" hidden="false" customHeight="false" outlineLevel="0" collapsed="false">
      <c r="B74" s="109" t="s">
        <v>47</v>
      </c>
      <c r="C74" s="110"/>
      <c r="D74" s="111"/>
      <c r="E74" s="111"/>
      <c r="F74" s="118" t="n">
        <f aca="false">+F64+O74</f>
        <v>62845.0628742515</v>
      </c>
      <c r="J74" s="109" t="s">
        <v>43</v>
      </c>
      <c r="K74" s="110"/>
      <c r="L74" s="110"/>
      <c r="M74" s="110"/>
      <c r="N74" s="110"/>
      <c r="O74" s="118" t="n">
        <f aca="false">(+O64-O65)/(36526-now)</f>
        <v>26452.8473053892</v>
      </c>
    </row>
    <row r="76" customFormat="false" ht="12.75" hidden="false" customHeight="false" outlineLevel="0" collapsed="false">
      <c r="B76" s="120"/>
      <c r="C76" s="120"/>
      <c r="D76" s="1" t="s">
        <v>48</v>
      </c>
    </row>
    <row r="78" customFormat="false" ht="12.75" hidden="false" customHeight="false" outlineLevel="0" collapsed="false"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</row>
    <row r="79" customFormat="false" ht="12.75" hidden="false" customHeight="false" outlineLevel="0" collapsed="false"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</row>
    <row r="82" customFormat="false" ht="12.75" hidden="false" customHeight="false" outlineLevel="0" collapsed="false">
      <c r="A82" s="121"/>
      <c r="B82" s="121"/>
      <c r="C82" s="121"/>
      <c r="D82" s="0"/>
      <c r="E82" s="0"/>
      <c r="F82" s="0"/>
      <c r="G82" s="0"/>
      <c r="H82" s="121"/>
      <c r="I82" s="121"/>
      <c r="J82" s="121"/>
      <c r="K82" s="121"/>
      <c r="L82" s="0"/>
      <c r="M82" s="0"/>
      <c r="N82" s="0"/>
      <c r="O82" s="0"/>
      <c r="P82" s="0"/>
      <c r="Q82" s="0"/>
      <c r="R82" s="0"/>
      <c r="S82" s="0"/>
      <c r="T82" s="121"/>
      <c r="U82" s="121"/>
      <c r="V82" s="121"/>
      <c r="W82" s="121"/>
      <c r="X82" s="121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L82" s="121"/>
      <c r="AM82" s="121"/>
      <c r="AN82" s="121"/>
      <c r="AO82" s="121"/>
      <c r="AP82" s="121"/>
      <c r="AQ82" s="121"/>
      <c r="AR82" s="121"/>
      <c r="AS82" s="121"/>
      <c r="AT82" s="121"/>
      <c r="AU82" s="121"/>
      <c r="AV82" s="121"/>
      <c r="AW82" s="121"/>
      <c r="AX82" s="121"/>
      <c r="AY82" s="121"/>
      <c r="AZ82" s="121"/>
      <c r="BA82" s="121"/>
      <c r="BB82" s="121"/>
      <c r="BC82" s="121"/>
      <c r="BD82" s="121"/>
      <c r="BE82" s="121"/>
      <c r="BF82" s="121"/>
      <c r="BG82" s="121"/>
      <c r="BH82" s="121"/>
      <c r="BI82" s="121"/>
      <c r="BJ82" s="121"/>
      <c r="BK82" s="121"/>
      <c r="BL82" s="121"/>
      <c r="BM82" s="121"/>
      <c r="BN82" s="121"/>
      <c r="BO82" s="121"/>
      <c r="BP82" s="121"/>
      <c r="BQ82" s="121"/>
      <c r="BR82" s="121"/>
      <c r="BS82" s="121"/>
      <c r="BT82" s="121"/>
      <c r="BU82" s="121"/>
      <c r="BV82" s="121"/>
      <c r="BW82" s="121"/>
      <c r="BX82" s="121"/>
      <c r="BY82" s="121"/>
      <c r="BZ82" s="121"/>
      <c r="CA82" s="121"/>
      <c r="CB82" s="121"/>
      <c r="CC82" s="121"/>
      <c r="CD82" s="121"/>
      <c r="CE82" s="121"/>
      <c r="CF82" s="121"/>
      <c r="CG82" s="121"/>
      <c r="CH82" s="121"/>
      <c r="CI82" s="121"/>
      <c r="CJ82" s="121"/>
      <c r="CK82" s="121"/>
      <c r="CL82" s="121"/>
      <c r="CM82" s="121"/>
      <c r="CN82" s="121"/>
      <c r="CO82" s="121"/>
      <c r="CP82" s="121"/>
      <c r="CQ82" s="121"/>
      <c r="CR82" s="121"/>
      <c r="CS82" s="121"/>
      <c r="CT82" s="121"/>
      <c r="CU82" s="121"/>
      <c r="CV82" s="121"/>
      <c r="CW82" s="121"/>
      <c r="CX82" s="121"/>
      <c r="CY82" s="121"/>
      <c r="CZ82" s="121"/>
      <c r="DA82" s="121"/>
      <c r="DB82" s="121"/>
      <c r="DC82" s="121"/>
      <c r="DD82" s="121"/>
      <c r="DE82" s="121"/>
      <c r="DF82" s="121"/>
      <c r="DG82" s="121"/>
      <c r="DH82" s="121"/>
      <c r="DI82" s="121"/>
      <c r="DJ82" s="121"/>
      <c r="DK82" s="121"/>
      <c r="DL82" s="121"/>
      <c r="DM82" s="121"/>
      <c r="DN82" s="121"/>
      <c r="DO82" s="121"/>
      <c r="DP82" s="121"/>
      <c r="DQ82" s="121"/>
      <c r="DR82" s="121"/>
      <c r="DS82" s="121"/>
      <c r="DT82" s="121"/>
      <c r="DU82" s="121"/>
      <c r="DV82" s="121"/>
      <c r="DW82" s="121"/>
      <c r="DX82" s="121"/>
      <c r="DY82" s="121"/>
      <c r="DZ82" s="121"/>
      <c r="EA82" s="121"/>
      <c r="EB82" s="121"/>
      <c r="EC82" s="121"/>
      <c r="ED82" s="121"/>
      <c r="EE82" s="121"/>
      <c r="EF82" s="121"/>
      <c r="EG82" s="121"/>
      <c r="EH82" s="121"/>
      <c r="EI82" s="121"/>
      <c r="EJ82" s="121"/>
      <c r="EK82" s="121"/>
      <c r="EL82" s="121"/>
      <c r="EM82" s="121"/>
      <c r="EN82" s="121"/>
      <c r="EO82" s="121"/>
      <c r="EP82" s="121"/>
      <c r="EQ82" s="121"/>
      <c r="ER82" s="121"/>
      <c r="ES82" s="121"/>
      <c r="ET82" s="121"/>
      <c r="EU82" s="121"/>
      <c r="EV82" s="121"/>
      <c r="EW82" s="121"/>
      <c r="EX82" s="121"/>
      <c r="EY82" s="121"/>
      <c r="EZ82" s="121"/>
      <c r="FA82" s="121"/>
      <c r="FB82" s="121"/>
      <c r="FC82" s="121"/>
      <c r="FD82" s="121"/>
      <c r="FE82" s="121"/>
      <c r="FF82" s="121"/>
      <c r="FG82" s="121"/>
      <c r="FH82" s="121"/>
      <c r="FI82" s="121"/>
      <c r="FJ82" s="121"/>
      <c r="FK82" s="121"/>
      <c r="FL82" s="121"/>
      <c r="FM82" s="121"/>
      <c r="FN82" s="121"/>
      <c r="FO82" s="121"/>
      <c r="FP82" s="121"/>
      <c r="FQ82" s="121"/>
      <c r="FR82" s="121"/>
      <c r="FS82" s="121"/>
      <c r="FT82" s="121"/>
      <c r="FU82" s="121"/>
      <c r="FV82" s="121"/>
      <c r="FW82" s="121"/>
      <c r="FX82" s="121"/>
      <c r="FY82" s="121"/>
      <c r="FZ82" s="121"/>
      <c r="GA82" s="121"/>
      <c r="GB82" s="121"/>
      <c r="GC82" s="121"/>
      <c r="GD82" s="121"/>
      <c r="GE82" s="121"/>
      <c r="GF82" s="121"/>
      <c r="GG82" s="121"/>
      <c r="GH82" s="121"/>
      <c r="GI82" s="121"/>
      <c r="GJ82" s="121"/>
      <c r="GK82" s="121"/>
      <c r="GL82" s="121"/>
      <c r="GM82" s="121"/>
      <c r="GN82" s="121"/>
      <c r="GO82" s="121"/>
      <c r="GP82" s="121"/>
      <c r="GQ82" s="121"/>
      <c r="GR82" s="121"/>
      <c r="GS82" s="121"/>
      <c r="GT82" s="121"/>
      <c r="GU82" s="121"/>
      <c r="GV82" s="121"/>
      <c r="GW82" s="121"/>
      <c r="GX82" s="121"/>
      <c r="GY82" s="121"/>
      <c r="GZ82" s="121"/>
      <c r="HA82" s="121"/>
      <c r="HB82" s="121"/>
      <c r="HC82" s="121"/>
      <c r="HD82" s="121"/>
      <c r="HE82" s="121"/>
      <c r="HF82" s="121"/>
      <c r="HG82" s="121"/>
      <c r="HH82" s="121"/>
      <c r="HI82" s="121"/>
      <c r="HJ82" s="121"/>
      <c r="HK82" s="121"/>
      <c r="HL82" s="121"/>
      <c r="HM82" s="121"/>
      <c r="HN82" s="121"/>
      <c r="HO82" s="121"/>
      <c r="HP82" s="121"/>
      <c r="HQ82" s="121"/>
      <c r="HR82" s="121"/>
      <c r="HS82" s="121"/>
      <c r="HT82" s="121"/>
      <c r="HU82" s="121"/>
      <c r="HV82" s="121"/>
      <c r="HW82" s="121"/>
      <c r="HX82" s="121"/>
      <c r="HY82" s="121"/>
      <c r="HZ82" s="121"/>
      <c r="IA82" s="121"/>
      <c r="IB82" s="121"/>
      <c r="IC82" s="121"/>
      <c r="ID82" s="121"/>
      <c r="IE82" s="121"/>
      <c r="IF82" s="121"/>
      <c r="IG82" s="121"/>
      <c r="IH82" s="121"/>
      <c r="II82" s="121"/>
      <c r="IJ82" s="121"/>
      <c r="IK82" s="121"/>
      <c r="IL82" s="121"/>
      <c r="IM82" s="121"/>
      <c r="IN82" s="121"/>
      <c r="IO82" s="121"/>
      <c r="IP82" s="121"/>
      <c r="IQ82" s="121"/>
      <c r="IR82" s="121"/>
      <c r="IS82" s="121"/>
      <c r="IT82" s="121"/>
      <c r="IU82" s="121"/>
      <c r="IV82" s="121"/>
      <c r="IW82" s="121"/>
    </row>
    <row r="83" customFormat="false" ht="12.75" hidden="false" customHeight="false" outlineLevel="0" collapsed="false">
      <c r="A83" s="121"/>
      <c r="B83" s="121"/>
      <c r="C83" s="121"/>
      <c r="D83" s="0"/>
      <c r="E83" s="0"/>
      <c r="F83" s="0"/>
      <c r="G83" s="0"/>
      <c r="H83" s="121"/>
      <c r="I83" s="121"/>
      <c r="J83" s="121"/>
      <c r="K83" s="121"/>
      <c r="L83" s="0"/>
      <c r="M83" s="0"/>
      <c r="N83" s="0"/>
      <c r="O83" s="0"/>
      <c r="P83" s="0"/>
      <c r="Q83" s="0"/>
      <c r="R83" s="0"/>
      <c r="S83" s="0"/>
      <c r="T83" s="121"/>
      <c r="U83" s="121"/>
      <c r="V83" s="121"/>
      <c r="W83" s="121"/>
      <c r="X83" s="121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121"/>
      <c r="AK83" s="121"/>
      <c r="AL83" s="121"/>
      <c r="AM83" s="121"/>
      <c r="AN83" s="121"/>
      <c r="AO83" s="121"/>
      <c r="AP83" s="121"/>
      <c r="AQ83" s="121"/>
      <c r="AR83" s="121"/>
      <c r="AS83" s="121"/>
      <c r="AT83" s="121"/>
      <c r="AU83" s="121"/>
      <c r="AV83" s="121"/>
      <c r="AW83" s="121"/>
      <c r="AX83" s="121"/>
      <c r="AY83" s="121"/>
      <c r="AZ83" s="121"/>
      <c r="BA83" s="121"/>
      <c r="BB83" s="121"/>
      <c r="BC83" s="121"/>
      <c r="BD83" s="121"/>
      <c r="BE83" s="121"/>
      <c r="BF83" s="121"/>
      <c r="BG83" s="121"/>
      <c r="BH83" s="121"/>
      <c r="BI83" s="121"/>
      <c r="BJ83" s="121"/>
      <c r="BK83" s="121"/>
      <c r="BL83" s="121"/>
      <c r="BM83" s="121"/>
      <c r="BN83" s="121"/>
      <c r="BO83" s="121"/>
      <c r="BP83" s="121"/>
      <c r="BQ83" s="121"/>
      <c r="BR83" s="121"/>
      <c r="BS83" s="121"/>
      <c r="BT83" s="121"/>
      <c r="BU83" s="121"/>
      <c r="BV83" s="121"/>
      <c r="BW83" s="121"/>
      <c r="BX83" s="121"/>
      <c r="BY83" s="121"/>
      <c r="BZ83" s="121"/>
      <c r="CA83" s="121"/>
      <c r="CB83" s="121"/>
      <c r="CC83" s="121"/>
      <c r="CD83" s="121"/>
      <c r="CE83" s="121"/>
      <c r="CF83" s="121"/>
      <c r="CG83" s="121"/>
      <c r="CH83" s="121"/>
      <c r="CI83" s="121"/>
      <c r="CJ83" s="121"/>
      <c r="CK83" s="121"/>
      <c r="CL83" s="121"/>
      <c r="CM83" s="121"/>
      <c r="CN83" s="121"/>
      <c r="CO83" s="121"/>
      <c r="CP83" s="121"/>
      <c r="CQ83" s="121"/>
      <c r="CR83" s="121"/>
      <c r="CS83" s="121"/>
      <c r="CT83" s="121"/>
      <c r="CU83" s="121"/>
      <c r="CV83" s="121"/>
      <c r="CW83" s="121"/>
      <c r="CX83" s="121"/>
      <c r="CY83" s="121"/>
      <c r="CZ83" s="121"/>
      <c r="DA83" s="121"/>
      <c r="DB83" s="121"/>
      <c r="DC83" s="121"/>
      <c r="DD83" s="121"/>
      <c r="DE83" s="121"/>
      <c r="DF83" s="121"/>
      <c r="DG83" s="121"/>
      <c r="DH83" s="121"/>
      <c r="DI83" s="121"/>
      <c r="DJ83" s="121"/>
      <c r="DK83" s="121"/>
      <c r="DL83" s="121"/>
      <c r="DM83" s="121"/>
      <c r="DN83" s="121"/>
      <c r="DO83" s="121"/>
      <c r="DP83" s="121"/>
      <c r="DQ83" s="121"/>
      <c r="DR83" s="121"/>
      <c r="DS83" s="121"/>
      <c r="DT83" s="121"/>
      <c r="DU83" s="121"/>
      <c r="DV83" s="121"/>
      <c r="DW83" s="121"/>
      <c r="DX83" s="121"/>
      <c r="DY83" s="121"/>
      <c r="DZ83" s="121"/>
      <c r="EA83" s="121"/>
      <c r="EB83" s="121"/>
      <c r="EC83" s="121"/>
      <c r="ED83" s="121"/>
      <c r="EE83" s="121"/>
      <c r="EF83" s="121"/>
      <c r="EG83" s="121"/>
      <c r="EH83" s="121"/>
      <c r="EI83" s="121"/>
      <c r="EJ83" s="121"/>
      <c r="EK83" s="121"/>
      <c r="EL83" s="121"/>
      <c r="EM83" s="121"/>
      <c r="EN83" s="121"/>
      <c r="EO83" s="121"/>
      <c r="EP83" s="121"/>
      <c r="EQ83" s="121"/>
      <c r="ER83" s="121"/>
      <c r="ES83" s="121"/>
      <c r="ET83" s="121"/>
      <c r="EU83" s="121"/>
      <c r="EV83" s="121"/>
      <c r="EW83" s="121"/>
      <c r="EX83" s="121"/>
      <c r="EY83" s="121"/>
      <c r="EZ83" s="121"/>
      <c r="FA83" s="121"/>
      <c r="FB83" s="121"/>
      <c r="FC83" s="121"/>
      <c r="FD83" s="121"/>
      <c r="FE83" s="121"/>
      <c r="FF83" s="121"/>
      <c r="FG83" s="121"/>
      <c r="FH83" s="121"/>
      <c r="FI83" s="121"/>
      <c r="FJ83" s="121"/>
      <c r="FK83" s="121"/>
      <c r="FL83" s="121"/>
      <c r="FM83" s="121"/>
      <c r="FN83" s="121"/>
      <c r="FO83" s="121"/>
      <c r="FP83" s="121"/>
      <c r="FQ83" s="121"/>
      <c r="FR83" s="121"/>
      <c r="FS83" s="121"/>
      <c r="FT83" s="121"/>
      <c r="FU83" s="121"/>
      <c r="FV83" s="121"/>
      <c r="FW83" s="121"/>
      <c r="FX83" s="121"/>
      <c r="FY83" s="121"/>
      <c r="FZ83" s="121"/>
      <c r="GA83" s="121"/>
      <c r="GB83" s="121"/>
      <c r="GC83" s="121"/>
      <c r="GD83" s="121"/>
      <c r="GE83" s="121"/>
      <c r="GF83" s="121"/>
      <c r="GG83" s="121"/>
      <c r="GH83" s="121"/>
      <c r="GI83" s="121"/>
      <c r="GJ83" s="121"/>
      <c r="GK83" s="121"/>
      <c r="GL83" s="121"/>
      <c r="GM83" s="121"/>
      <c r="GN83" s="121"/>
      <c r="GO83" s="121"/>
      <c r="GP83" s="121"/>
      <c r="GQ83" s="121"/>
      <c r="GR83" s="121"/>
      <c r="GS83" s="121"/>
      <c r="GT83" s="121"/>
      <c r="GU83" s="121"/>
      <c r="GV83" s="121"/>
      <c r="GW83" s="121"/>
      <c r="GX83" s="121"/>
      <c r="GY83" s="121"/>
      <c r="GZ83" s="121"/>
      <c r="HA83" s="121"/>
      <c r="HB83" s="121"/>
      <c r="HC83" s="121"/>
      <c r="HD83" s="121"/>
      <c r="HE83" s="121"/>
      <c r="HF83" s="121"/>
      <c r="HG83" s="121"/>
      <c r="HH83" s="121"/>
      <c r="HI83" s="121"/>
      <c r="HJ83" s="121"/>
      <c r="HK83" s="121"/>
      <c r="HL83" s="121"/>
      <c r="HM83" s="121"/>
      <c r="HN83" s="121"/>
      <c r="HO83" s="121"/>
      <c r="HP83" s="121"/>
      <c r="HQ83" s="121"/>
      <c r="HR83" s="121"/>
      <c r="HS83" s="121"/>
      <c r="HT83" s="121"/>
      <c r="HU83" s="121"/>
      <c r="HV83" s="121"/>
      <c r="HW83" s="121"/>
      <c r="HX83" s="121"/>
      <c r="HY83" s="121"/>
      <c r="HZ83" s="121"/>
      <c r="IA83" s="121"/>
      <c r="IB83" s="121"/>
      <c r="IC83" s="121"/>
      <c r="ID83" s="121"/>
      <c r="IE83" s="121"/>
      <c r="IF83" s="121"/>
      <c r="IG83" s="121"/>
      <c r="IH83" s="121"/>
      <c r="II83" s="121"/>
      <c r="IJ83" s="121"/>
      <c r="IK83" s="121"/>
      <c r="IL83" s="121"/>
      <c r="IM83" s="121"/>
      <c r="IN83" s="121"/>
      <c r="IO83" s="121"/>
      <c r="IP83" s="121"/>
      <c r="IQ83" s="121"/>
      <c r="IR83" s="121"/>
      <c r="IS83" s="121"/>
      <c r="IT83" s="121"/>
      <c r="IU83" s="121"/>
      <c r="IV83" s="121"/>
      <c r="IW83" s="121"/>
    </row>
    <row r="84" customFormat="false" ht="12.75" hidden="false" customHeight="false" outlineLevel="0" collapsed="false">
      <c r="D84" s="0"/>
      <c r="E84" s="0"/>
      <c r="F84" s="0"/>
      <c r="G84" s="0"/>
    </row>
    <row r="94" customFormat="false" ht="12.75" hidden="false" customHeight="false" outlineLevel="0" collapsed="false">
      <c r="A94" s="1" t="s">
        <v>59</v>
      </c>
    </row>
    <row r="95" customFormat="false" ht="12.75" hidden="false" customHeight="false" outlineLevel="0" collapsed="false">
      <c r="A95" s="1" t="n">
        <v>1</v>
      </c>
    </row>
  </sheetData>
  <mergeCells count="4">
    <mergeCell ref="D12:G12"/>
    <mergeCell ref="L12:O12"/>
    <mergeCell ref="T12:V12"/>
    <mergeCell ref="AA12:AC12"/>
  </mergeCells>
  <printOptions headings="false" gridLines="false" gridLinesSet="true" horizontalCentered="false" verticalCentered="false"/>
  <pageMargins left="0.379861111111111" right="0.329861111111111" top="0.75" bottom="0.752083333333333" header="0.511811023622047" footer="0.2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5"/>
  <sheetViews>
    <sheetView showFormulas="false" showGridLines="false" showRowColHeaders="true" showZeros="true" rightToLeft="false" tabSelected="false" showOutlineSymbols="true" defaultGridColor="true" view="normal" topLeftCell="A3" colorId="64" zoomScale="75" zoomScaleNormal="75" zoomScalePageLayoutView="100" workbookViewId="0">
      <pane xSplit="1" ySplit="13" topLeftCell="B24" activePane="bottomRight" state="frozen"/>
      <selection pane="topLeft" activeCell="A3" activeCellId="0" sqref="A3"/>
      <selection pane="topRight" activeCell="B3" activeCellId="0" sqref="B3"/>
      <selection pane="bottomLeft" activeCell="A24" activeCellId="0" sqref="A24"/>
      <selection pane="bottomRight" activeCell="A24" activeCellId="0" sqref="A2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7.7"/>
    <col collapsed="false" customWidth="true" hidden="false" outlineLevel="0" max="2" min="2" style="1" width="13.28"/>
    <col collapsed="false" customWidth="true" hidden="false" outlineLevel="0" max="3" min="3" style="1" width="2.7"/>
    <col collapsed="false" customWidth="true" hidden="false" outlineLevel="0" max="5" min="4" style="1" width="15.28"/>
    <col collapsed="false" customWidth="true" hidden="false" outlineLevel="0" max="6" min="6" style="1" width="14.14"/>
    <col collapsed="false" customWidth="true" hidden="false" outlineLevel="0" max="7" min="7" style="1" width="11.13"/>
    <col collapsed="false" customWidth="true" hidden="false" outlineLevel="0" max="8" min="8" style="1" width="12.7"/>
    <col collapsed="false" customWidth="true" hidden="false" outlineLevel="0" max="9" min="9" style="1" width="3.7"/>
    <col collapsed="false" customWidth="true" hidden="false" outlineLevel="0" max="10" min="10" style="1" width="10.71"/>
    <col collapsed="false" customWidth="true" hidden="false" outlineLevel="0" max="11" min="11" style="1" width="2.7"/>
    <col collapsed="false" customWidth="true" hidden="false" outlineLevel="0" max="12" min="12" style="1" width="11.99"/>
    <col collapsed="false" customWidth="true" hidden="false" outlineLevel="0" max="13" min="13" style="1" width="10.71"/>
    <col collapsed="false" customWidth="true" hidden="false" outlineLevel="0" max="14" min="14" style="1" width="14.7"/>
    <col collapsed="false" customWidth="true" hidden="false" outlineLevel="0" max="15" min="15" style="1" width="12.56"/>
    <col collapsed="false" customWidth="true" hidden="false" outlineLevel="0" max="16" min="16" style="1" width="12.7"/>
    <col collapsed="false" customWidth="true" hidden="false" outlineLevel="0" max="17" min="17" style="1" width="3.7"/>
    <col collapsed="false" customWidth="true" hidden="false" outlineLevel="0" max="18" min="18" style="1" width="10.71"/>
    <col collapsed="false" customWidth="true" hidden="false" outlineLevel="0" max="19" min="19" style="1" width="2.42"/>
    <col collapsed="false" customWidth="true" hidden="false" outlineLevel="0" max="20" min="20" style="1" width="11.99"/>
    <col collapsed="false" customWidth="true" hidden="false" outlineLevel="0" max="22" min="21" style="1" width="10.71"/>
    <col collapsed="false" customWidth="true" hidden="false" outlineLevel="0" max="23" min="23" style="1" width="12.7"/>
    <col collapsed="false" customWidth="true" hidden="false" outlineLevel="0" max="24" min="24" style="1" width="4.7"/>
    <col collapsed="false" customWidth="true" hidden="false" outlineLevel="0" max="25" min="25" style="1" width="14.56"/>
    <col collapsed="false" customWidth="true" hidden="false" outlineLevel="0" max="26" min="26" style="1" width="6.7"/>
    <col collapsed="false" customWidth="true" hidden="false" outlineLevel="0" max="28" min="27" style="1" width="12.14"/>
    <col collapsed="false" customWidth="true" hidden="false" outlineLevel="0" max="29" min="29" style="1" width="6.7"/>
    <col collapsed="false" customWidth="true" hidden="true" outlineLevel="0" max="30" min="30" style="1" width="12.42"/>
    <col collapsed="false" customWidth="true" hidden="true" outlineLevel="0" max="31" min="31" style="1" width="14.7"/>
    <col collapsed="false" customWidth="true" hidden="true" outlineLevel="0" max="32" min="32" style="1" width="11.28"/>
    <col collapsed="false" customWidth="true" hidden="true" outlineLevel="0" max="33" min="33" style="1" width="9.06"/>
    <col collapsed="false" customWidth="false" hidden="false" outlineLevel="0" max="34" min="34" style="1" width="9.14"/>
    <col collapsed="false" customWidth="true" hidden="true" outlineLevel="0" max="36" min="35" style="1" width="9.06"/>
    <col collapsed="false" customWidth="true" hidden="false" outlineLevel="0" max="37" min="37" style="1" width="8.99"/>
    <col collapsed="false" customWidth="false" hidden="false" outlineLevel="0" max="38" min="38" style="1" width="9.14"/>
    <col collapsed="false" customWidth="true" hidden="false" outlineLevel="0" max="39" min="39" style="1" width="11.28"/>
    <col collapsed="false" customWidth="true" hidden="false" outlineLevel="0" max="40" min="40" style="1" width="12.28"/>
    <col collapsed="false" customWidth="false" hidden="false" outlineLevel="0" max="41" min="41" style="1" width="9.14"/>
    <col collapsed="false" customWidth="true" hidden="false" outlineLevel="0" max="42" min="42" style="1" width="10.28"/>
    <col collapsed="false" customWidth="false" hidden="false" outlineLevel="0" max="257" min="43" style="1" width="9.14"/>
  </cols>
  <sheetData>
    <row r="1" customFormat="false" ht="13.5" hidden="false" customHeight="false" outlineLevel="0" collapsed="false">
      <c r="E1" s="2"/>
      <c r="F1" s="3" t="s">
        <v>0</v>
      </c>
      <c r="G1" s="4" t="s">
        <v>1</v>
      </c>
    </row>
    <row r="2" customFormat="false" ht="13.5" hidden="false" customHeight="false" outlineLevel="0" collapsed="false">
      <c r="A2" s="5" t="s">
        <v>2</v>
      </c>
      <c r="B2" s="6" t="n">
        <v>28</v>
      </c>
      <c r="C2" s="7"/>
      <c r="E2" s="8" t="s">
        <v>3</v>
      </c>
      <c r="F2" s="9" t="n">
        <v>20000</v>
      </c>
      <c r="G2" s="10" t="n">
        <v>30000</v>
      </c>
    </row>
    <row r="3" customFormat="false" ht="19.5" hidden="false" customHeight="false" outlineLevel="0" collapsed="false">
      <c r="A3" s="11" t="s">
        <v>4</v>
      </c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</row>
    <row r="4" customFormat="false" ht="19.5" hidden="false" customHeight="false" outlineLevel="0" collapsed="false">
      <c r="A4" s="11" t="s">
        <v>5</v>
      </c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</row>
    <row r="5" customFormat="false" ht="19.5" hidden="false" customHeight="false" outlineLevel="0" collapsed="false">
      <c r="A5" s="11"/>
      <c r="B5" s="0"/>
      <c r="C5" s="0"/>
      <c r="D5" s="0"/>
      <c r="E5" s="0"/>
      <c r="F5" s="0"/>
      <c r="G5" s="0"/>
      <c r="H5" s="0"/>
      <c r="I5" s="0"/>
      <c r="J5" s="12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N5" s="144" t="n">
        <f aca="false">time</f>
        <v>45926.9769180396</v>
      </c>
    </row>
    <row r="6" customFormat="false" ht="19.5" hidden="false" customHeight="false" outlineLevel="0" collapsed="false">
      <c r="A6" s="13" t="s">
        <v>61</v>
      </c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K6" s="102" t="n">
        <f aca="true">IF(NOW()&lt;36220,ROUND(NOW(),0),36220)</f>
        <v>36220</v>
      </c>
      <c r="AM6" s="145" t="n">
        <f aca="true">NOW()</f>
        <v>45926.9769180396</v>
      </c>
      <c r="AN6" s="144" t="n">
        <v>0.5</v>
      </c>
    </row>
    <row r="7" customFormat="false" ht="16.5" hidden="false" customHeight="false" outlineLevel="0" collapsed="false">
      <c r="A7" s="14"/>
    </row>
    <row r="8" customFormat="false" ht="18" hidden="false" customHeight="false" outlineLevel="0" collapsed="false">
      <c r="B8" s="15" t="s">
        <v>7</v>
      </c>
      <c r="C8" s="16"/>
      <c r="D8" s="16"/>
      <c r="E8" s="16"/>
      <c r="F8" s="16"/>
      <c r="G8" s="16"/>
      <c r="H8" s="17"/>
      <c r="I8" s="18"/>
      <c r="J8" s="19" t="s">
        <v>8</v>
      </c>
      <c r="K8" s="20"/>
      <c r="L8" s="21"/>
      <c r="M8" s="21"/>
      <c r="N8" s="21"/>
      <c r="O8" s="21"/>
      <c r="P8" s="22"/>
      <c r="R8" s="23" t="s">
        <v>9</v>
      </c>
      <c r="S8" s="24"/>
      <c r="T8" s="24"/>
      <c r="U8" s="25"/>
      <c r="V8" s="24"/>
      <c r="W8" s="26"/>
      <c r="X8" s="27"/>
    </row>
    <row r="9" customFormat="false" ht="15" hidden="false" customHeight="true" outlineLevel="0" collapsed="false">
      <c r="B9" s="28" t="s">
        <v>10</v>
      </c>
      <c r="C9" s="29"/>
      <c r="D9" s="18"/>
      <c r="E9" s="18"/>
      <c r="F9" s="18"/>
      <c r="G9" s="18"/>
      <c r="H9" s="30"/>
      <c r="I9" s="18"/>
      <c r="J9" s="28" t="s">
        <v>11</v>
      </c>
      <c r="K9" s="29"/>
      <c r="L9" s="18"/>
      <c r="M9" s="18"/>
      <c r="N9" s="18"/>
      <c r="O9" s="18"/>
      <c r="P9" s="31"/>
      <c r="R9" s="28" t="s">
        <v>10</v>
      </c>
      <c r="S9" s="29"/>
      <c r="T9" s="18"/>
      <c r="U9" s="32"/>
      <c r="V9" s="18"/>
      <c r="W9" s="33"/>
      <c r="X9" s="27"/>
      <c r="AN9" s="146"/>
    </row>
    <row r="10" customFormat="false" ht="15.75" hidden="false" customHeight="true" outlineLevel="0" collapsed="false">
      <c r="B10" s="34" t="s">
        <v>12</v>
      </c>
      <c r="E10" s="35" t="s">
        <v>62</v>
      </c>
      <c r="F10" s="36" t="n">
        <f aca="false">hplr</f>
        <v>20000</v>
      </c>
      <c r="H10" s="31"/>
      <c r="J10" s="34" t="s">
        <v>14</v>
      </c>
      <c r="N10" s="35" t="s">
        <v>62</v>
      </c>
      <c r="O10" s="36" t="n">
        <f aca="false">wb</f>
        <v>30000</v>
      </c>
      <c r="P10" s="31"/>
      <c r="R10" s="28" t="s">
        <v>15</v>
      </c>
      <c r="S10" s="29"/>
      <c r="T10" s="32"/>
      <c r="U10" s="32"/>
      <c r="W10" s="31"/>
      <c r="AP10" s="112"/>
    </row>
    <row r="11" customFormat="false" ht="9.75" hidden="false" customHeight="true" outlineLevel="0" collapsed="false">
      <c r="B11" s="34"/>
      <c r="D11" s="37"/>
      <c r="E11" s="37"/>
      <c r="H11" s="31"/>
      <c r="J11" s="34"/>
      <c r="N11" s="37"/>
      <c r="P11" s="31"/>
      <c r="R11" s="38"/>
      <c r="S11" s="32"/>
      <c r="T11" s="32"/>
      <c r="U11" s="32"/>
      <c r="V11" s="32"/>
      <c r="W11" s="31"/>
      <c r="AD11" s="39"/>
      <c r="AE11" s="39"/>
      <c r="AF11" s="39"/>
    </row>
    <row r="12" customFormat="false" ht="16.5" hidden="false" customHeight="true" outlineLevel="0" collapsed="false">
      <c r="B12" s="40" t="s">
        <v>52</v>
      </c>
      <c r="C12" s="41"/>
      <c r="D12" s="40" t="s">
        <v>53</v>
      </c>
      <c r="E12" s="40"/>
      <c r="F12" s="40"/>
      <c r="G12" s="40"/>
      <c r="H12" s="42" t="n">
        <f aca="false">hplr*days</f>
        <v>560000</v>
      </c>
      <c r="J12" s="43" t="s">
        <v>52</v>
      </c>
      <c r="K12" s="41"/>
      <c r="L12" s="43" t="s">
        <v>53</v>
      </c>
      <c r="M12" s="43"/>
      <c r="N12" s="43"/>
      <c r="O12" s="43"/>
      <c r="P12" s="31" t="n">
        <f aca="false">wb*days</f>
        <v>840000</v>
      </c>
      <c r="R12" s="44" t="s">
        <v>52</v>
      </c>
      <c r="S12" s="45"/>
      <c r="T12" s="44" t="s">
        <v>53</v>
      </c>
      <c r="U12" s="44"/>
      <c r="V12" s="44"/>
      <c r="W12" s="42"/>
      <c r="AD12" s="47" t="s">
        <v>18</v>
      </c>
      <c r="AE12" s="47"/>
      <c r="AF12" s="47"/>
    </row>
    <row r="13" customFormat="false" ht="15" hidden="false" customHeight="false" outlineLevel="0" collapsed="false">
      <c r="B13" s="48" t="s">
        <v>19</v>
      </c>
      <c r="C13" s="49"/>
      <c r="D13" s="50" t="s">
        <v>20</v>
      </c>
      <c r="E13" s="51" t="s">
        <v>20</v>
      </c>
      <c r="F13" s="51" t="s">
        <v>21</v>
      </c>
      <c r="G13" s="52" t="s">
        <v>22</v>
      </c>
      <c r="H13" s="53" t="s">
        <v>23</v>
      </c>
      <c r="I13" s="49"/>
      <c r="J13" s="54" t="s">
        <v>24</v>
      </c>
      <c r="K13" s="55"/>
      <c r="L13" s="56" t="s">
        <v>20</v>
      </c>
      <c r="M13" s="57" t="s">
        <v>20</v>
      </c>
      <c r="N13" s="57" t="s">
        <v>21</v>
      </c>
      <c r="O13" s="45" t="s">
        <v>22</v>
      </c>
      <c r="P13" s="58" t="s">
        <v>23</v>
      </c>
      <c r="R13" s="48" t="s">
        <v>19</v>
      </c>
      <c r="S13" s="49"/>
      <c r="T13" s="56" t="s">
        <v>20</v>
      </c>
      <c r="U13" s="57" t="s">
        <v>21</v>
      </c>
      <c r="V13" s="59" t="s">
        <v>22</v>
      </c>
      <c r="W13" s="60" t="s">
        <v>23</v>
      </c>
      <c r="X13" s="49"/>
      <c r="Y13" s="147" t="s">
        <v>29</v>
      </c>
      <c r="AA13" s="147" t="s">
        <v>29</v>
      </c>
      <c r="AB13" s="147"/>
      <c r="AD13" s="62" t="s">
        <v>26</v>
      </c>
      <c r="AE13" s="39" t="s">
        <v>9</v>
      </c>
      <c r="AF13" s="62" t="s">
        <v>23</v>
      </c>
    </row>
    <row r="14" customFormat="false" ht="13.5" hidden="false" customHeight="false" outlineLevel="0" collapsed="false">
      <c r="A14" s="63"/>
      <c r="B14" s="64" t="s">
        <v>27</v>
      </c>
      <c r="C14" s="65"/>
      <c r="D14" s="64" t="n">
        <v>67</v>
      </c>
      <c r="E14" s="66" t="n">
        <v>67</v>
      </c>
      <c r="F14" s="66" t="n">
        <v>4132</v>
      </c>
      <c r="G14" s="66" t="n">
        <v>686</v>
      </c>
      <c r="H14" s="67"/>
      <c r="I14" s="68"/>
      <c r="J14" s="64" t="s">
        <v>27</v>
      </c>
      <c r="K14" s="65"/>
      <c r="L14" s="69" t="n">
        <v>67</v>
      </c>
      <c r="M14" s="70" t="n">
        <v>67</v>
      </c>
      <c r="N14" s="70" t="n">
        <v>4132</v>
      </c>
      <c r="O14" s="65" t="n">
        <v>686</v>
      </c>
      <c r="P14" s="71"/>
      <c r="Q14" s="63"/>
      <c r="R14" s="64" t="s">
        <v>27</v>
      </c>
      <c r="S14" s="65"/>
      <c r="T14" s="69" t="n">
        <v>67</v>
      </c>
      <c r="U14" s="65" t="n">
        <v>67</v>
      </c>
      <c r="V14" s="72" t="n">
        <v>686</v>
      </c>
      <c r="W14" s="73" t="s">
        <v>28</v>
      </c>
      <c r="X14" s="68"/>
      <c r="Y14" s="148" t="s">
        <v>54</v>
      </c>
      <c r="Z14" s="63"/>
      <c r="AA14" s="149" t="s">
        <v>52</v>
      </c>
      <c r="AB14" s="150" t="s">
        <v>53</v>
      </c>
      <c r="AC14" s="63"/>
      <c r="AD14" s="74"/>
      <c r="AE14" s="75"/>
      <c r="AF14" s="74"/>
      <c r="AG14" s="63"/>
      <c r="AH14" s="63" t="s">
        <v>55</v>
      </c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3"/>
      <c r="CQ14" s="63"/>
      <c r="CR14" s="63"/>
      <c r="CS14" s="63"/>
      <c r="CT14" s="63"/>
      <c r="CU14" s="63"/>
      <c r="CV14" s="63"/>
      <c r="CW14" s="63"/>
      <c r="CX14" s="63"/>
      <c r="CY14" s="63"/>
      <c r="CZ14" s="63"/>
      <c r="DA14" s="63"/>
      <c r="DB14" s="63"/>
      <c r="DC14" s="63"/>
      <c r="DD14" s="63"/>
      <c r="DE14" s="63"/>
      <c r="DF14" s="63"/>
      <c r="DG14" s="63"/>
      <c r="DH14" s="63"/>
      <c r="DI14" s="63"/>
      <c r="DJ14" s="63"/>
      <c r="DK14" s="63"/>
      <c r="DL14" s="63"/>
      <c r="DM14" s="63"/>
      <c r="DN14" s="63"/>
      <c r="DO14" s="63"/>
      <c r="DP14" s="63"/>
      <c r="DQ14" s="63"/>
      <c r="DR14" s="63"/>
      <c r="DS14" s="63"/>
      <c r="DT14" s="63"/>
      <c r="DU14" s="63"/>
      <c r="DV14" s="63"/>
      <c r="DW14" s="63"/>
      <c r="DX14" s="63"/>
      <c r="DY14" s="63"/>
      <c r="DZ14" s="63"/>
      <c r="EA14" s="63"/>
      <c r="EB14" s="63"/>
      <c r="EC14" s="63"/>
      <c r="ED14" s="63"/>
      <c r="EE14" s="63"/>
      <c r="EF14" s="63"/>
      <c r="EG14" s="63"/>
      <c r="EH14" s="63"/>
      <c r="EI14" s="63"/>
      <c r="EJ14" s="63"/>
      <c r="EK14" s="63"/>
      <c r="EL14" s="63"/>
      <c r="EM14" s="63"/>
      <c r="EN14" s="63"/>
      <c r="EO14" s="63"/>
      <c r="EP14" s="63"/>
      <c r="EQ14" s="63"/>
      <c r="ER14" s="63"/>
      <c r="ES14" s="63"/>
      <c r="ET14" s="63"/>
      <c r="EU14" s="63"/>
      <c r="EV14" s="63"/>
      <c r="EW14" s="63"/>
      <c r="EX14" s="63"/>
      <c r="EY14" s="63"/>
      <c r="EZ14" s="63"/>
      <c r="FA14" s="63"/>
      <c r="FB14" s="63"/>
      <c r="FC14" s="63"/>
      <c r="FD14" s="63"/>
      <c r="FE14" s="63"/>
      <c r="FF14" s="63"/>
      <c r="FG14" s="63"/>
      <c r="FH14" s="63"/>
      <c r="FI14" s="63"/>
      <c r="FJ14" s="63"/>
      <c r="FK14" s="63"/>
      <c r="FL14" s="63"/>
      <c r="FM14" s="63"/>
      <c r="FN14" s="63"/>
      <c r="FO14" s="63"/>
      <c r="FP14" s="63"/>
      <c r="FQ14" s="63"/>
      <c r="FR14" s="63"/>
      <c r="FS14" s="63"/>
      <c r="FT14" s="63"/>
      <c r="FU14" s="63"/>
      <c r="FV14" s="63"/>
      <c r="FW14" s="63"/>
      <c r="FX14" s="63"/>
      <c r="FY14" s="63"/>
      <c r="FZ14" s="63"/>
      <c r="GA14" s="63"/>
      <c r="GB14" s="63"/>
      <c r="GC14" s="63"/>
      <c r="GD14" s="63"/>
      <c r="GE14" s="63"/>
      <c r="GF14" s="63"/>
      <c r="GG14" s="63"/>
      <c r="GH14" s="63"/>
      <c r="GI14" s="63"/>
      <c r="GJ14" s="63"/>
      <c r="GK14" s="63"/>
      <c r="GL14" s="63"/>
      <c r="GM14" s="63"/>
      <c r="GN14" s="63"/>
      <c r="GO14" s="63"/>
      <c r="GP14" s="63"/>
      <c r="GQ14" s="63"/>
      <c r="GR14" s="63"/>
      <c r="GS14" s="63"/>
      <c r="GT14" s="63"/>
      <c r="GU14" s="63"/>
      <c r="GV14" s="63"/>
      <c r="GW14" s="63"/>
      <c r="GX14" s="63"/>
      <c r="GY14" s="63"/>
      <c r="GZ14" s="63"/>
      <c r="HA14" s="63"/>
      <c r="HB14" s="63"/>
      <c r="HC14" s="63"/>
      <c r="HD14" s="63"/>
      <c r="HE14" s="63"/>
      <c r="HF14" s="63"/>
      <c r="HG14" s="63"/>
      <c r="HH14" s="63"/>
      <c r="HI14" s="63"/>
      <c r="HJ14" s="63"/>
      <c r="HK14" s="63"/>
      <c r="HL14" s="63"/>
      <c r="HM14" s="63"/>
      <c r="HN14" s="63"/>
      <c r="HO14" s="63"/>
      <c r="HP14" s="63"/>
      <c r="HQ14" s="63"/>
      <c r="HR14" s="63"/>
      <c r="HS14" s="63"/>
      <c r="HT14" s="63"/>
      <c r="HU14" s="63"/>
      <c r="HV14" s="63"/>
      <c r="HW14" s="63"/>
      <c r="HX14" s="63"/>
      <c r="HY14" s="63"/>
      <c r="HZ14" s="63"/>
      <c r="IA14" s="63"/>
      <c r="IB14" s="63"/>
      <c r="IC14" s="63"/>
      <c r="ID14" s="63"/>
      <c r="IE14" s="63"/>
      <c r="IF14" s="63"/>
      <c r="IG14" s="63"/>
      <c r="IH14" s="63"/>
      <c r="II14" s="63"/>
      <c r="IJ14" s="63"/>
      <c r="IK14" s="63"/>
      <c r="IL14" s="63"/>
      <c r="IM14" s="63"/>
      <c r="IN14" s="63"/>
      <c r="IO14" s="63"/>
      <c r="IP14" s="63"/>
      <c r="IQ14" s="63"/>
      <c r="IR14" s="63"/>
      <c r="IS14" s="63"/>
      <c r="IT14" s="63"/>
      <c r="IU14" s="63"/>
      <c r="IV14" s="63"/>
      <c r="IW14" s="63"/>
    </row>
    <row r="15" customFormat="false" ht="12.75" hidden="true" customHeight="false" outlineLevel="0" collapsed="false">
      <c r="A15" s="63"/>
      <c r="B15" s="124"/>
      <c r="C15" s="68"/>
      <c r="D15" s="68"/>
      <c r="E15" s="68"/>
      <c r="F15" s="68"/>
      <c r="G15" s="68"/>
      <c r="H15" s="125" t="s">
        <v>56</v>
      </c>
      <c r="I15" s="68"/>
      <c r="J15" s="124"/>
      <c r="K15" s="68"/>
      <c r="L15" s="126"/>
      <c r="M15" s="126"/>
      <c r="N15" s="126"/>
      <c r="O15" s="68"/>
      <c r="P15" s="127" t="s">
        <v>57</v>
      </c>
      <c r="Q15" s="63"/>
      <c r="R15" s="124"/>
      <c r="S15" s="68"/>
      <c r="T15" s="68"/>
      <c r="U15" s="68"/>
      <c r="V15" s="126"/>
      <c r="W15" s="128" t="s">
        <v>58</v>
      </c>
      <c r="X15" s="68"/>
      <c r="Y15" s="63"/>
      <c r="Z15" s="63"/>
      <c r="AA15" s="63"/>
      <c r="AB15" s="63"/>
      <c r="AC15" s="63"/>
      <c r="AD15" s="74"/>
      <c r="AE15" s="75"/>
      <c r="AF15" s="74"/>
      <c r="AG15" s="63"/>
      <c r="AH15" s="63" t="s">
        <v>59</v>
      </c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  <c r="EE15" s="63"/>
      <c r="EF15" s="63"/>
      <c r="EG15" s="63"/>
      <c r="EH15" s="63"/>
      <c r="EI15" s="63"/>
      <c r="EJ15" s="63"/>
      <c r="EK15" s="63"/>
      <c r="EL15" s="63"/>
      <c r="EM15" s="63"/>
      <c r="EN15" s="63"/>
      <c r="EO15" s="63"/>
      <c r="EP15" s="63"/>
      <c r="EQ15" s="63"/>
      <c r="ER15" s="63"/>
      <c r="ES15" s="63"/>
      <c r="ET15" s="63"/>
      <c r="EU15" s="63"/>
      <c r="EV15" s="63"/>
      <c r="EW15" s="63"/>
      <c r="EX15" s="63"/>
      <c r="EY15" s="63"/>
      <c r="EZ15" s="63"/>
      <c r="FA15" s="63"/>
      <c r="FB15" s="63"/>
      <c r="FC15" s="63"/>
      <c r="FD15" s="63"/>
      <c r="FE15" s="63"/>
      <c r="FF15" s="63"/>
      <c r="FG15" s="63"/>
      <c r="FH15" s="63"/>
      <c r="FI15" s="63"/>
      <c r="FJ15" s="63"/>
      <c r="FK15" s="63"/>
      <c r="FL15" s="63"/>
      <c r="FM15" s="63"/>
      <c r="FN15" s="63"/>
      <c r="FO15" s="63"/>
      <c r="FP15" s="63"/>
      <c r="FQ15" s="63"/>
      <c r="FR15" s="63"/>
      <c r="FS15" s="63"/>
      <c r="FT15" s="63"/>
      <c r="FU15" s="63"/>
      <c r="FV15" s="63"/>
      <c r="FW15" s="63"/>
      <c r="FX15" s="63"/>
      <c r="FY15" s="63"/>
      <c r="FZ15" s="63"/>
      <c r="GA15" s="63"/>
      <c r="GB15" s="63"/>
      <c r="GC15" s="63"/>
      <c r="GD15" s="63"/>
      <c r="GE15" s="63"/>
      <c r="GF15" s="63"/>
      <c r="GG15" s="63"/>
      <c r="GH15" s="63"/>
      <c r="GI15" s="63"/>
      <c r="GJ15" s="63"/>
      <c r="GK15" s="63"/>
      <c r="GL15" s="63"/>
      <c r="GM15" s="63"/>
      <c r="GN15" s="63"/>
      <c r="GO15" s="63"/>
      <c r="GP15" s="63"/>
      <c r="GQ15" s="63"/>
      <c r="GR15" s="63"/>
      <c r="GS15" s="63"/>
      <c r="GT15" s="63"/>
      <c r="GU15" s="63"/>
      <c r="GV15" s="63"/>
      <c r="GW15" s="63"/>
      <c r="GX15" s="63"/>
      <c r="GY15" s="63"/>
      <c r="GZ15" s="63"/>
      <c r="HA15" s="63"/>
      <c r="HB15" s="63"/>
      <c r="HC15" s="63"/>
      <c r="HD15" s="63"/>
      <c r="HE15" s="63"/>
      <c r="HF15" s="63"/>
      <c r="HG15" s="63"/>
      <c r="HH15" s="63"/>
      <c r="HI15" s="63"/>
      <c r="HJ15" s="63"/>
      <c r="HK15" s="63"/>
      <c r="HL15" s="63"/>
      <c r="HM15" s="63"/>
      <c r="HN15" s="63"/>
      <c r="HO15" s="63"/>
      <c r="HP15" s="63"/>
      <c r="HQ15" s="63"/>
      <c r="HR15" s="63"/>
      <c r="HS15" s="63"/>
      <c r="HT15" s="63"/>
      <c r="HU15" s="63"/>
      <c r="HV15" s="63"/>
      <c r="HW15" s="63"/>
      <c r="HX15" s="63"/>
      <c r="HY15" s="63"/>
      <c r="HZ15" s="63"/>
      <c r="IA15" s="63"/>
      <c r="IB15" s="63"/>
      <c r="IC15" s="63"/>
      <c r="ID15" s="63"/>
      <c r="IE15" s="63"/>
      <c r="IF15" s="63"/>
      <c r="IG15" s="63"/>
      <c r="IH15" s="63"/>
      <c r="II15" s="63"/>
      <c r="IJ15" s="63"/>
      <c r="IK15" s="63"/>
      <c r="IL15" s="63"/>
      <c r="IM15" s="63"/>
      <c r="IN15" s="63"/>
      <c r="IO15" s="63"/>
      <c r="IP15" s="63"/>
      <c r="IQ15" s="63"/>
      <c r="IR15" s="63"/>
      <c r="IS15" s="63"/>
      <c r="IT15" s="63"/>
      <c r="IU15" s="63"/>
      <c r="IV15" s="63"/>
      <c r="IW15" s="63"/>
    </row>
    <row r="16" customFormat="false" ht="15" hidden="false" customHeight="true" outlineLevel="0" collapsed="false">
      <c r="A16" s="1" t="n">
        <v>1</v>
      </c>
      <c r="B16" s="91" t="n">
        <v>40000</v>
      </c>
      <c r="C16" s="151"/>
      <c r="D16" s="78" t="n">
        <v>0</v>
      </c>
      <c r="E16" s="78" t="n">
        <v>0</v>
      </c>
      <c r="F16" s="78" t="n">
        <v>0</v>
      </c>
      <c r="G16" s="78" t="n">
        <v>0</v>
      </c>
      <c r="H16" s="79" t="n">
        <f aca="false">SUM(B16:G16)</f>
        <v>40000</v>
      </c>
      <c r="I16" s="80"/>
      <c r="J16" s="81" t="n">
        <v>30000</v>
      </c>
      <c r="K16" s="82"/>
      <c r="L16" s="83" t="n">
        <v>20000</v>
      </c>
      <c r="M16" s="84" t="n">
        <v>0</v>
      </c>
      <c r="N16" s="84" t="n">
        <v>10000</v>
      </c>
      <c r="O16" s="84" t="n">
        <v>0</v>
      </c>
      <c r="P16" s="85" t="n">
        <f aca="false">SUM(J16:O16)</f>
        <v>60000</v>
      </c>
      <c r="R16" s="86" t="n">
        <v>0</v>
      </c>
      <c r="S16" s="87"/>
      <c r="T16" s="88" t="n">
        <v>0</v>
      </c>
      <c r="U16" s="89" t="n">
        <v>0</v>
      </c>
      <c r="V16" s="90" t="n">
        <v>0</v>
      </c>
      <c r="W16" s="79" t="n">
        <f aca="false">+R16</f>
        <v>0</v>
      </c>
      <c r="Y16" s="152" t="n">
        <f aca="false">+W16+P16+H16</f>
        <v>100000</v>
      </c>
      <c r="AA16" s="142" t="n">
        <f aca="false">B16+J16+R16</f>
        <v>70000</v>
      </c>
      <c r="AB16" s="107" t="n">
        <f aca="false">Y16-AA16</f>
        <v>30000</v>
      </c>
      <c r="AD16" s="83" t="n">
        <f aca="false">B16+J16</f>
        <v>70000</v>
      </c>
      <c r="AE16" s="83" t="n">
        <f aca="false">R16</f>
        <v>0</v>
      </c>
      <c r="AF16" s="84" t="n">
        <f aca="false">SUM(AD16:AE16)</f>
        <v>70000</v>
      </c>
      <c r="AH16" s="1" t="n">
        <f aca="false">IF(now&gt;AK16-1,1,"")</f>
        <v>1</v>
      </c>
      <c r="AK16" s="1" t="n">
        <v>36192</v>
      </c>
      <c r="AL16" s="153" t="n">
        <v>36192</v>
      </c>
    </row>
    <row r="17" customFormat="false" ht="15" hidden="false" customHeight="true" outlineLevel="0" collapsed="false">
      <c r="A17" s="1" t="n">
        <f aca="false">+A16+1</f>
        <v>2</v>
      </c>
      <c r="B17" s="91" t="n">
        <v>19792</v>
      </c>
      <c r="C17" s="151"/>
      <c r="D17" s="78" t="n">
        <v>0</v>
      </c>
      <c r="E17" s="78" t="n">
        <v>0</v>
      </c>
      <c r="F17" s="78" t="n">
        <v>0</v>
      </c>
      <c r="G17" s="78" t="n">
        <v>0</v>
      </c>
      <c r="H17" s="79" t="n">
        <f aca="false">SUM(B17:G17)</f>
        <v>19792</v>
      </c>
      <c r="I17" s="80"/>
      <c r="J17" s="81" t="n">
        <v>0</v>
      </c>
      <c r="K17" s="82"/>
      <c r="L17" s="83" t="n">
        <v>20000</v>
      </c>
      <c r="M17" s="84" t="n">
        <v>0</v>
      </c>
      <c r="N17" s="84" t="n">
        <v>10000</v>
      </c>
      <c r="O17" s="84" t="n">
        <v>0</v>
      </c>
      <c r="P17" s="85" t="n">
        <f aca="false">SUM(J17:O17)</f>
        <v>30000</v>
      </c>
      <c r="R17" s="86" t="n">
        <v>0</v>
      </c>
      <c r="S17" s="87"/>
      <c r="T17" s="88" t="n">
        <v>0</v>
      </c>
      <c r="U17" s="89" t="n">
        <v>0</v>
      </c>
      <c r="V17" s="90" t="n">
        <v>0</v>
      </c>
      <c r="W17" s="79" t="n">
        <f aca="false">+R17+T17</f>
        <v>0</v>
      </c>
      <c r="Y17" s="154" t="n">
        <f aca="false">+W17+P17+H17</f>
        <v>49792</v>
      </c>
      <c r="AA17" s="34" t="n">
        <f aca="false">B17+J17+R17</f>
        <v>19792</v>
      </c>
      <c r="AB17" s="31" t="n">
        <f aca="false">Y17-AA17</f>
        <v>30000</v>
      </c>
      <c r="AD17" s="83" t="n">
        <f aca="false">B17+J17</f>
        <v>19792</v>
      </c>
      <c r="AE17" s="83" t="n">
        <f aca="false">R17</f>
        <v>0</v>
      </c>
      <c r="AF17" s="84" t="n">
        <f aca="false">SUM(AD17:AE17)</f>
        <v>19792</v>
      </c>
      <c r="AH17" s="155" t="n">
        <f aca="false">IF(now-1&gt;AK17,1,"")</f>
        <v>1</v>
      </c>
      <c r="AK17" s="1" t="n">
        <v>36193</v>
      </c>
      <c r="AL17" s="153" t="n">
        <v>36193</v>
      </c>
    </row>
    <row r="18" customFormat="false" ht="15" hidden="false" customHeight="true" outlineLevel="0" collapsed="false">
      <c r="A18" s="1" t="n">
        <f aca="false">+A17+1</f>
        <v>3</v>
      </c>
      <c r="B18" s="91" t="n">
        <v>0</v>
      </c>
      <c r="C18" s="151"/>
      <c r="D18" s="78" t="n">
        <v>0</v>
      </c>
      <c r="E18" s="78" t="n">
        <v>0</v>
      </c>
      <c r="F18" s="78" t="n">
        <v>0</v>
      </c>
      <c r="G18" s="78" t="n">
        <v>0</v>
      </c>
      <c r="H18" s="79" t="n">
        <f aca="false">SUM(B18:G18)</f>
        <v>0</v>
      </c>
      <c r="I18" s="80"/>
      <c r="J18" s="81" t="n">
        <f aca="false">J17</f>
        <v>0</v>
      </c>
      <c r="K18" s="82"/>
      <c r="L18" s="83" t="n">
        <v>20000</v>
      </c>
      <c r="M18" s="84" t="n">
        <v>0</v>
      </c>
      <c r="N18" s="84" t="n">
        <v>10000</v>
      </c>
      <c r="O18" s="84" t="n">
        <v>0</v>
      </c>
      <c r="P18" s="85" t="n">
        <f aca="false">SUM(J18:O18)</f>
        <v>30000</v>
      </c>
      <c r="R18" s="86" t="n">
        <v>35000</v>
      </c>
      <c r="S18" s="87"/>
      <c r="T18" s="88" t="n">
        <v>0</v>
      </c>
      <c r="U18" s="89" t="n">
        <v>0</v>
      </c>
      <c r="V18" s="90" t="n">
        <v>0</v>
      </c>
      <c r="W18" s="79" t="n">
        <f aca="false">+R18+T18</f>
        <v>35000</v>
      </c>
      <c r="Y18" s="154" t="n">
        <f aca="false">+W18+P18+H18</f>
        <v>65000</v>
      </c>
      <c r="AA18" s="34" t="n">
        <f aca="false">B18+J18+R18</f>
        <v>35000</v>
      </c>
      <c r="AB18" s="31" t="n">
        <f aca="false">Y18-AA18</f>
        <v>30000</v>
      </c>
      <c r="AD18" s="83" t="n">
        <f aca="false">B18+J18</f>
        <v>0</v>
      </c>
      <c r="AE18" s="83" t="n">
        <f aca="false">R18</f>
        <v>35000</v>
      </c>
      <c r="AF18" s="84" t="n">
        <f aca="false">SUM(AD18:AE18)</f>
        <v>35000</v>
      </c>
      <c r="AH18" s="155" t="n">
        <f aca="false">IF(now-1&gt;AK18,1,"")</f>
        <v>1</v>
      </c>
      <c r="AK18" s="1" t="n">
        <v>36194</v>
      </c>
      <c r="AL18" s="153" t="n">
        <v>36194</v>
      </c>
    </row>
    <row r="19" customFormat="false" ht="15" hidden="false" customHeight="true" outlineLevel="0" collapsed="false">
      <c r="A19" s="1" t="n">
        <f aca="false">+A18+1</f>
        <v>4</v>
      </c>
      <c r="B19" s="91" t="n">
        <v>0</v>
      </c>
      <c r="C19" s="151"/>
      <c r="D19" s="78" t="n">
        <v>0</v>
      </c>
      <c r="E19" s="78" t="n">
        <v>0</v>
      </c>
      <c r="F19" s="78" t="n">
        <v>0</v>
      </c>
      <c r="G19" s="78" t="n">
        <v>0</v>
      </c>
      <c r="H19" s="79" t="n">
        <f aca="false">SUM(B19:G19)</f>
        <v>0</v>
      </c>
      <c r="I19" s="80"/>
      <c r="J19" s="81" t="n">
        <f aca="false">J18</f>
        <v>0</v>
      </c>
      <c r="K19" s="82"/>
      <c r="L19" s="83" t="n">
        <v>20000</v>
      </c>
      <c r="M19" s="84" t="n">
        <v>0</v>
      </c>
      <c r="N19" s="84" t="n">
        <v>10000</v>
      </c>
      <c r="O19" s="84" t="n">
        <v>0</v>
      </c>
      <c r="P19" s="85" t="n">
        <f aca="false">SUM(J19:O19)</f>
        <v>30000</v>
      </c>
      <c r="R19" s="86" t="n">
        <v>0</v>
      </c>
      <c r="S19" s="87"/>
      <c r="T19" s="88" t="n">
        <v>0</v>
      </c>
      <c r="U19" s="89" t="n">
        <v>0</v>
      </c>
      <c r="V19" s="90" t="n">
        <v>0</v>
      </c>
      <c r="W19" s="79" t="n">
        <f aca="false">+R19+T19</f>
        <v>0</v>
      </c>
      <c r="Y19" s="154" t="n">
        <f aca="false">+W19+P19+H19</f>
        <v>30000</v>
      </c>
      <c r="AA19" s="34" t="n">
        <f aca="false">B19+J19+R19</f>
        <v>0</v>
      </c>
      <c r="AB19" s="31" t="n">
        <f aca="false">Y19-AA19</f>
        <v>30000</v>
      </c>
      <c r="AD19" s="83" t="n">
        <f aca="false">B19+J19</f>
        <v>0</v>
      </c>
      <c r="AE19" s="83" t="n">
        <f aca="false">R19</f>
        <v>0</v>
      </c>
      <c r="AF19" s="84" t="n">
        <f aca="false">SUM(AD19:AE19)</f>
        <v>0</v>
      </c>
      <c r="AH19" s="155" t="n">
        <f aca="false">IF(now-1&gt;AK19,1,"")</f>
        <v>1</v>
      </c>
      <c r="AK19" s="1" t="n">
        <v>36195</v>
      </c>
      <c r="AL19" s="153" t="n">
        <v>36195</v>
      </c>
    </row>
    <row r="20" customFormat="false" ht="15" hidden="false" customHeight="true" outlineLevel="0" collapsed="false">
      <c r="A20" s="1" t="n">
        <f aca="false">+A19+1</f>
        <v>5</v>
      </c>
      <c r="B20" s="91" t="n">
        <v>0</v>
      </c>
      <c r="C20" s="151"/>
      <c r="D20" s="78" t="n">
        <v>0</v>
      </c>
      <c r="E20" s="78" t="n">
        <v>0</v>
      </c>
      <c r="F20" s="78" t="n">
        <v>0</v>
      </c>
      <c r="G20" s="78" t="n">
        <v>0</v>
      </c>
      <c r="H20" s="79" t="n">
        <f aca="false">SUM(B20:G20)</f>
        <v>0</v>
      </c>
      <c r="I20" s="80"/>
      <c r="J20" s="81" t="n">
        <f aca="false">J19</f>
        <v>0</v>
      </c>
      <c r="K20" s="82"/>
      <c r="L20" s="83" t="n">
        <v>20000</v>
      </c>
      <c r="M20" s="84" t="n">
        <v>0</v>
      </c>
      <c r="N20" s="84" t="n">
        <v>10000</v>
      </c>
      <c r="O20" s="84" t="n">
        <v>0</v>
      </c>
      <c r="P20" s="85" t="n">
        <f aca="false">SUM(J20:O20)</f>
        <v>30000</v>
      </c>
      <c r="R20" s="86" t="n">
        <v>0</v>
      </c>
      <c r="S20" s="87"/>
      <c r="T20" s="88" t="n">
        <v>0</v>
      </c>
      <c r="U20" s="89" t="n">
        <v>0</v>
      </c>
      <c r="V20" s="90" t="n">
        <v>0</v>
      </c>
      <c r="W20" s="79" t="n">
        <f aca="false">+R20+T20</f>
        <v>0</v>
      </c>
      <c r="Y20" s="154" t="n">
        <f aca="false">+W20+P20+H20</f>
        <v>30000</v>
      </c>
      <c r="AA20" s="34" t="n">
        <f aca="false">B20+J20+R20</f>
        <v>0</v>
      </c>
      <c r="AB20" s="31" t="n">
        <f aca="false">Y20-AA20</f>
        <v>30000</v>
      </c>
      <c r="AD20" s="83" t="n">
        <f aca="false">B20+J20</f>
        <v>0</v>
      </c>
      <c r="AE20" s="83" t="n">
        <f aca="false">R20</f>
        <v>0</v>
      </c>
      <c r="AF20" s="84" t="n">
        <f aca="false">SUM(AD20:AE20)</f>
        <v>0</v>
      </c>
      <c r="AH20" s="155" t="n">
        <f aca="false">IF(now-1&gt;AK20,1,"")</f>
        <v>1</v>
      </c>
      <c r="AK20" s="1" t="n">
        <v>36196</v>
      </c>
      <c r="AL20" s="153" t="n">
        <v>36196</v>
      </c>
    </row>
    <row r="21" customFormat="false" ht="15" hidden="false" customHeight="true" outlineLevel="0" collapsed="false">
      <c r="A21" s="1" t="n">
        <f aca="false">+A20+1</f>
        <v>6</v>
      </c>
      <c r="B21" s="91" t="n">
        <v>0</v>
      </c>
      <c r="C21" s="151"/>
      <c r="D21" s="78" t="n">
        <v>0</v>
      </c>
      <c r="E21" s="78" t="n">
        <v>0</v>
      </c>
      <c r="F21" s="78" t="n">
        <v>0</v>
      </c>
      <c r="G21" s="78" t="n">
        <v>0</v>
      </c>
      <c r="H21" s="79" t="n">
        <f aca="false">SUM(B21:G21)</f>
        <v>0</v>
      </c>
      <c r="I21" s="80"/>
      <c r="J21" s="81" t="n">
        <f aca="false">J20</f>
        <v>0</v>
      </c>
      <c r="K21" s="82"/>
      <c r="L21" s="83" t="n">
        <v>0</v>
      </c>
      <c r="M21" s="84" t="n">
        <v>0</v>
      </c>
      <c r="N21" s="84" t="n">
        <v>0</v>
      </c>
      <c r="O21" s="84" t="n">
        <v>0</v>
      </c>
      <c r="P21" s="85" t="n">
        <f aca="false">SUM(J21:O21)</f>
        <v>0</v>
      </c>
      <c r="R21" s="86" t="n">
        <v>0</v>
      </c>
      <c r="S21" s="87"/>
      <c r="T21" s="88" t="n">
        <v>0</v>
      </c>
      <c r="U21" s="89" t="n">
        <v>0</v>
      </c>
      <c r="V21" s="90" t="n">
        <v>0</v>
      </c>
      <c r="W21" s="79" t="n">
        <f aca="false">+R21+T21</f>
        <v>0</v>
      </c>
      <c r="Y21" s="154" t="n">
        <f aca="false">+W21+P21+H21</f>
        <v>0</v>
      </c>
      <c r="AA21" s="34" t="n">
        <f aca="false">B21+J21+R21</f>
        <v>0</v>
      </c>
      <c r="AB21" s="31" t="n">
        <f aca="false">Y21-AA21</f>
        <v>0</v>
      </c>
      <c r="AD21" s="83" t="n">
        <f aca="false">B21+J21</f>
        <v>0</v>
      </c>
      <c r="AE21" s="83" t="n">
        <f aca="false">R21</f>
        <v>0</v>
      </c>
      <c r="AF21" s="84" t="n">
        <f aca="false">SUM(AD21:AE21)</f>
        <v>0</v>
      </c>
      <c r="AH21" s="155" t="n">
        <f aca="false">IF(now-1&gt;AK21,1,"")</f>
        <v>1</v>
      </c>
      <c r="AK21" s="1" t="n">
        <v>36197</v>
      </c>
      <c r="AL21" s="153" t="n">
        <v>36197</v>
      </c>
    </row>
    <row r="22" customFormat="false" ht="15" hidden="false" customHeight="true" outlineLevel="0" collapsed="false">
      <c r="A22" s="1" t="n">
        <f aca="false">+A21+1</f>
        <v>7</v>
      </c>
      <c r="B22" s="91" t="n">
        <v>0</v>
      </c>
      <c r="C22" s="151"/>
      <c r="D22" s="78" t="n">
        <v>0</v>
      </c>
      <c r="E22" s="78" t="n">
        <v>0</v>
      </c>
      <c r="F22" s="78" t="n">
        <v>0</v>
      </c>
      <c r="G22" s="78" t="n">
        <v>0</v>
      </c>
      <c r="H22" s="79" t="n">
        <f aca="false">SUM(B22:G22)</f>
        <v>0</v>
      </c>
      <c r="I22" s="80"/>
      <c r="J22" s="81" t="n">
        <v>15000</v>
      </c>
      <c r="K22" s="82"/>
      <c r="L22" s="83" t="n">
        <v>0</v>
      </c>
      <c r="M22" s="84" t="n">
        <v>0</v>
      </c>
      <c r="N22" s="84" t="n">
        <v>0</v>
      </c>
      <c r="O22" s="84" t="n">
        <v>0</v>
      </c>
      <c r="P22" s="85" t="n">
        <f aca="false">SUM(J22:O22)</f>
        <v>15000</v>
      </c>
      <c r="R22" s="86" t="n">
        <v>0</v>
      </c>
      <c r="S22" s="87"/>
      <c r="T22" s="88" t="n">
        <v>0</v>
      </c>
      <c r="U22" s="89" t="n">
        <v>0</v>
      </c>
      <c r="V22" s="90" t="n">
        <v>0</v>
      </c>
      <c r="W22" s="79" t="n">
        <f aca="false">SUM(R22:V22)</f>
        <v>0</v>
      </c>
      <c r="Y22" s="154" t="n">
        <f aca="false">+W22+P22+H22</f>
        <v>15000</v>
      </c>
      <c r="AA22" s="34" t="n">
        <f aca="false">B22+J22+R22</f>
        <v>15000</v>
      </c>
      <c r="AB22" s="31" t="n">
        <f aca="false">Y22-AA22</f>
        <v>0</v>
      </c>
      <c r="AD22" s="83" t="n">
        <f aca="false">B22+J22</f>
        <v>15000</v>
      </c>
      <c r="AE22" s="83" t="n">
        <f aca="false">R22</f>
        <v>0</v>
      </c>
      <c r="AF22" s="84" t="n">
        <f aca="false">SUM(AD22:AE22)</f>
        <v>15000</v>
      </c>
      <c r="AH22" s="155" t="n">
        <f aca="false">IF(now-1&gt;AK22,1,"")</f>
        <v>1</v>
      </c>
      <c r="AK22" s="1" t="n">
        <v>36198</v>
      </c>
      <c r="AL22" s="153" t="n">
        <v>36198</v>
      </c>
    </row>
    <row r="23" customFormat="false" ht="15" hidden="false" customHeight="true" outlineLevel="0" collapsed="false">
      <c r="A23" s="1" t="n">
        <f aca="false">+A22+1</f>
        <v>8</v>
      </c>
      <c r="B23" s="91" t="n">
        <v>0</v>
      </c>
      <c r="C23" s="151"/>
      <c r="D23" s="78" t="n">
        <v>0</v>
      </c>
      <c r="E23" s="78" t="n">
        <v>0</v>
      </c>
      <c r="F23" s="78" t="n">
        <v>0</v>
      </c>
      <c r="G23" s="78" t="n">
        <v>0</v>
      </c>
      <c r="H23" s="79" t="n">
        <f aca="false">SUM(B23:G23)</f>
        <v>0</v>
      </c>
      <c r="I23" s="80"/>
      <c r="J23" s="81" t="n">
        <v>40000</v>
      </c>
      <c r="K23" s="82"/>
      <c r="L23" s="83" t="n">
        <v>0</v>
      </c>
      <c r="M23" s="84" t="n">
        <v>0</v>
      </c>
      <c r="N23" s="84" t="n">
        <v>0</v>
      </c>
      <c r="O23" s="84" t="n">
        <v>0</v>
      </c>
      <c r="P23" s="85" t="n">
        <f aca="false">SUM(J23:O23)</f>
        <v>40000</v>
      </c>
      <c r="R23" s="86" t="n">
        <v>0</v>
      </c>
      <c r="S23" s="87"/>
      <c r="T23" s="88" t="n">
        <v>0</v>
      </c>
      <c r="U23" s="89" t="n">
        <v>0</v>
      </c>
      <c r="V23" s="90" t="n">
        <v>0</v>
      </c>
      <c r="W23" s="79" t="n">
        <f aca="false">SUM(R23:V23)</f>
        <v>0</v>
      </c>
      <c r="Y23" s="154" t="n">
        <f aca="false">+W23+P23+H23</f>
        <v>40000</v>
      </c>
      <c r="AA23" s="34" t="n">
        <f aca="false">B23+J23+R23</f>
        <v>40000</v>
      </c>
      <c r="AB23" s="31" t="n">
        <f aca="false">Y23-AA23</f>
        <v>0</v>
      </c>
      <c r="AD23" s="83" t="n">
        <f aca="false">B23+J23</f>
        <v>40000</v>
      </c>
      <c r="AE23" s="83" t="n">
        <f aca="false">R23</f>
        <v>0</v>
      </c>
      <c r="AF23" s="84" t="n">
        <f aca="false">SUM(AD23:AE23)</f>
        <v>40000</v>
      </c>
      <c r="AH23" s="155" t="n">
        <f aca="false">IF(now-1&gt;AK23,1,"")</f>
        <v>1</v>
      </c>
      <c r="AK23" s="1" t="n">
        <v>36199</v>
      </c>
      <c r="AL23" s="153" t="n">
        <v>36199</v>
      </c>
    </row>
    <row r="24" customFormat="false" ht="15" hidden="false" customHeight="true" outlineLevel="0" collapsed="false">
      <c r="A24" s="1" t="n">
        <f aca="false">+A23+1</f>
        <v>9</v>
      </c>
      <c r="B24" s="91" t="n">
        <v>0</v>
      </c>
      <c r="C24" s="151"/>
      <c r="D24" s="78" t="n">
        <v>0</v>
      </c>
      <c r="E24" s="78" t="n">
        <v>0</v>
      </c>
      <c r="F24" s="78" t="n">
        <v>0</v>
      </c>
      <c r="G24" s="78" t="n">
        <v>0</v>
      </c>
      <c r="H24" s="79" t="n">
        <f aca="false">SUM(B24:G24)</f>
        <v>0</v>
      </c>
      <c r="I24" s="80"/>
      <c r="J24" s="81" t="n">
        <v>40000</v>
      </c>
      <c r="K24" s="82"/>
      <c r="L24" s="83" t="n">
        <v>0</v>
      </c>
      <c r="M24" s="84" t="n">
        <v>0</v>
      </c>
      <c r="N24" s="84" t="n">
        <v>0</v>
      </c>
      <c r="O24" s="84" t="n">
        <v>0</v>
      </c>
      <c r="P24" s="85" t="n">
        <f aca="false">SUM(J24:O24)</f>
        <v>40000</v>
      </c>
      <c r="R24" s="86" t="n">
        <v>0</v>
      </c>
      <c r="S24" s="87"/>
      <c r="T24" s="88" t="n">
        <v>0</v>
      </c>
      <c r="U24" s="89" t="n">
        <v>0</v>
      </c>
      <c r="V24" s="90" t="n">
        <v>0</v>
      </c>
      <c r="W24" s="79" t="n">
        <f aca="false">+R24+T24</f>
        <v>0</v>
      </c>
      <c r="Y24" s="154" t="n">
        <f aca="false">+W24+P24+H24</f>
        <v>40000</v>
      </c>
      <c r="AA24" s="34" t="n">
        <f aca="false">B24+J24+R24</f>
        <v>40000</v>
      </c>
      <c r="AB24" s="31" t="n">
        <f aca="false">Y24-AA24</f>
        <v>0</v>
      </c>
      <c r="AD24" s="83" t="n">
        <f aca="false">B24+J24</f>
        <v>40000</v>
      </c>
      <c r="AE24" s="83" t="n">
        <f aca="false">R24</f>
        <v>0</v>
      </c>
      <c r="AF24" s="84" t="n">
        <f aca="false">SUM(AD24:AE24)</f>
        <v>40000</v>
      </c>
      <c r="AH24" s="155" t="n">
        <f aca="false">IF(now-1&gt;AK24,1,"")</f>
        <v>1</v>
      </c>
      <c r="AK24" s="1" t="n">
        <v>36200</v>
      </c>
      <c r="AL24" s="153" t="n">
        <v>36200</v>
      </c>
    </row>
    <row r="25" customFormat="false" ht="15" hidden="false" customHeight="true" outlineLevel="0" collapsed="false">
      <c r="A25" s="1" t="n">
        <f aca="false">+A24+1</f>
        <v>10</v>
      </c>
      <c r="B25" s="91" t="n">
        <v>0</v>
      </c>
      <c r="C25" s="151"/>
      <c r="D25" s="78" t="n">
        <v>0</v>
      </c>
      <c r="E25" s="78" t="n">
        <v>0</v>
      </c>
      <c r="F25" s="78" t="n">
        <v>0</v>
      </c>
      <c r="G25" s="78" t="n">
        <v>0</v>
      </c>
      <c r="H25" s="79" t="n">
        <f aca="false">SUM(B25:G25)</f>
        <v>0</v>
      </c>
      <c r="I25" s="80"/>
      <c r="J25" s="81" t="n">
        <v>17500</v>
      </c>
      <c r="K25" s="82"/>
      <c r="L25" s="83" t="n">
        <v>0</v>
      </c>
      <c r="M25" s="84" t="n">
        <v>0</v>
      </c>
      <c r="N25" s="84" t="n">
        <v>0</v>
      </c>
      <c r="O25" s="84" t="n">
        <v>0</v>
      </c>
      <c r="P25" s="85" t="n">
        <f aca="false">SUM(J25:O25)</f>
        <v>17500</v>
      </c>
      <c r="R25" s="86" t="n">
        <v>0</v>
      </c>
      <c r="S25" s="87"/>
      <c r="T25" s="88" t="n">
        <v>0</v>
      </c>
      <c r="U25" s="89" t="n">
        <v>0</v>
      </c>
      <c r="V25" s="90" t="n">
        <v>0</v>
      </c>
      <c r="W25" s="79" t="n">
        <f aca="false">+R25+T25</f>
        <v>0</v>
      </c>
      <c r="Y25" s="154" t="n">
        <f aca="false">+W25+P25+H25</f>
        <v>17500</v>
      </c>
      <c r="AA25" s="34" t="n">
        <f aca="false">B25+J25+R25</f>
        <v>17500</v>
      </c>
      <c r="AB25" s="31" t="n">
        <f aca="false">Y25-AA25</f>
        <v>0</v>
      </c>
      <c r="AD25" s="83" t="n">
        <f aca="false">B25+J25</f>
        <v>17500</v>
      </c>
      <c r="AE25" s="83" t="n">
        <f aca="false">R25</f>
        <v>0</v>
      </c>
      <c r="AF25" s="84" t="n">
        <f aca="false">SUM(AD25:AE25)</f>
        <v>17500</v>
      </c>
      <c r="AH25" s="155" t="n">
        <f aca="false">IF(now-1&gt;AK25,1,"")</f>
        <v>1</v>
      </c>
      <c r="AK25" s="1" t="n">
        <v>36201</v>
      </c>
      <c r="AL25" s="153" t="n">
        <v>36201</v>
      </c>
    </row>
    <row r="26" customFormat="false" ht="15" hidden="false" customHeight="true" outlineLevel="0" collapsed="false">
      <c r="A26" s="1" t="n">
        <f aca="false">+A25+1</f>
        <v>11</v>
      </c>
      <c r="B26" s="91" t="n">
        <v>16667</v>
      </c>
      <c r="C26" s="151"/>
      <c r="D26" s="78" t="n">
        <v>0</v>
      </c>
      <c r="E26" s="78" t="n">
        <v>0</v>
      </c>
      <c r="F26" s="78" t="n">
        <v>0</v>
      </c>
      <c r="G26" s="78" t="n">
        <v>0</v>
      </c>
      <c r="H26" s="79" t="n">
        <f aca="false">SUM(B26:G26)</f>
        <v>16667</v>
      </c>
      <c r="I26" s="80"/>
      <c r="J26" s="81" t="n">
        <v>0</v>
      </c>
      <c r="K26" s="82"/>
      <c r="L26" s="83" t="n">
        <v>30000</v>
      </c>
      <c r="M26" s="84" t="n">
        <v>0</v>
      </c>
      <c r="N26" s="84" t="n">
        <v>0</v>
      </c>
      <c r="O26" s="84" t="n">
        <v>0</v>
      </c>
      <c r="P26" s="85" t="n">
        <f aca="false">SUM(J26:O26)</f>
        <v>30000</v>
      </c>
      <c r="R26" s="86" t="n">
        <v>0</v>
      </c>
      <c r="S26" s="87"/>
      <c r="T26" s="88" t="n">
        <v>0</v>
      </c>
      <c r="U26" s="89" t="n">
        <v>0</v>
      </c>
      <c r="V26" s="90" t="n">
        <v>0</v>
      </c>
      <c r="W26" s="79" t="n">
        <f aca="false">SUM(R26:V26)</f>
        <v>0</v>
      </c>
      <c r="Y26" s="154" t="n">
        <f aca="false">+W26+P26+H26</f>
        <v>46667</v>
      </c>
      <c r="AA26" s="34" t="n">
        <f aca="false">B26+J26+R26</f>
        <v>16667</v>
      </c>
      <c r="AB26" s="31" t="n">
        <f aca="false">Y26-AA26</f>
        <v>30000</v>
      </c>
      <c r="AD26" s="83" t="n">
        <f aca="false">B26+J26</f>
        <v>16667</v>
      </c>
      <c r="AE26" s="83" t="n">
        <f aca="false">R26</f>
        <v>0</v>
      </c>
      <c r="AF26" s="84" t="n">
        <f aca="false">SUM(AD26:AE26)</f>
        <v>16667</v>
      </c>
      <c r="AH26" s="155" t="n">
        <f aca="false">IF(now-1&gt;AK26,1,"")</f>
        <v>1</v>
      </c>
      <c r="AK26" s="1" t="n">
        <v>36202</v>
      </c>
      <c r="AL26" s="153" t="n">
        <v>36202</v>
      </c>
    </row>
    <row r="27" customFormat="false" ht="15" hidden="false" customHeight="true" outlineLevel="0" collapsed="false">
      <c r="A27" s="1" t="n">
        <f aca="false">+A26+1</f>
        <v>12</v>
      </c>
      <c r="B27" s="91" t="n">
        <v>0</v>
      </c>
      <c r="C27" s="151"/>
      <c r="D27" s="78" t="n">
        <v>30000</v>
      </c>
      <c r="E27" s="78" t="n">
        <v>0</v>
      </c>
      <c r="F27" s="78" t="n">
        <v>0</v>
      </c>
      <c r="G27" s="78" t="n">
        <v>0</v>
      </c>
      <c r="H27" s="79" t="n">
        <f aca="false">SUM(B27:G27)</f>
        <v>30000</v>
      </c>
      <c r="I27" s="80"/>
      <c r="J27" s="81" t="n">
        <v>44083</v>
      </c>
      <c r="K27" s="82"/>
      <c r="L27" s="83" t="n">
        <v>0</v>
      </c>
      <c r="M27" s="84" t="n">
        <v>0</v>
      </c>
      <c r="N27" s="84" t="n">
        <v>0</v>
      </c>
      <c r="O27" s="84" t="n">
        <v>0</v>
      </c>
      <c r="P27" s="85" t="n">
        <f aca="false">SUM(J27:O27)</f>
        <v>44083</v>
      </c>
      <c r="R27" s="86" t="n">
        <v>0</v>
      </c>
      <c r="S27" s="87"/>
      <c r="T27" s="88" t="n">
        <v>0</v>
      </c>
      <c r="U27" s="89" t="n">
        <v>0</v>
      </c>
      <c r="V27" s="90" t="n">
        <v>0</v>
      </c>
      <c r="W27" s="79" t="n">
        <f aca="false">SUM(R27:V27)</f>
        <v>0</v>
      </c>
      <c r="Y27" s="154" t="n">
        <f aca="false">+W27+P27+H27</f>
        <v>74083</v>
      </c>
      <c r="AA27" s="34" t="n">
        <f aca="false">B27+J27+R27</f>
        <v>44083</v>
      </c>
      <c r="AB27" s="31" t="n">
        <f aca="false">Y27-AA27</f>
        <v>30000</v>
      </c>
      <c r="AD27" s="83" t="n">
        <f aca="false">B27+J27</f>
        <v>44083</v>
      </c>
      <c r="AE27" s="83" t="n">
        <f aca="false">R27</f>
        <v>0</v>
      </c>
      <c r="AF27" s="84" t="n">
        <f aca="false">SUM(AD27:AE27)</f>
        <v>44083</v>
      </c>
      <c r="AH27" s="155" t="n">
        <f aca="false">IF(now-1&gt;AK27,1,"")</f>
        <v>1</v>
      </c>
      <c r="AK27" s="1" t="n">
        <v>36203</v>
      </c>
      <c r="AL27" s="153" t="n">
        <v>36203</v>
      </c>
    </row>
    <row r="28" customFormat="false" ht="15" hidden="false" customHeight="true" outlineLevel="0" collapsed="false">
      <c r="A28" s="1" t="n">
        <f aca="false">+A27+1</f>
        <v>13</v>
      </c>
      <c r="B28" s="91" t="n">
        <v>77500</v>
      </c>
      <c r="C28" s="151"/>
      <c r="D28" s="78" t="n">
        <v>0</v>
      </c>
      <c r="E28" s="78" t="n">
        <v>0</v>
      </c>
      <c r="F28" s="78" t="n">
        <v>0</v>
      </c>
      <c r="G28" s="78" t="n">
        <v>0</v>
      </c>
      <c r="H28" s="79" t="n">
        <f aca="false">SUM(B28:G28)</f>
        <v>77500</v>
      </c>
      <c r="I28" s="80"/>
      <c r="J28" s="81" t="n">
        <v>40000</v>
      </c>
      <c r="K28" s="82"/>
      <c r="L28" s="83" t="n">
        <v>0</v>
      </c>
      <c r="M28" s="84" t="n">
        <v>0</v>
      </c>
      <c r="N28" s="84" t="n">
        <v>0</v>
      </c>
      <c r="O28" s="84" t="n">
        <v>0</v>
      </c>
      <c r="P28" s="85" t="n">
        <f aca="false">SUM(J28:O28)</f>
        <v>40000</v>
      </c>
      <c r="R28" s="86" t="n">
        <v>0</v>
      </c>
      <c r="S28" s="87"/>
      <c r="T28" s="88" t="n">
        <v>0</v>
      </c>
      <c r="U28" s="89" t="n">
        <v>0</v>
      </c>
      <c r="V28" s="90" t="n">
        <v>0</v>
      </c>
      <c r="W28" s="79" t="n">
        <f aca="false">SUM(R28:V28)</f>
        <v>0</v>
      </c>
      <c r="Y28" s="154" t="n">
        <f aca="false">+W28+P28+H28</f>
        <v>117500</v>
      </c>
      <c r="AA28" s="34" t="n">
        <f aca="false">B28+J28+R28</f>
        <v>117500</v>
      </c>
      <c r="AB28" s="31" t="n">
        <f aca="false">Y28-AA28</f>
        <v>0</v>
      </c>
      <c r="AD28" s="83" t="n">
        <f aca="false">B28+J28</f>
        <v>117500</v>
      </c>
      <c r="AE28" s="83" t="n">
        <f aca="false">R28</f>
        <v>0</v>
      </c>
      <c r="AF28" s="84" t="n">
        <f aca="false">SUM(AD28:AE28)</f>
        <v>117500</v>
      </c>
      <c r="AH28" s="155" t="n">
        <f aca="false">IF(now-1&gt;AK28,1,"")</f>
        <v>1</v>
      </c>
      <c r="AK28" s="1" t="n">
        <v>36204</v>
      </c>
      <c r="AL28" s="153" t="n">
        <v>36204</v>
      </c>
    </row>
    <row r="29" customFormat="false" ht="15" hidden="false" customHeight="true" outlineLevel="0" collapsed="false">
      <c r="A29" s="1" t="n">
        <f aca="false">+A28+1</f>
        <v>14</v>
      </c>
      <c r="B29" s="91" t="n">
        <v>45000</v>
      </c>
      <c r="C29" s="151"/>
      <c r="D29" s="78" t="n">
        <f aca="false">D28</f>
        <v>0</v>
      </c>
      <c r="E29" s="78" t="n">
        <v>0</v>
      </c>
      <c r="F29" s="78" t="n">
        <v>0</v>
      </c>
      <c r="G29" s="78" t="n">
        <v>0</v>
      </c>
      <c r="H29" s="79" t="n">
        <f aca="false">SUM(B29:G29)</f>
        <v>45000</v>
      </c>
      <c r="I29" s="80"/>
      <c r="J29" s="81" t="n">
        <v>45000</v>
      </c>
      <c r="K29" s="82"/>
      <c r="L29" s="83" t="n">
        <v>0</v>
      </c>
      <c r="M29" s="84" t="n">
        <v>0</v>
      </c>
      <c r="N29" s="84" t="n">
        <v>0</v>
      </c>
      <c r="O29" s="84" t="n">
        <v>0</v>
      </c>
      <c r="P29" s="85" t="n">
        <f aca="false">SUM(J29:O29)</f>
        <v>45000</v>
      </c>
      <c r="R29" s="86" t="n">
        <v>0</v>
      </c>
      <c r="S29" s="87"/>
      <c r="T29" s="88" t="n">
        <v>0</v>
      </c>
      <c r="U29" s="89" t="n">
        <v>0</v>
      </c>
      <c r="V29" s="90" t="n">
        <v>0</v>
      </c>
      <c r="W29" s="79" t="n">
        <f aca="false">SUM(R29:V29)</f>
        <v>0</v>
      </c>
      <c r="Y29" s="154" t="n">
        <f aca="false">+W29+P29+H29</f>
        <v>90000</v>
      </c>
      <c r="AA29" s="34" t="n">
        <f aca="false">B29+J29+R29</f>
        <v>90000</v>
      </c>
      <c r="AB29" s="31" t="n">
        <f aca="false">Y29-AA29</f>
        <v>0</v>
      </c>
      <c r="AD29" s="83" t="n">
        <f aca="false">B29+J29</f>
        <v>90000</v>
      </c>
      <c r="AE29" s="83" t="n">
        <f aca="false">R29</f>
        <v>0</v>
      </c>
      <c r="AF29" s="84" t="n">
        <f aca="false">SUM(AD29:AE29)</f>
        <v>90000</v>
      </c>
      <c r="AH29" s="155" t="n">
        <f aca="false">IF(now-1&gt;AK29,1,"")</f>
        <v>1</v>
      </c>
      <c r="AK29" s="1" t="n">
        <v>36205</v>
      </c>
      <c r="AL29" s="153" t="n">
        <v>36205</v>
      </c>
    </row>
    <row r="30" customFormat="false" ht="15" hidden="false" customHeight="true" outlineLevel="0" collapsed="false">
      <c r="A30" s="1" t="n">
        <f aca="false">+A29+1</f>
        <v>15</v>
      </c>
      <c r="B30" s="91" t="n">
        <v>60000</v>
      </c>
      <c r="C30" s="151"/>
      <c r="D30" s="78" t="n">
        <f aca="false">D29</f>
        <v>0</v>
      </c>
      <c r="E30" s="78" t="n">
        <v>0</v>
      </c>
      <c r="F30" s="78" t="n">
        <v>0</v>
      </c>
      <c r="G30" s="78" t="n">
        <v>0</v>
      </c>
      <c r="H30" s="79" t="n">
        <f aca="false">SUM(B30:G30)</f>
        <v>60000</v>
      </c>
      <c r="I30" s="80"/>
      <c r="J30" s="81" t="n">
        <v>30000</v>
      </c>
      <c r="K30" s="82"/>
      <c r="L30" s="83" t="n">
        <v>0</v>
      </c>
      <c r="M30" s="84" t="n">
        <v>0</v>
      </c>
      <c r="N30" s="84" t="n">
        <v>0</v>
      </c>
      <c r="O30" s="84" t="n">
        <v>0</v>
      </c>
      <c r="P30" s="85" t="n">
        <f aca="false">SUM(J30:O30)</f>
        <v>30000</v>
      </c>
      <c r="R30" s="86" t="n">
        <v>0</v>
      </c>
      <c r="S30" s="87"/>
      <c r="T30" s="88" t="n">
        <v>0</v>
      </c>
      <c r="U30" s="89" t="n">
        <v>0</v>
      </c>
      <c r="V30" s="90" t="n">
        <v>0</v>
      </c>
      <c r="W30" s="79" t="n">
        <f aca="false">SUM(R30:V30)</f>
        <v>0</v>
      </c>
      <c r="Y30" s="154" t="n">
        <f aca="false">+W30+P30+H30</f>
        <v>90000</v>
      </c>
      <c r="AA30" s="34" t="n">
        <f aca="false">B30+J30+R30</f>
        <v>90000</v>
      </c>
      <c r="AB30" s="31" t="n">
        <f aca="false">Y30-AA30</f>
        <v>0</v>
      </c>
      <c r="AD30" s="83" t="n">
        <f aca="false">B30+J30</f>
        <v>90000</v>
      </c>
      <c r="AE30" s="83" t="n">
        <f aca="false">R30</f>
        <v>0</v>
      </c>
      <c r="AF30" s="84" t="n">
        <f aca="false">SUM(AD30:AE30)</f>
        <v>90000</v>
      </c>
      <c r="AH30" s="155" t="n">
        <f aca="false">IF(now-1&gt;AK30,1,"")</f>
        <v>1</v>
      </c>
      <c r="AK30" s="1" t="n">
        <v>36206</v>
      </c>
      <c r="AL30" s="153" t="n">
        <v>36206</v>
      </c>
    </row>
    <row r="31" customFormat="false" ht="15" hidden="false" customHeight="true" outlineLevel="0" collapsed="false">
      <c r="A31" s="1" t="n">
        <f aca="false">+A30+1</f>
        <v>16</v>
      </c>
      <c r="B31" s="91" t="n">
        <v>56667</v>
      </c>
      <c r="C31" s="151"/>
      <c r="D31" s="78" t="n">
        <f aca="false">D30</f>
        <v>0</v>
      </c>
      <c r="E31" s="78" t="n">
        <v>0</v>
      </c>
      <c r="F31" s="78" t="n">
        <v>0</v>
      </c>
      <c r="G31" s="78" t="n">
        <v>0</v>
      </c>
      <c r="H31" s="79" t="n">
        <f aca="false">SUM(B31:G31)</f>
        <v>56667</v>
      </c>
      <c r="I31" s="80"/>
      <c r="J31" s="81" t="n">
        <v>50000</v>
      </c>
      <c r="K31" s="82"/>
      <c r="L31" s="83" t="n">
        <v>0</v>
      </c>
      <c r="M31" s="84" t="n">
        <v>0</v>
      </c>
      <c r="N31" s="84" t="n">
        <v>0</v>
      </c>
      <c r="O31" s="84" t="n">
        <v>0</v>
      </c>
      <c r="P31" s="85" t="n">
        <f aca="false">SUM(J31:O31)</f>
        <v>50000</v>
      </c>
      <c r="R31" s="86" t="n">
        <v>0</v>
      </c>
      <c r="S31" s="87"/>
      <c r="T31" s="88" t="n">
        <v>0</v>
      </c>
      <c r="U31" s="89" t="n">
        <v>0</v>
      </c>
      <c r="V31" s="90" t="n">
        <v>0</v>
      </c>
      <c r="W31" s="79" t="n">
        <f aca="false">SUM(R31:V31)</f>
        <v>0</v>
      </c>
      <c r="Y31" s="154" t="n">
        <f aca="false">+W31+P31+H31</f>
        <v>106667</v>
      </c>
      <c r="AA31" s="34" t="n">
        <f aca="false">B31+J31+R31</f>
        <v>106667</v>
      </c>
      <c r="AB31" s="31" t="n">
        <f aca="false">Y31-AA31</f>
        <v>0</v>
      </c>
      <c r="AD31" s="83" t="n">
        <f aca="false">B31+J31</f>
        <v>106667</v>
      </c>
      <c r="AE31" s="83" t="n">
        <f aca="false">R31</f>
        <v>0</v>
      </c>
      <c r="AF31" s="84" t="n">
        <f aca="false">SUM(AD31:AE31)</f>
        <v>106667</v>
      </c>
      <c r="AH31" s="155" t="n">
        <f aca="false">IF(now-1&gt;AK31,1,"")</f>
        <v>1</v>
      </c>
      <c r="AK31" s="1" t="n">
        <v>36207</v>
      </c>
      <c r="AL31" s="153" t="n">
        <v>36207</v>
      </c>
    </row>
    <row r="32" customFormat="false" ht="15" hidden="false" customHeight="true" outlineLevel="0" collapsed="false">
      <c r="A32" s="1" t="n">
        <f aca="false">+A31+1</f>
        <v>17</v>
      </c>
      <c r="B32" s="91" t="n">
        <v>47667</v>
      </c>
      <c r="C32" s="151"/>
      <c r="D32" s="78" t="n">
        <f aca="false">D31</f>
        <v>0</v>
      </c>
      <c r="E32" s="78" t="n">
        <v>0</v>
      </c>
      <c r="F32" s="78" t="n">
        <v>0</v>
      </c>
      <c r="G32" s="78" t="n">
        <v>0</v>
      </c>
      <c r="H32" s="79" t="n">
        <f aca="false">SUM(B32:G32)</f>
        <v>47667</v>
      </c>
      <c r="I32" s="80"/>
      <c r="J32" s="81" t="n">
        <v>40000</v>
      </c>
      <c r="K32" s="82"/>
      <c r="L32" s="83" t="n">
        <v>0</v>
      </c>
      <c r="M32" s="84" t="n">
        <v>0</v>
      </c>
      <c r="N32" s="84" t="n">
        <v>0</v>
      </c>
      <c r="O32" s="84" t="n">
        <v>0</v>
      </c>
      <c r="P32" s="85" t="n">
        <f aca="false">SUM(J32:O32)</f>
        <v>40000</v>
      </c>
      <c r="R32" s="86" t="n">
        <v>0</v>
      </c>
      <c r="S32" s="87"/>
      <c r="T32" s="88" t="n">
        <v>0</v>
      </c>
      <c r="U32" s="89" t="n">
        <v>0</v>
      </c>
      <c r="V32" s="90" t="n">
        <v>0</v>
      </c>
      <c r="W32" s="79" t="n">
        <f aca="false">SUM(R32:V32)</f>
        <v>0</v>
      </c>
      <c r="Y32" s="154" t="n">
        <f aca="false">+W32+P32+H32</f>
        <v>87667</v>
      </c>
      <c r="AA32" s="34" t="n">
        <f aca="false">B32+J32+R32</f>
        <v>87667</v>
      </c>
      <c r="AB32" s="31" t="n">
        <f aca="false">Y32-AA32</f>
        <v>0</v>
      </c>
      <c r="AD32" s="83" t="n">
        <f aca="false">B32+J32</f>
        <v>87667</v>
      </c>
      <c r="AE32" s="83" t="n">
        <f aca="false">R32</f>
        <v>0</v>
      </c>
      <c r="AF32" s="84" t="n">
        <f aca="false">SUM(AD32:AE32)</f>
        <v>87667</v>
      </c>
      <c r="AH32" s="155" t="n">
        <f aca="false">IF(now-1&gt;AK32,1,"")</f>
        <v>1</v>
      </c>
      <c r="AK32" s="1" t="n">
        <v>36208</v>
      </c>
      <c r="AL32" s="153" t="n">
        <v>36208</v>
      </c>
    </row>
    <row r="33" customFormat="false" ht="15" hidden="false" customHeight="true" outlineLevel="0" collapsed="false">
      <c r="A33" s="1" t="n">
        <f aca="false">+A32+1</f>
        <v>18</v>
      </c>
      <c r="B33" s="91" t="n">
        <v>73750</v>
      </c>
      <c r="C33" s="151"/>
      <c r="D33" s="78" t="n">
        <f aca="false">D32</f>
        <v>0</v>
      </c>
      <c r="E33" s="78" t="n">
        <v>0</v>
      </c>
      <c r="F33" s="78" t="n">
        <v>0</v>
      </c>
      <c r="G33" s="78" t="n">
        <v>0</v>
      </c>
      <c r="H33" s="79" t="n">
        <f aca="false">SUM(B33:G33)</f>
        <v>73750</v>
      </c>
      <c r="I33" s="80"/>
      <c r="J33" s="81" t="n">
        <v>40000</v>
      </c>
      <c r="K33" s="82"/>
      <c r="L33" s="83" t="n">
        <v>0</v>
      </c>
      <c r="M33" s="84" t="n">
        <v>0</v>
      </c>
      <c r="N33" s="84" t="n">
        <v>0</v>
      </c>
      <c r="O33" s="84" t="n">
        <v>0</v>
      </c>
      <c r="P33" s="85" t="n">
        <f aca="false">SUM(J33:O33)</f>
        <v>40000</v>
      </c>
      <c r="R33" s="86" t="n">
        <v>0</v>
      </c>
      <c r="S33" s="87"/>
      <c r="T33" s="88" t="n">
        <v>0</v>
      </c>
      <c r="U33" s="89" t="n">
        <v>0</v>
      </c>
      <c r="V33" s="90" t="n">
        <v>0</v>
      </c>
      <c r="W33" s="79" t="n">
        <f aca="false">SUM(R33:V33)</f>
        <v>0</v>
      </c>
      <c r="Y33" s="154" t="n">
        <f aca="false">+W33+P33+H33</f>
        <v>113750</v>
      </c>
      <c r="AA33" s="34" t="n">
        <f aca="false">B33+J33+R33</f>
        <v>113750</v>
      </c>
      <c r="AB33" s="31" t="n">
        <f aca="false">Y33-AA33</f>
        <v>0</v>
      </c>
      <c r="AD33" s="83" t="n">
        <f aca="false">B33+J33</f>
        <v>113750</v>
      </c>
      <c r="AE33" s="83" t="n">
        <f aca="false">R33</f>
        <v>0</v>
      </c>
      <c r="AF33" s="84" t="n">
        <f aca="false">SUM(AD33:AE33)</f>
        <v>113750</v>
      </c>
      <c r="AH33" s="155" t="n">
        <f aca="false">IF(now-1&gt;AK33,1,"")</f>
        <v>1</v>
      </c>
      <c r="AK33" s="1" t="n">
        <v>36209</v>
      </c>
      <c r="AL33" s="153" t="n">
        <v>36209</v>
      </c>
    </row>
    <row r="34" customFormat="false" ht="15" hidden="false" customHeight="true" outlineLevel="0" collapsed="false">
      <c r="A34" s="1" t="n">
        <f aca="false">+A33+1</f>
        <v>19</v>
      </c>
      <c r="B34" s="91" t="n">
        <v>0</v>
      </c>
      <c r="C34" s="151"/>
      <c r="D34" s="78" t="n">
        <f aca="false">D33</f>
        <v>0</v>
      </c>
      <c r="E34" s="78" t="n">
        <v>0</v>
      </c>
      <c r="F34" s="78" t="n">
        <v>0</v>
      </c>
      <c r="G34" s="78" t="n">
        <v>0</v>
      </c>
      <c r="H34" s="79" t="n">
        <f aca="false">SUM(B34:G34)</f>
        <v>0</v>
      </c>
      <c r="I34" s="80"/>
      <c r="J34" s="81" t="n">
        <v>50000</v>
      </c>
      <c r="K34" s="82"/>
      <c r="L34" s="83" t="n">
        <v>0</v>
      </c>
      <c r="M34" s="84" t="n">
        <v>0</v>
      </c>
      <c r="N34" s="84" t="n">
        <v>0</v>
      </c>
      <c r="O34" s="84" t="n">
        <v>0</v>
      </c>
      <c r="P34" s="85" t="n">
        <f aca="false">SUM(J34:O34)</f>
        <v>50000</v>
      </c>
      <c r="R34" s="86" t="n">
        <v>0</v>
      </c>
      <c r="S34" s="87"/>
      <c r="T34" s="88" t="n">
        <v>0</v>
      </c>
      <c r="U34" s="89" t="n">
        <v>0</v>
      </c>
      <c r="V34" s="90" t="n">
        <v>0</v>
      </c>
      <c r="W34" s="79" t="n">
        <f aca="false">SUM(R34:V34)</f>
        <v>0</v>
      </c>
      <c r="Y34" s="154" t="n">
        <f aca="false">+W34+P34+H34</f>
        <v>50000</v>
      </c>
      <c r="AA34" s="34" t="n">
        <f aca="false">B34+J34+R34</f>
        <v>50000</v>
      </c>
      <c r="AB34" s="31" t="n">
        <f aca="false">Y34-AA34</f>
        <v>0</v>
      </c>
      <c r="AD34" s="83" t="n">
        <f aca="false">B34+J34</f>
        <v>50000</v>
      </c>
      <c r="AE34" s="83" t="n">
        <f aca="false">R34</f>
        <v>0</v>
      </c>
      <c r="AF34" s="84" t="n">
        <f aca="false">SUM(AD34:AE34)</f>
        <v>50000</v>
      </c>
      <c r="AH34" s="155" t="n">
        <f aca="false">IF(now-1&gt;AK34,1,"")</f>
        <v>1</v>
      </c>
      <c r="AK34" s="1" t="n">
        <v>36210</v>
      </c>
      <c r="AL34" s="153" t="n">
        <v>36210</v>
      </c>
    </row>
    <row r="35" customFormat="false" ht="15" hidden="false" customHeight="true" outlineLevel="0" collapsed="false">
      <c r="A35" s="1" t="n">
        <f aca="false">+A34+1</f>
        <v>20</v>
      </c>
      <c r="B35" s="91" t="n">
        <v>30000</v>
      </c>
      <c r="C35" s="151"/>
      <c r="D35" s="78" t="n">
        <f aca="false">D34</f>
        <v>0</v>
      </c>
      <c r="E35" s="78" t="n">
        <v>0</v>
      </c>
      <c r="F35" s="78" t="n">
        <v>0</v>
      </c>
      <c r="G35" s="78" t="n">
        <v>0</v>
      </c>
      <c r="H35" s="79" t="n">
        <f aca="false">SUM(B35:G35)</f>
        <v>30000</v>
      </c>
      <c r="I35" s="80"/>
      <c r="J35" s="81" t="n">
        <v>50000</v>
      </c>
      <c r="K35" s="82"/>
      <c r="L35" s="83" t="n">
        <v>0</v>
      </c>
      <c r="M35" s="84" t="n">
        <v>0</v>
      </c>
      <c r="N35" s="84" t="n">
        <v>0</v>
      </c>
      <c r="O35" s="84" t="n">
        <v>0</v>
      </c>
      <c r="P35" s="85" t="n">
        <f aca="false">SUM(J35:O35)</f>
        <v>50000</v>
      </c>
      <c r="R35" s="86" t="n">
        <v>0</v>
      </c>
      <c r="S35" s="87"/>
      <c r="T35" s="88" t="n">
        <v>0</v>
      </c>
      <c r="U35" s="89" t="n">
        <v>0</v>
      </c>
      <c r="V35" s="90" t="n">
        <v>0</v>
      </c>
      <c r="W35" s="79" t="n">
        <f aca="false">SUM(R35:V35)</f>
        <v>0</v>
      </c>
      <c r="Y35" s="154" t="n">
        <f aca="false">+W35+P35+H35</f>
        <v>80000</v>
      </c>
      <c r="AA35" s="34" t="n">
        <f aca="false">B35+J35+R35</f>
        <v>80000</v>
      </c>
      <c r="AB35" s="31" t="n">
        <f aca="false">Y35-AA35</f>
        <v>0</v>
      </c>
      <c r="AD35" s="83" t="n">
        <f aca="false">B35+J35</f>
        <v>80000</v>
      </c>
      <c r="AE35" s="83" t="n">
        <f aca="false">R35</f>
        <v>0</v>
      </c>
      <c r="AF35" s="84" t="n">
        <f aca="false">SUM(AD35:AE35)</f>
        <v>80000</v>
      </c>
      <c r="AH35" s="155" t="n">
        <f aca="false">IF(now-1&gt;AK35,1,"")</f>
        <v>1</v>
      </c>
      <c r="AK35" s="1" t="n">
        <v>36211</v>
      </c>
      <c r="AL35" s="153" t="n">
        <v>36211</v>
      </c>
    </row>
    <row r="36" customFormat="false" ht="15" hidden="false" customHeight="true" outlineLevel="0" collapsed="false">
      <c r="A36" s="1" t="n">
        <f aca="false">+A35+1</f>
        <v>21</v>
      </c>
      <c r="B36" s="91" t="n">
        <v>40000</v>
      </c>
      <c r="C36" s="151"/>
      <c r="D36" s="78" t="n">
        <f aca="false">D35</f>
        <v>0</v>
      </c>
      <c r="E36" s="78" t="n">
        <v>0</v>
      </c>
      <c r="F36" s="78" t="n">
        <v>0</v>
      </c>
      <c r="G36" s="78" t="n">
        <v>0</v>
      </c>
      <c r="H36" s="79" t="n">
        <f aca="false">SUM(B36:G36)</f>
        <v>40000</v>
      </c>
      <c r="I36" s="80"/>
      <c r="J36" s="81" t="n">
        <v>50000</v>
      </c>
      <c r="K36" s="82"/>
      <c r="L36" s="83" t="n">
        <v>0</v>
      </c>
      <c r="M36" s="84" t="n">
        <v>0</v>
      </c>
      <c r="N36" s="84" t="n">
        <v>0</v>
      </c>
      <c r="O36" s="84" t="n">
        <v>0</v>
      </c>
      <c r="P36" s="85" t="n">
        <f aca="false">SUM(J36:O36)</f>
        <v>50000</v>
      </c>
      <c r="R36" s="86" t="n">
        <v>0</v>
      </c>
      <c r="S36" s="87"/>
      <c r="T36" s="88" t="n">
        <v>0</v>
      </c>
      <c r="U36" s="89" t="n">
        <v>0</v>
      </c>
      <c r="V36" s="90" t="n">
        <v>0</v>
      </c>
      <c r="W36" s="79" t="n">
        <f aca="false">SUM(R36:V36)</f>
        <v>0</v>
      </c>
      <c r="Y36" s="154" t="n">
        <f aca="false">+W36+P36+H36</f>
        <v>90000</v>
      </c>
      <c r="AA36" s="34" t="n">
        <f aca="false">B36+J36+R36</f>
        <v>90000</v>
      </c>
      <c r="AB36" s="31" t="n">
        <f aca="false">Y36-AA36</f>
        <v>0</v>
      </c>
      <c r="AD36" s="83" t="n">
        <f aca="false">B36+J36</f>
        <v>90000</v>
      </c>
      <c r="AE36" s="83" t="n">
        <f aca="false">R36</f>
        <v>0</v>
      </c>
      <c r="AF36" s="84" t="n">
        <f aca="false">SUM(AD36:AE36)</f>
        <v>90000</v>
      </c>
      <c r="AH36" s="155" t="n">
        <f aca="false">IF(now-1&gt;AK36,1,"")</f>
        <v>1</v>
      </c>
      <c r="AK36" s="1" t="n">
        <v>36212</v>
      </c>
      <c r="AL36" s="153" t="n">
        <v>36212</v>
      </c>
    </row>
    <row r="37" customFormat="false" ht="15" hidden="false" customHeight="true" outlineLevel="0" collapsed="false">
      <c r="A37" s="1" t="n">
        <f aca="false">+A36+1</f>
        <v>22</v>
      </c>
      <c r="B37" s="91" t="n">
        <f aca="false">31667+560000-568710</f>
        <v>22957</v>
      </c>
      <c r="C37" s="151"/>
      <c r="D37" s="78" t="n">
        <f aca="false">D36</f>
        <v>0</v>
      </c>
      <c r="E37" s="78" t="n">
        <v>0</v>
      </c>
      <c r="F37" s="78" t="n">
        <v>0</v>
      </c>
      <c r="G37" s="78" t="n">
        <v>0</v>
      </c>
      <c r="H37" s="79" t="n">
        <f aca="false">SUM(B37:G37)</f>
        <v>22957</v>
      </c>
      <c r="I37" s="80"/>
      <c r="J37" s="81" t="n">
        <f aca="false">30000+31667-22957</f>
        <v>38710</v>
      </c>
      <c r="K37" s="82"/>
      <c r="L37" s="83" t="n">
        <v>0</v>
      </c>
      <c r="M37" s="84" t="n">
        <v>0</v>
      </c>
      <c r="N37" s="84" t="n">
        <v>0</v>
      </c>
      <c r="O37" s="84" t="n">
        <v>0</v>
      </c>
      <c r="P37" s="85" t="n">
        <f aca="false">SUM(J37:O37)</f>
        <v>38710</v>
      </c>
      <c r="R37" s="86" t="n">
        <v>0</v>
      </c>
      <c r="S37" s="87"/>
      <c r="T37" s="88" t="n">
        <v>0</v>
      </c>
      <c r="U37" s="89" t="n">
        <v>0</v>
      </c>
      <c r="V37" s="90" t="n">
        <v>0</v>
      </c>
      <c r="W37" s="79" t="n">
        <f aca="false">SUM(R37:V37)</f>
        <v>0</v>
      </c>
      <c r="Y37" s="154" t="n">
        <f aca="false">+W37+P37+H37</f>
        <v>61667</v>
      </c>
      <c r="AA37" s="34" t="n">
        <f aca="false">B37+J37+R37</f>
        <v>61667</v>
      </c>
      <c r="AB37" s="31" t="n">
        <f aca="false">Y37-AA37</f>
        <v>0</v>
      </c>
      <c r="AD37" s="83" t="n">
        <f aca="false">B37+J37</f>
        <v>61667</v>
      </c>
      <c r="AE37" s="83" t="n">
        <f aca="false">R37</f>
        <v>0</v>
      </c>
      <c r="AF37" s="84" t="n">
        <f aca="false">SUM(AD37:AE37)</f>
        <v>61667</v>
      </c>
      <c r="AH37" s="155" t="n">
        <f aca="false">IF(now-1&gt;AK37,1,"")</f>
        <v>1</v>
      </c>
      <c r="AK37" s="1" t="n">
        <v>36213</v>
      </c>
      <c r="AL37" s="153" t="n">
        <v>36213</v>
      </c>
    </row>
    <row r="38" customFormat="false" ht="15" hidden="false" customHeight="true" outlineLevel="0" collapsed="false">
      <c r="A38" s="1" t="n">
        <f aca="false">+A37+1</f>
        <v>23</v>
      </c>
      <c r="B38" s="91" t="n">
        <v>0</v>
      </c>
      <c r="C38" s="151"/>
      <c r="D38" s="78" t="n">
        <f aca="false">D37</f>
        <v>0</v>
      </c>
      <c r="E38" s="78" t="n">
        <v>0</v>
      </c>
      <c r="F38" s="78" t="n">
        <v>0</v>
      </c>
      <c r="G38" s="78" t="n">
        <v>0</v>
      </c>
      <c r="H38" s="79" t="n">
        <f aca="false">SUM(B38:G38)</f>
        <v>0</v>
      </c>
      <c r="I38" s="80"/>
      <c r="J38" s="81" t="n">
        <v>12500</v>
      </c>
      <c r="K38" s="82"/>
      <c r="L38" s="83" t="n">
        <v>0</v>
      </c>
      <c r="M38" s="84" t="n">
        <v>0</v>
      </c>
      <c r="N38" s="84" t="n">
        <v>0</v>
      </c>
      <c r="O38" s="84" t="n">
        <v>0</v>
      </c>
      <c r="P38" s="85" t="n">
        <f aca="false">SUM(J38:O38)</f>
        <v>12500</v>
      </c>
      <c r="R38" s="86" t="n">
        <v>0</v>
      </c>
      <c r="S38" s="87"/>
      <c r="T38" s="88" t="n">
        <v>0</v>
      </c>
      <c r="U38" s="89" t="n">
        <v>0</v>
      </c>
      <c r="V38" s="90" t="n">
        <v>0</v>
      </c>
      <c r="W38" s="79" t="n">
        <f aca="false">SUM(R38:V38)</f>
        <v>0</v>
      </c>
      <c r="Y38" s="154" t="n">
        <f aca="false">+W38+P38+H38</f>
        <v>12500</v>
      </c>
      <c r="AA38" s="34" t="n">
        <f aca="false">B38+J38+R38</f>
        <v>12500</v>
      </c>
      <c r="AB38" s="31" t="n">
        <f aca="false">Y38-AA38</f>
        <v>0</v>
      </c>
      <c r="AD38" s="83" t="n">
        <f aca="false">B38+J38</f>
        <v>12500</v>
      </c>
      <c r="AE38" s="83" t="n">
        <f aca="false">R38</f>
        <v>0</v>
      </c>
      <c r="AF38" s="84" t="n">
        <f aca="false">SUM(AD38:AE38)</f>
        <v>12500</v>
      </c>
      <c r="AH38" s="155" t="n">
        <f aca="false">IF(now-1&gt;AK38,1,"")</f>
        <v>1</v>
      </c>
      <c r="AK38" s="1" t="n">
        <v>36214</v>
      </c>
      <c r="AL38" s="153" t="n">
        <v>36214</v>
      </c>
    </row>
    <row r="39" customFormat="false" ht="15" hidden="false" customHeight="true" outlineLevel="0" collapsed="false">
      <c r="A39" s="1" t="n">
        <f aca="false">+A38+1</f>
        <v>24</v>
      </c>
      <c r="B39" s="91" t="n">
        <v>0</v>
      </c>
      <c r="C39" s="151"/>
      <c r="D39" s="78" t="n">
        <f aca="false">D38</f>
        <v>0</v>
      </c>
      <c r="E39" s="78" t="n">
        <v>0</v>
      </c>
      <c r="F39" s="78" t="n">
        <v>0</v>
      </c>
      <c r="G39" s="78" t="n">
        <v>0</v>
      </c>
      <c r="H39" s="79" t="n">
        <f aca="false">SUM(B39:G39)</f>
        <v>0</v>
      </c>
      <c r="I39" s="80"/>
      <c r="J39" s="81" t="n">
        <v>0</v>
      </c>
      <c r="K39" s="82"/>
      <c r="L39" s="83" t="n">
        <v>0</v>
      </c>
      <c r="M39" s="84" t="n">
        <v>0</v>
      </c>
      <c r="N39" s="84" t="n">
        <v>0</v>
      </c>
      <c r="O39" s="84" t="n">
        <v>0</v>
      </c>
      <c r="P39" s="85" t="n">
        <f aca="false">SUM(J39:O39)</f>
        <v>0</v>
      </c>
      <c r="R39" s="86" t="n">
        <v>0</v>
      </c>
      <c r="S39" s="87"/>
      <c r="T39" s="88" t="n">
        <v>0</v>
      </c>
      <c r="U39" s="89" t="n">
        <v>0</v>
      </c>
      <c r="V39" s="90" t="n">
        <v>0</v>
      </c>
      <c r="W39" s="79" t="n">
        <f aca="false">SUM(R39:V39)</f>
        <v>0</v>
      </c>
      <c r="Y39" s="154" t="n">
        <f aca="false">+W39+P39+H39</f>
        <v>0</v>
      </c>
      <c r="AA39" s="34" t="n">
        <f aca="false">B39+J39+R39</f>
        <v>0</v>
      </c>
      <c r="AB39" s="31" t="n">
        <f aca="false">Y39-AA39</f>
        <v>0</v>
      </c>
      <c r="AD39" s="83" t="n">
        <f aca="false">B39+J39</f>
        <v>0</v>
      </c>
      <c r="AE39" s="83" t="n">
        <f aca="false">R39</f>
        <v>0</v>
      </c>
      <c r="AF39" s="84" t="n">
        <f aca="false">SUM(AD39:AE39)</f>
        <v>0</v>
      </c>
      <c r="AH39" s="155" t="n">
        <f aca="false">IF(now-1&gt;AK39,1,"")</f>
        <v>1</v>
      </c>
      <c r="AK39" s="1" t="n">
        <v>36215</v>
      </c>
      <c r="AL39" s="153" t="n">
        <v>36215</v>
      </c>
    </row>
    <row r="40" customFormat="false" ht="15" hidden="false" customHeight="true" outlineLevel="0" collapsed="false">
      <c r="A40" s="1" t="n">
        <f aca="false">+A39+1</f>
        <v>25</v>
      </c>
      <c r="B40" s="91" t="n">
        <v>0</v>
      </c>
      <c r="C40" s="151"/>
      <c r="D40" s="78" t="n">
        <f aca="false">D39</f>
        <v>0</v>
      </c>
      <c r="E40" s="78" t="n">
        <v>0</v>
      </c>
      <c r="F40" s="78" t="n">
        <v>0</v>
      </c>
      <c r="G40" s="78" t="n">
        <v>0</v>
      </c>
      <c r="H40" s="79" t="n">
        <f aca="false">SUM(B40:G40)</f>
        <v>0</v>
      </c>
      <c r="I40" s="80"/>
      <c r="J40" s="81" t="n">
        <v>27207</v>
      </c>
      <c r="K40" s="82"/>
      <c r="L40" s="83" t="n">
        <v>0</v>
      </c>
      <c r="M40" s="84" t="n">
        <v>0</v>
      </c>
      <c r="N40" s="84" t="n">
        <v>0</v>
      </c>
      <c r="O40" s="84" t="n">
        <v>0</v>
      </c>
      <c r="P40" s="85" t="n">
        <f aca="false">SUM(J40:O40)</f>
        <v>27207</v>
      </c>
      <c r="R40" s="86" t="n">
        <v>20293</v>
      </c>
      <c r="S40" s="87"/>
      <c r="T40" s="88" t="n">
        <v>0</v>
      </c>
      <c r="U40" s="89" t="n">
        <v>0</v>
      </c>
      <c r="V40" s="90" t="n">
        <v>0</v>
      </c>
      <c r="W40" s="79" t="n">
        <f aca="false">SUM(R40:V40)</f>
        <v>20293</v>
      </c>
      <c r="Y40" s="154" t="n">
        <f aca="false">+W40+P40+H40</f>
        <v>47500</v>
      </c>
      <c r="AA40" s="34" t="n">
        <f aca="false">B40+J40+R40</f>
        <v>47500</v>
      </c>
      <c r="AB40" s="31" t="n">
        <f aca="false">Y40-AA40</f>
        <v>0</v>
      </c>
      <c r="AD40" s="83" t="n">
        <f aca="false">B40+J40</f>
        <v>27207</v>
      </c>
      <c r="AE40" s="83" t="n">
        <f aca="false">R40</f>
        <v>20293</v>
      </c>
      <c r="AF40" s="84" t="n">
        <f aca="false">SUM(AD40:AE40)</f>
        <v>47500</v>
      </c>
      <c r="AH40" s="155" t="n">
        <f aca="false">IF(now-1&gt;AK40,1,"")</f>
        <v>1</v>
      </c>
      <c r="AK40" s="1" t="n">
        <v>36216</v>
      </c>
      <c r="AL40" s="153" t="n">
        <v>36216</v>
      </c>
    </row>
    <row r="41" customFormat="false" ht="15" hidden="false" customHeight="true" outlineLevel="0" collapsed="false">
      <c r="A41" s="1" t="n">
        <f aca="false">+A40+1</f>
        <v>26</v>
      </c>
      <c r="B41" s="91" t="n">
        <v>0</v>
      </c>
      <c r="C41" s="151"/>
      <c r="D41" s="78" t="n">
        <f aca="false">D40</f>
        <v>0</v>
      </c>
      <c r="E41" s="78" t="n">
        <v>0</v>
      </c>
      <c r="F41" s="78" t="n">
        <v>0</v>
      </c>
      <c r="G41" s="78" t="n">
        <v>0</v>
      </c>
      <c r="H41" s="79" t="n">
        <f aca="false">SUM(B41:G41)</f>
        <v>0</v>
      </c>
      <c r="I41" s="80"/>
      <c r="J41" s="81" t="n">
        <v>0</v>
      </c>
      <c r="K41" s="82"/>
      <c r="L41" s="83" t="n">
        <v>0</v>
      </c>
      <c r="M41" s="84" t="n">
        <v>0</v>
      </c>
      <c r="N41" s="84" t="n">
        <v>0</v>
      </c>
      <c r="O41" s="84" t="n">
        <v>0</v>
      </c>
      <c r="P41" s="85" t="n">
        <f aca="false">SUM(J41:O41)</f>
        <v>0</v>
      </c>
      <c r="R41" s="86" t="n">
        <v>2500</v>
      </c>
      <c r="S41" s="87"/>
      <c r="T41" s="88" t="n">
        <v>0</v>
      </c>
      <c r="U41" s="89" t="n">
        <v>0</v>
      </c>
      <c r="V41" s="90" t="n">
        <v>0</v>
      </c>
      <c r="W41" s="79" t="n">
        <f aca="false">SUM(R41:V41)</f>
        <v>2500</v>
      </c>
      <c r="Y41" s="154" t="n">
        <f aca="false">+W41+P41+H41</f>
        <v>2500</v>
      </c>
      <c r="AA41" s="34" t="n">
        <f aca="false">B41+J41+R41</f>
        <v>2500</v>
      </c>
      <c r="AB41" s="31" t="n">
        <f aca="false">Y41-AA41</f>
        <v>0</v>
      </c>
      <c r="AD41" s="83" t="n">
        <f aca="false">B41+J41</f>
        <v>0</v>
      </c>
      <c r="AE41" s="83" t="n">
        <f aca="false">R41</f>
        <v>2500</v>
      </c>
      <c r="AF41" s="84" t="n">
        <f aca="false">SUM(AD41:AE41)</f>
        <v>2500</v>
      </c>
      <c r="AH41" s="155" t="n">
        <f aca="false">IF(now-1&gt;AK41,1,"")</f>
        <v>1</v>
      </c>
      <c r="AK41" s="1" t="n">
        <v>36217</v>
      </c>
      <c r="AL41" s="153" t="n">
        <v>36217</v>
      </c>
    </row>
    <row r="42" customFormat="false" ht="15" hidden="false" customHeight="true" outlineLevel="0" collapsed="false">
      <c r="A42" s="1" t="n">
        <f aca="false">+A41+1</f>
        <v>27</v>
      </c>
      <c r="B42" s="91" t="n">
        <v>0</v>
      </c>
      <c r="C42" s="151"/>
      <c r="D42" s="78" t="n">
        <f aca="false">D41</f>
        <v>0</v>
      </c>
      <c r="E42" s="78" t="n">
        <v>0</v>
      </c>
      <c r="F42" s="78" t="n">
        <v>0</v>
      </c>
      <c r="G42" s="78" t="n">
        <v>0</v>
      </c>
      <c r="H42" s="79" t="n">
        <f aca="false">SUM(B42:G42)</f>
        <v>0</v>
      </c>
      <c r="I42" s="80"/>
      <c r="J42" s="81" t="n">
        <v>0</v>
      </c>
      <c r="K42" s="82"/>
      <c r="L42" s="83" t="n">
        <v>0</v>
      </c>
      <c r="M42" s="84" t="n">
        <v>0</v>
      </c>
      <c r="N42" s="84" t="n">
        <v>0</v>
      </c>
      <c r="O42" s="84" t="n">
        <v>0</v>
      </c>
      <c r="P42" s="85" t="n">
        <f aca="false">SUM(J42:O42)</f>
        <v>0</v>
      </c>
      <c r="R42" s="86" t="n">
        <v>0</v>
      </c>
      <c r="S42" s="87"/>
      <c r="T42" s="88" t="n">
        <v>0</v>
      </c>
      <c r="U42" s="89" t="n">
        <v>0</v>
      </c>
      <c r="V42" s="90" t="n">
        <v>0</v>
      </c>
      <c r="W42" s="79" t="n">
        <f aca="false">SUM(R42:V42)</f>
        <v>0</v>
      </c>
      <c r="Y42" s="154" t="n">
        <f aca="false">+W42+P42+H42</f>
        <v>0</v>
      </c>
      <c r="AA42" s="34" t="n">
        <f aca="false">B42+J42+R42</f>
        <v>0</v>
      </c>
      <c r="AB42" s="31" t="n">
        <f aca="false">Y42-AA42</f>
        <v>0</v>
      </c>
      <c r="AD42" s="83" t="n">
        <f aca="false">B42+J42</f>
        <v>0</v>
      </c>
      <c r="AE42" s="83" t="n">
        <f aca="false">R42</f>
        <v>0</v>
      </c>
      <c r="AF42" s="84" t="n">
        <f aca="false">SUM(AD42:AE42)</f>
        <v>0</v>
      </c>
      <c r="AH42" s="155" t="n">
        <f aca="false">IF(now-1&gt;AK42,1,"")</f>
        <v>1</v>
      </c>
      <c r="AK42" s="1" t="n">
        <v>36218</v>
      </c>
      <c r="AL42" s="153" t="n">
        <v>36218</v>
      </c>
    </row>
    <row r="43" customFormat="false" ht="15" hidden="false" customHeight="true" outlineLevel="0" collapsed="false">
      <c r="A43" s="1" t="n">
        <f aca="false">+A42+1</f>
        <v>28</v>
      </c>
      <c r="B43" s="91" t="n">
        <v>0</v>
      </c>
      <c r="C43" s="151"/>
      <c r="D43" s="78" t="n">
        <f aca="false">D42</f>
        <v>0</v>
      </c>
      <c r="E43" s="78" t="n">
        <v>0</v>
      </c>
      <c r="F43" s="78" t="n">
        <v>0</v>
      </c>
      <c r="G43" s="78" t="n">
        <v>0</v>
      </c>
      <c r="H43" s="79" t="n">
        <f aca="false">SUM(B43:G43)</f>
        <v>0</v>
      </c>
      <c r="I43" s="80"/>
      <c r="J43" s="81"/>
      <c r="K43" s="82"/>
      <c r="L43" s="83" t="n">
        <v>0</v>
      </c>
      <c r="M43" s="84" t="n">
        <v>0</v>
      </c>
      <c r="N43" s="84" t="n">
        <v>0</v>
      </c>
      <c r="O43" s="84" t="n">
        <v>0</v>
      </c>
      <c r="P43" s="85" t="n">
        <f aca="false">SUM(J43:O43)</f>
        <v>0</v>
      </c>
      <c r="R43" s="86" t="n">
        <v>40000</v>
      </c>
      <c r="S43" s="87"/>
      <c r="T43" s="88" t="n">
        <v>0</v>
      </c>
      <c r="U43" s="89" t="n">
        <v>0</v>
      </c>
      <c r="V43" s="90" t="n">
        <v>0</v>
      </c>
      <c r="W43" s="79" t="n">
        <f aca="false">SUM(R43:V43)</f>
        <v>40000</v>
      </c>
      <c r="Y43" s="154" t="n">
        <f aca="false">+W43+P43+H43</f>
        <v>40000</v>
      </c>
      <c r="AA43" s="34" t="n">
        <f aca="false">B43+J43+R43</f>
        <v>40000</v>
      </c>
      <c r="AB43" s="31" t="n">
        <f aca="false">Y43-AA43</f>
        <v>0</v>
      </c>
      <c r="AD43" s="83" t="n">
        <f aca="false">B43+J43</f>
        <v>0</v>
      </c>
      <c r="AE43" s="83" t="n">
        <f aca="false">R43</f>
        <v>40000</v>
      </c>
      <c r="AF43" s="84" t="n">
        <f aca="false">SUM(AD43:AE43)</f>
        <v>40000</v>
      </c>
      <c r="AH43" s="155" t="n">
        <f aca="false">IF(now&gt;AK43,1,"")</f>
        <v>1</v>
      </c>
      <c r="AK43" s="1" t="n">
        <v>36219</v>
      </c>
      <c r="AL43" s="153" t="n">
        <v>36219</v>
      </c>
    </row>
    <row r="44" customFormat="false" ht="15" hidden="false" customHeight="true" outlineLevel="0" collapsed="false">
      <c r="A44" s="156" t="n">
        <f aca="false">+A43+1</f>
        <v>29</v>
      </c>
      <c r="B44" s="157" t="n">
        <v>0</v>
      </c>
      <c r="C44" s="158"/>
      <c r="D44" s="159" t="n">
        <f aca="false">D43</f>
        <v>0</v>
      </c>
      <c r="E44" s="159" t="n">
        <v>0</v>
      </c>
      <c r="F44" s="159" t="n">
        <v>0</v>
      </c>
      <c r="G44" s="159" t="n">
        <v>0</v>
      </c>
      <c r="H44" s="160" t="n">
        <f aca="false">SUM(B44:G44)</f>
        <v>0</v>
      </c>
      <c r="I44" s="161"/>
      <c r="J44" s="162" t="n">
        <v>0</v>
      </c>
      <c r="K44" s="163"/>
      <c r="L44" s="164" t="n">
        <v>0</v>
      </c>
      <c r="M44" s="159" t="n">
        <v>0</v>
      </c>
      <c r="N44" s="159" t="n">
        <v>0</v>
      </c>
      <c r="O44" s="159" t="n">
        <v>0</v>
      </c>
      <c r="P44" s="160" t="n">
        <f aca="false">SUM(J44:O44)</f>
        <v>0</v>
      </c>
      <c r="Q44" s="165"/>
      <c r="R44" s="166" t="n">
        <v>0</v>
      </c>
      <c r="S44" s="167"/>
      <c r="T44" s="168" t="n">
        <v>0</v>
      </c>
      <c r="U44" s="164" t="n">
        <v>0</v>
      </c>
      <c r="V44" s="169" t="n">
        <v>0</v>
      </c>
      <c r="W44" s="160" t="n">
        <f aca="false">SUM(R44:V44)</f>
        <v>0</v>
      </c>
      <c r="X44" s="156"/>
      <c r="Y44" s="170" t="n">
        <f aca="false">+W44+P44+H44</f>
        <v>0</v>
      </c>
      <c r="Z44" s="156"/>
      <c r="AA44" s="171" t="n">
        <f aca="false">B44+J44+R44</f>
        <v>0</v>
      </c>
      <c r="AB44" s="172" t="n">
        <f aca="false">Y44-AA44</f>
        <v>0</v>
      </c>
      <c r="AC44" s="156"/>
      <c r="AD44" s="164" t="n">
        <f aca="false">B44+J44</f>
        <v>0</v>
      </c>
      <c r="AE44" s="164" t="n">
        <f aca="false">R44</f>
        <v>0</v>
      </c>
      <c r="AF44" s="159" t="n">
        <f aca="false">SUM(AD44:AE44)</f>
        <v>0</v>
      </c>
      <c r="AG44" s="156"/>
      <c r="AH44" s="165" t="str">
        <f aca="false">IF(now-1&gt;AK44,1,"")</f>
        <v/>
      </c>
      <c r="AI44" s="156"/>
      <c r="AJ44" s="156"/>
      <c r="AK44" s="165" t="n">
        <v>36220</v>
      </c>
      <c r="AL44" s="173" t="n">
        <v>36220</v>
      </c>
      <c r="AM44" s="156"/>
      <c r="AN44" s="156"/>
      <c r="AO44" s="156"/>
      <c r="AP44" s="156"/>
      <c r="AQ44" s="156"/>
      <c r="AR44" s="156"/>
      <c r="AS44" s="156"/>
      <c r="AT44" s="156"/>
      <c r="AU44" s="156"/>
      <c r="AV44" s="156"/>
      <c r="AW44" s="156"/>
      <c r="AX44" s="156"/>
      <c r="AY44" s="156"/>
      <c r="AZ44" s="156"/>
      <c r="BA44" s="156"/>
      <c r="BB44" s="156"/>
      <c r="BC44" s="156"/>
      <c r="BD44" s="156"/>
      <c r="BE44" s="156"/>
      <c r="BF44" s="156"/>
      <c r="BG44" s="156"/>
      <c r="BH44" s="156"/>
      <c r="BI44" s="156"/>
      <c r="BJ44" s="156"/>
      <c r="BK44" s="156"/>
      <c r="BL44" s="156"/>
      <c r="BM44" s="156"/>
      <c r="BN44" s="156"/>
      <c r="BO44" s="156"/>
      <c r="BP44" s="156"/>
      <c r="BQ44" s="156"/>
      <c r="BR44" s="156"/>
      <c r="BS44" s="156"/>
      <c r="BT44" s="156"/>
      <c r="BU44" s="156"/>
      <c r="BV44" s="156"/>
      <c r="BW44" s="156"/>
      <c r="BX44" s="156"/>
      <c r="BY44" s="156"/>
      <c r="BZ44" s="156"/>
      <c r="CA44" s="156"/>
      <c r="CB44" s="156"/>
      <c r="CC44" s="156"/>
      <c r="CD44" s="156"/>
      <c r="CE44" s="156"/>
      <c r="CF44" s="156"/>
      <c r="CG44" s="156"/>
      <c r="CH44" s="156"/>
      <c r="CI44" s="156"/>
      <c r="CJ44" s="156"/>
      <c r="CK44" s="156"/>
      <c r="CL44" s="156"/>
      <c r="CM44" s="156"/>
      <c r="CN44" s="156"/>
      <c r="CO44" s="156"/>
      <c r="CP44" s="156"/>
      <c r="CQ44" s="156"/>
      <c r="CR44" s="156"/>
      <c r="CS44" s="156"/>
      <c r="CT44" s="156"/>
      <c r="CU44" s="156"/>
      <c r="CV44" s="156"/>
      <c r="CW44" s="156"/>
      <c r="CX44" s="156"/>
      <c r="CY44" s="156"/>
      <c r="CZ44" s="156"/>
      <c r="DA44" s="156"/>
      <c r="DB44" s="156"/>
      <c r="DC44" s="156"/>
      <c r="DD44" s="156"/>
      <c r="DE44" s="156"/>
      <c r="DF44" s="156"/>
      <c r="DG44" s="156"/>
      <c r="DH44" s="156"/>
      <c r="DI44" s="156"/>
      <c r="DJ44" s="156"/>
      <c r="DK44" s="156"/>
      <c r="DL44" s="156"/>
      <c r="DM44" s="156"/>
      <c r="DN44" s="156"/>
      <c r="DO44" s="156"/>
      <c r="DP44" s="156"/>
      <c r="DQ44" s="156"/>
      <c r="DR44" s="156"/>
      <c r="DS44" s="156"/>
      <c r="DT44" s="156"/>
      <c r="DU44" s="156"/>
      <c r="DV44" s="156"/>
      <c r="DW44" s="156"/>
      <c r="DX44" s="156"/>
      <c r="DY44" s="156"/>
      <c r="DZ44" s="156"/>
      <c r="EA44" s="156"/>
      <c r="EB44" s="156"/>
      <c r="EC44" s="156"/>
      <c r="ED44" s="156"/>
      <c r="EE44" s="156"/>
      <c r="EF44" s="156"/>
      <c r="EG44" s="156"/>
      <c r="EH44" s="156"/>
      <c r="EI44" s="156"/>
      <c r="EJ44" s="156"/>
      <c r="EK44" s="156"/>
      <c r="EL44" s="156"/>
      <c r="EM44" s="156"/>
      <c r="EN44" s="156"/>
      <c r="EO44" s="156"/>
      <c r="EP44" s="156"/>
      <c r="EQ44" s="156"/>
      <c r="ER44" s="156"/>
      <c r="ES44" s="156"/>
      <c r="ET44" s="156"/>
      <c r="EU44" s="156"/>
      <c r="EV44" s="156"/>
      <c r="EW44" s="156"/>
      <c r="EX44" s="156"/>
      <c r="EY44" s="156"/>
      <c r="EZ44" s="156"/>
      <c r="FA44" s="156"/>
      <c r="FB44" s="156"/>
      <c r="FC44" s="156"/>
      <c r="FD44" s="156"/>
      <c r="FE44" s="156"/>
      <c r="FF44" s="156"/>
      <c r="FG44" s="156"/>
      <c r="FH44" s="156"/>
      <c r="FI44" s="156"/>
      <c r="FJ44" s="156"/>
      <c r="FK44" s="156"/>
      <c r="FL44" s="156"/>
      <c r="FM44" s="156"/>
      <c r="FN44" s="156"/>
      <c r="FO44" s="156"/>
      <c r="FP44" s="156"/>
      <c r="FQ44" s="156"/>
      <c r="FR44" s="156"/>
      <c r="FS44" s="156"/>
      <c r="FT44" s="156"/>
      <c r="FU44" s="156"/>
      <c r="FV44" s="156"/>
      <c r="FW44" s="156"/>
      <c r="FX44" s="156"/>
      <c r="FY44" s="156"/>
      <c r="FZ44" s="156"/>
      <c r="GA44" s="156"/>
      <c r="GB44" s="156"/>
      <c r="GC44" s="156"/>
      <c r="GD44" s="156"/>
      <c r="GE44" s="156"/>
      <c r="GF44" s="156"/>
      <c r="GG44" s="156"/>
      <c r="GH44" s="156"/>
      <c r="GI44" s="156"/>
      <c r="GJ44" s="156"/>
      <c r="GK44" s="156"/>
      <c r="GL44" s="156"/>
      <c r="GM44" s="156"/>
      <c r="GN44" s="156"/>
      <c r="GO44" s="156"/>
      <c r="GP44" s="156"/>
      <c r="GQ44" s="156"/>
      <c r="GR44" s="156"/>
      <c r="GS44" s="156"/>
      <c r="GT44" s="156"/>
      <c r="GU44" s="156"/>
      <c r="GV44" s="156"/>
      <c r="GW44" s="156"/>
      <c r="GX44" s="156"/>
      <c r="GY44" s="156"/>
      <c r="GZ44" s="156"/>
      <c r="HA44" s="156"/>
      <c r="HB44" s="156"/>
      <c r="HC44" s="156"/>
      <c r="HD44" s="156"/>
      <c r="HE44" s="156"/>
      <c r="HF44" s="156"/>
      <c r="HG44" s="156"/>
      <c r="HH44" s="156"/>
      <c r="HI44" s="156"/>
      <c r="HJ44" s="156"/>
      <c r="HK44" s="156"/>
      <c r="HL44" s="156"/>
      <c r="HM44" s="156"/>
      <c r="HN44" s="156"/>
      <c r="HO44" s="156"/>
      <c r="HP44" s="156"/>
      <c r="HQ44" s="156"/>
      <c r="HR44" s="156"/>
      <c r="HS44" s="156"/>
      <c r="HT44" s="156"/>
      <c r="HU44" s="156"/>
      <c r="HV44" s="156"/>
      <c r="HW44" s="156"/>
      <c r="HX44" s="156"/>
      <c r="HY44" s="156"/>
      <c r="HZ44" s="156"/>
      <c r="IA44" s="156"/>
      <c r="IB44" s="156"/>
      <c r="IC44" s="156"/>
      <c r="ID44" s="156"/>
      <c r="IE44" s="156"/>
      <c r="IF44" s="156"/>
      <c r="IG44" s="156"/>
      <c r="IH44" s="156"/>
      <c r="II44" s="156"/>
      <c r="IJ44" s="156"/>
      <c r="IK44" s="156"/>
      <c r="IL44" s="156"/>
      <c r="IM44" s="156"/>
      <c r="IN44" s="156"/>
      <c r="IO44" s="156"/>
      <c r="IP44" s="156"/>
      <c r="IQ44" s="156"/>
      <c r="IR44" s="156"/>
      <c r="IS44" s="156"/>
      <c r="IT44" s="156"/>
      <c r="IU44" s="156"/>
      <c r="IV44" s="156"/>
      <c r="IW44" s="156"/>
    </row>
    <row r="45" customFormat="false" ht="15" hidden="false" customHeight="true" outlineLevel="0" collapsed="false">
      <c r="A45" s="156" t="n">
        <f aca="false">+A44+1</f>
        <v>30</v>
      </c>
      <c r="B45" s="157" t="n">
        <v>0</v>
      </c>
      <c r="C45" s="158"/>
      <c r="D45" s="159" t="n">
        <f aca="false">D44</f>
        <v>0</v>
      </c>
      <c r="E45" s="159" t="n">
        <v>0</v>
      </c>
      <c r="F45" s="159" t="n">
        <v>0</v>
      </c>
      <c r="G45" s="159" t="n">
        <v>0</v>
      </c>
      <c r="H45" s="160" t="n">
        <f aca="false">SUM(B45:G45)</f>
        <v>0</v>
      </c>
      <c r="I45" s="161"/>
      <c r="J45" s="162" t="n">
        <v>0</v>
      </c>
      <c r="K45" s="163"/>
      <c r="L45" s="164" t="n">
        <f aca="false">L44</f>
        <v>0</v>
      </c>
      <c r="M45" s="159" t="n">
        <v>0</v>
      </c>
      <c r="N45" s="159" t="n">
        <f aca="false">N44</f>
        <v>0</v>
      </c>
      <c r="O45" s="159" t="n">
        <v>0</v>
      </c>
      <c r="P45" s="160" t="n">
        <f aca="false">SUM(J45:O45)</f>
        <v>0</v>
      </c>
      <c r="Q45" s="165"/>
      <c r="R45" s="166" t="n">
        <v>0</v>
      </c>
      <c r="S45" s="167"/>
      <c r="T45" s="168" t="n">
        <v>0</v>
      </c>
      <c r="U45" s="164" t="n">
        <v>0</v>
      </c>
      <c r="V45" s="169" t="n">
        <v>0</v>
      </c>
      <c r="W45" s="160" t="n">
        <f aca="false">SUM(R45:V45)</f>
        <v>0</v>
      </c>
      <c r="X45" s="156"/>
      <c r="Y45" s="170" t="n">
        <f aca="false">+W45+P45+H45</f>
        <v>0</v>
      </c>
      <c r="Z45" s="156"/>
      <c r="AA45" s="171" t="n">
        <f aca="false">B45+J45+R45</f>
        <v>0</v>
      </c>
      <c r="AB45" s="172" t="n">
        <f aca="false">Y45-AA45</f>
        <v>0</v>
      </c>
      <c r="AC45" s="156"/>
      <c r="AD45" s="164" t="n">
        <f aca="false">B45+J45</f>
        <v>0</v>
      </c>
      <c r="AE45" s="164" t="n">
        <f aca="false">R45</f>
        <v>0</v>
      </c>
      <c r="AF45" s="159" t="n">
        <f aca="false">SUM(AD45:AE45)</f>
        <v>0</v>
      </c>
      <c r="AG45" s="156"/>
      <c r="AH45" s="165" t="str">
        <f aca="false">IF(now-1&gt;AK45,1,"")</f>
        <v/>
      </c>
      <c r="AI45" s="156"/>
      <c r="AJ45" s="156"/>
      <c r="AK45" s="165" t="n">
        <v>36221</v>
      </c>
      <c r="AL45" s="173" t="n">
        <v>36221</v>
      </c>
      <c r="AM45" s="156"/>
      <c r="AN45" s="156"/>
      <c r="AO45" s="156"/>
      <c r="AP45" s="156"/>
      <c r="AQ45" s="156"/>
      <c r="AR45" s="156"/>
      <c r="AS45" s="156"/>
      <c r="AT45" s="156"/>
      <c r="AU45" s="156"/>
      <c r="AV45" s="156"/>
      <c r="AW45" s="156"/>
      <c r="AX45" s="156"/>
      <c r="AY45" s="156"/>
      <c r="AZ45" s="156"/>
      <c r="BA45" s="156"/>
      <c r="BB45" s="156"/>
      <c r="BC45" s="156"/>
      <c r="BD45" s="156"/>
      <c r="BE45" s="156"/>
      <c r="BF45" s="156"/>
      <c r="BG45" s="156"/>
      <c r="BH45" s="156"/>
      <c r="BI45" s="156"/>
      <c r="BJ45" s="156"/>
      <c r="BK45" s="156"/>
      <c r="BL45" s="156"/>
      <c r="BM45" s="156"/>
      <c r="BN45" s="156"/>
      <c r="BO45" s="156"/>
      <c r="BP45" s="156"/>
      <c r="BQ45" s="156"/>
      <c r="BR45" s="156"/>
      <c r="BS45" s="156"/>
      <c r="BT45" s="156"/>
      <c r="BU45" s="156"/>
      <c r="BV45" s="156"/>
      <c r="BW45" s="156"/>
      <c r="BX45" s="156"/>
      <c r="BY45" s="156"/>
      <c r="BZ45" s="156"/>
      <c r="CA45" s="156"/>
      <c r="CB45" s="156"/>
      <c r="CC45" s="156"/>
      <c r="CD45" s="156"/>
      <c r="CE45" s="156"/>
      <c r="CF45" s="156"/>
      <c r="CG45" s="156"/>
      <c r="CH45" s="156"/>
      <c r="CI45" s="156"/>
      <c r="CJ45" s="156"/>
      <c r="CK45" s="156"/>
      <c r="CL45" s="156"/>
      <c r="CM45" s="156"/>
      <c r="CN45" s="156"/>
      <c r="CO45" s="156"/>
      <c r="CP45" s="156"/>
      <c r="CQ45" s="156"/>
      <c r="CR45" s="156"/>
      <c r="CS45" s="156"/>
      <c r="CT45" s="156"/>
      <c r="CU45" s="156"/>
      <c r="CV45" s="156"/>
      <c r="CW45" s="156"/>
      <c r="CX45" s="156"/>
      <c r="CY45" s="156"/>
      <c r="CZ45" s="156"/>
      <c r="DA45" s="156"/>
      <c r="DB45" s="156"/>
      <c r="DC45" s="156"/>
      <c r="DD45" s="156"/>
      <c r="DE45" s="156"/>
      <c r="DF45" s="156"/>
      <c r="DG45" s="156"/>
      <c r="DH45" s="156"/>
      <c r="DI45" s="156"/>
      <c r="DJ45" s="156"/>
      <c r="DK45" s="156"/>
      <c r="DL45" s="156"/>
      <c r="DM45" s="156"/>
      <c r="DN45" s="156"/>
      <c r="DO45" s="156"/>
      <c r="DP45" s="156"/>
      <c r="DQ45" s="156"/>
      <c r="DR45" s="156"/>
      <c r="DS45" s="156"/>
      <c r="DT45" s="156"/>
      <c r="DU45" s="156"/>
      <c r="DV45" s="156"/>
      <c r="DW45" s="156"/>
      <c r="DX45" s="156"/>
      <c r="DY45" s="156"/>
      <c r="DZ45" s="156"/>
      <c r="EA45" s="156"/>
      <c r="EB45" s="156"/>
      <c r="EC45" s="156"/>
      <c r="ED45" s="156"/>
      <c r="EE45" s="156"/>
      <c r="EF45" s="156"/>
      <c r="EG45" s="156"/>
      <c r="EH45" s="156"/>
      <c r="EI45" s="156"/>
      <c r="EJ45" s="156"/>
      <c r="EK45" s="156"/>
      <c r="EL45" s="156"/>
      <c r="EM45" s="156"/>
      <c r="EN45" s="156"/>
      <c r="EO45" s="156"/>
      <c r="EP45" s="156"/>
      <c r="EQ45" s="156"/>
      <c r="ER45" s="156"/>
      <c r="ES45" s="156"/>
      <c r="ET45" s="156"/>
      <c r="EU45" s="156"/>
      <c r="EV45" s="156"/>
      <c r="EW45" s="156"/>
      <c r="EX45" s="156"/>
      <c r="EY45" s="156"/>
      <c r="EZ45" s="156"/>
      <c r="FA45" s="156"/>
      <c r="FB45" s="156"/>
      <c r="FC45" s="156"/>
      <c r="FD45" s="156"/>
      <c r="FE45" s="156"/>
      <c r="FF45" s="156"/>
      <c r="FG45" s="156"/>
      <c r="FH45" s="156"/>
      <c r="FI45" s="156"/>
      <c r="FJ45" s="156"/>
      <c r="FK45" s="156"/>
      <c r="FL45" s="156"/>
      <c r="FM45" s="156"/>
      <c r="FN45" s="156"/>
      <c r="FO45" s="156"/>
      <c r="FP45" s="156"/>
      <c r="FQ45" s="156"/>
      <c r="FR45" s="156"/>
      <c r="FS45" s="156"/>
      <c r="FT45" s="156"/>
      <c r="FU45" s="156"/>
      <c r="FV45" s="156"/>
      <c r="FW45" s="156"/>
      <c r="FX45" s="156"/>
      <c r="FY45" s="156"/>
      <c r="FZ45" s="156"/>
      <c r="GA45" s="156"/>
      <c r="GB45" s="156"/>
      <c r="GC45" s="156"/>
      <c r="GD45" s="156"/>
      <c r="GE45" s="156"/>
      <c r="GF45" s="156"/>
      <c r="GG45" s="156"/>
      <c r="GH45" s="156"/>
      <c r="GI45" s="156"/>
      <c r="GJ45" s="156"/>
      <c r="GK45" s="156"/>
      <c r="GL45" s="156"/>
      <c r="GM45" s="156"/>
      <c r="GN45" s="156"/>
      <c r="GO45" s="156"/>
      <c r="GP45" s="156"/>
      <c r="GQ45" s="156"/>
      <c r="GR45" s="156"/>
      <c r="GS45" s="156"/>
      <c r="GT45" s="156"/>
      <c r="GU45" s="156"/>
      <c r="GV45" s="156"/>
      <c r="GW45" s="156"/>
      <c r="GX45" s="156"/>
      <c r="GY45" s="156"/>
      <c r="GZ45" s="156"/>
      <c r="HA45" s="156"/>
      <c r="HB45" s="156"/>
      <c r="HC45" s="156"/>
      <c r="HD45" s="156"/>
      <c r="HE45" s="156"/>
      <c r="HF45" s="156"/>
      <c r="HG45" s="156"/>
      <c r="HH45" s="156"/>
      <c r="HI45" s="156"/>
      <c r="HJ45" s="156"/>
      <c r="HK45" s="156"/>
      <c r="HL45" s="156"/>
      <c r="HM45" s="156"/>
      <c r="HN45" s="156"/>
      <c r="HO45" s="156"/>
      <c r="HP45" s="156"/>
      <c r="HQ45" s="156"/>
      <c r="HR45" s="156"/>
      <c r="HS45" s="156"/>
      <c r="HT45" s="156"/>
      <c r="HU45" s="156"/>
      <c r="HV45" s="156"/>
      <c r="HW45" s="156"/>
      <c r="HX45" s="156"/>
      <c r="HY45" s="156"/>
      <c r="HZ45" s="156"/>
      <c r="IA45" s="156"/>
      <c r="IB45" s="156"/>
      <c r="IC45" s="156"/>
      <c r="ID45" s="156"/>
      <c r="IE45" s="156"/>
      <c r="IF45" s="156"/>
      <c r="IG45" s="156"/>
      <c r="IH45" s="156"/>
      <c r="II45" s="156"/>
      <c r="IJ45" s="156"/>
      <c r="IK45" s="156"/>
      <c r="IL45" s="156"/>
      <c r="IM45" s="156"/>
      <c r="IN45" s="156"/>
      <c r="IO45" s="156"/>
      <c r="IP45" s="156"/>
      <c r="IQ45" s="156"/>
      <c r="IR45" s="156"/>
      <c r="IS45" s="156"/>
      <c r="IT45" s="156"/>
      <c r="IU45" s="156"/>
      <c r="IV45" s="156"/>
      <c r="IW45" s="156"/>
    </row>
    <row r="46" customFormat="false" ht="15" hidden="false" customHeight="true" outlineLevel="0" collapsed="false">
      <c r="A46" s="156" t="n">
        <f aca="false">+A45+1</f>
        <v>31</v>
      </c>
      <c r="B46" s="174" t="n">
        <v>0</v>
      </c>
      <c r="C46" s="175"/>
      <c r="D46" s="176" t="n">
        <f aca="false">D45</f>
        <v>0</v>
      </c>
      <c r="E46" s="176" t="n">
        <v>0</v>
      </c>
      <c r="F46" s="176" t="n">
        <v>0</v>
      </c>
      <c r="G46" s="176" t="n">
        <v>0</v>
      </c>
      <c r="H46" s="177" t="n">
        <f aca="false">SUM(B46:G46)</f>
        <v>0</v>
      </c>
      <c r="I46" s="161"/>
      <c r="J46" s="178" t="n">
        <v>0</v>
      </c>
      <c r="K46" s="179"/>
      <c r="L46" s="180" t="n">
        <f aca="false">L45</f>
        <v>0</v>
      </c>
      <c r="M46" s="176" t="n">
        <v>0</v>
      </c>
      <c r="N46" s="176" t="n">
        <f aca="false">N45</f>
        <v>0</v>
      </c>
      <c r="O46" s="176" t="n">
        <v>0</v>
      </c>
      <c r="P46" s="177" t="n">
        <f aca="false">SUM(J46:O46)</f>
        <v>0</v>
      </c>
      <c r="Q46" s="165"/>
      <c r="R46" s="181" t="n">
        <v>0</v>
      </c>
      <c r="S46" s="182"/>
      <c r="T46" s="183" t="n">
        <v>0</v>
      </c>
      <c r="U46" s="180" t="n">
        <v>0</v>
      </c>
      <c r="V46" s="184" t="n">
        <v>0</v>
      </c>
      <c r="W46" s="177" t="n">
        <f aca="false">SUM(R46:V46)</f>
        <v>0</v>
      </c>
      <c r="X46" s="156"/>
      <c r="Y46" s="185" t="n">
        <f aca="false">+W46+P46+H46</f>
        <v>0</v>
      </c>
      <c r="Z46" s="156"/>
      <c r="AA46" s="186" t="n">
        <f aca="false">B46+J46+R46</f>
        <v>0</v>
      </c>
      <c r="AB46" s="187" t="n">
        <f aca="false">Y46-AA46</f>
        <v>0</v>
      </c>
      <c r="AC46" s="156"/>
      <c r="AD46" s="164" t="n">
        <f aca="false">B46+J46</f>
        <v>0</v>
      </c>
      <c r="AE46" s="164" t="n">
        <f aca="false">R46</f>
        <v>0</v>
      </c>
      <c r="AF46" s="159" t="n">
        <f aca="false">SUM(AD46:AE46)</f>
        <v>0</v>
      </c>
      <c r="AG46" s="156"/>
      <c r="AH46" s="165" t="str">
        <f aca="false">IF(now-1&gt;AK46,1,"")</f>
        <v/>
      </c>
      <c r="AI46" s="156"/>
      <c r="AJ46" s="156"/>
      <c r="AK46" s="165" t="n">
        <v>36222</v>
      </c>
      <c r="AL46" s="173" t="n">
        <v>36222</v>
      </c>
      <c r="AM46" s="156"/>
      <c r="AN46" s="156"/>
      <c r="AO46" s="156"/>
      <c r="AP46" s="156"/>
      <c r="AQ46" s="156"/>
      <c r="AR46" s="156"/>
      <c r="AS46" s="156"/>
      <c r="AT46" s="156"/>
      <c r="AU46" s="156"/>
      <c r="AV46" s="156"/>
      <c r="AW46" s="156"/>
      <c r="AX46" s="156"/>
      <c r="AY46" s="156"/>
      <c r="AZ46" s="156"/>
      <c r="BA46" s="156"/>
      <c r="BB46" s="156"/>
      <c r="BC46" s="156"/>
      <c r="BD46" s="156"/>
      <c r="BE46" s="156"/>
      <c r="BF46" s="156"/>
      <c r="BG46" s="156"/>
      <c r="BH46" s="156"/>
      <c r="BI46" s="156"/>
      <c r="BJ46" s="156"/>
      <c r="BK46" s="156"/>
      <c r="BL46" s="156"/>
      <c r="BM46" s="156"/>
      <c r="BN46" s="156"/>
      <c r="BO46" s="156"/>
      <c r="BP46" s="156"/>
      <c r="BQ46" s="156"/>
      <c r="BR46" s="156"/>
      <c r="BS46" s="156"/>
      <c r="BT46" s="156"/>
      <c r="BU46" s="156"/>
      <c r="BV46" s="156"/>
      <c r="BW46" s="156"/>
      <c r="BX46" s="156"/>
      <c r="BY46" s="156"/>
      <c r="BZ46" s="156"/>
      <c r="CA46" s="156"/>
      <c r="CB46" s="156"/>
      <c r="CC46" s="156"/>
      <c r="CD46" s="156"/>
      <c r="CE46" s="156"/>
      <c r="CF46" s="156"/>
      <c r="CG46" s="156"/>
      <c r="CH46" s="156"/>
      <c r="CI46" s="156"/>
      <c r="CJ46" s="156"/>
      <c r="CK46" s="156"/>
      <c r="CL46" s="156"/>
      <c r="CM46" s="156"/>
      <c r="CN46" s="156"/>
      <c r="CO46" s="156"/>
      <c r="CP46" s="156"/>
      <c r="CQ46" s="156"/>
      <c r="CR46" s="156"/>
      <c r="CS46" s="156"/>
      <c r="CT46" s="156"/>
      <c r="CU46" s="156"/>
      <c r="CV46" s="156"/>
      <c r="CW46" s="156"/>
      <c r="CX46" s="156"/>
      <c r="CY46" s="156"/>
      <c r="CZ46" s="156"/>
      <c r="DA46" s="156"/>
      <c r="DB46" s="156"/>
      <c r="DC46" s="156"/>
      <c r="DD46" s="156"/>
      <c r="DE46" s="156"/>
      <c r="DF46" s="156"/>
      <c r="DG46" s="156"/>
      <c r="DH46" s="156"/>
      <c r="DI46" s="156"/>
      <c r="DJ46" s="156"/>
      <c r="DK46" s="156"/>
      <c r="DL46" s="156"/>
      <c r="DM46" s="156"/>
      <c r="DN46" s="156"/>
      <c r="DO46" s="156"/>
      <c r="DP46" s="156"/>
      <c r="DQ46" s="156"/>
      <c r="DR46" s="156"/>
      <c r="DS46" s="156"/>
      <c r="DT46" s="156"/>
      <c r="DU46" s="156"/>
      <c r="DV46" s="156"/>
      <c r="DW46" s="156"/>
      <c r="DX46" s="156"/>
      <c r="DY46" s="156"/>
      <c r="DZ46" s="156"/>
      <c r="EA46" s="156"/>
      <c r="EB46" s="156"/>
      <c r="EC46" s="156"/>
      <c r="ED46" s="156"/>
      <c r="EE46" s="156"/>
      <c r="EF46" s="156"/>
      <c r="EG46" s="156"/>
      <c r="EH46" s="156"/>
      <c r="EI46" s="156"/>
      <c r="EJ46" s="156"/>
      <c r="EK46" s="156"/>
      <c r="EL46" s="156"/>
      <c r="EM46" s="156"/>
      <c r="EN46" s="156"/>
      <c r="EO46" s="156"/>
      <c r="EP46" s="156"/>
      <c r="EQ46" s="156"/>
      <c r="ER46" s="156"/>
      <c r="ES46" s="156"/>
      <c r="ET46" s="156"/>
      <c r="EU46" s="156"/>
      <c r="EV46" s="156"/>
      <c r="EW46" s="156"/>
      <c r="EX46" s="156"/>
      <c r="EY46" s="156"/>
      <c r="EZ46" s="156"/>
      <c r="FA46" s="156"/>
      <c r="FB46" s="156"/>
      <c r="FC46" s="156"/>
      <c r="FD46" s="156"/>
      <c r="FE46" s="156"/>
      <c r="FF46" s="156"/>
      <c r="FG46" s="156"/>
      <c r="FH46" s="156"/>
      <c r="FI46" s="156"/>
      <c r="FJ46" s="156"/>
      <c r="FK46" s="156"/>
      <c r="FL46" s="156"/>
      <c r="FM46" s="156"/>
      <c r="FN46" s="156"/>
      <c r="FO46" s="156"/>
      <c r="FP46" s="156"/>
      <c r="FQ46" s="156"/>
      <c r="FR46" s="156"/>
      <c r="FS46" s="156"/>
      <c r="FT46" s="156"/>
      <c r="FU46" s="156"/>
      <c r="FV46" s="156"/>
      <c r="FW46" s="156"/>
      <c r="FX46" s="156"/>
      <c r="FY46" s="156"/>
      <c r="FZ46" s="156"/>
      <c r="GA46" s="156"/>
      <c r="GB46" s="156"/>
      <c r="GC46" s="156"/>
      <c r="GD46" s="156"/>
      <c r="GE46" s="156"/>
      <c r="GF46" s="156"/>
      <c r="GG46" s="156"/>
      <c r="GH46" s="156"/>
      <c r="GI46" s="156"/>
      <c r="GJ46" s="156"/>
      <c r="GK46" s="156"/>
      <c r="GL46" s="156"/>
      <c r="GM46" s="156"/>
      <c r="GN46" s="156"/>
      <c r="GO46" s="156"/>
      <c r="GP46" s="156"/>
      <c r="GQ46" s="156"/>
      <c r="GR46" s="156"/>
      <c r="GS46" s="156"/>
      <c r="GT46" s="156"/>
      <c r="GU46" s="156"/>
      <c r="GV46" s="156"/>
      <c r="GW46" s="156"/>
      <c r="GX46" s="156"/>
      <c r="GY46" s="156"/>
      <c r="GZ46" s="156"/>
      <c r="HA46" s="156"/>
      <c r="HB46" s="156"/>
      <c r="HC46" s="156"/>
      <c r="HD46" s="156"/>
      <c r="HE46" s="156"/>
      <c r="HF46" s="156"/>
      <c r="HG46" s="156"/>
      <c r="HH46" s="156"/>
      <c r="HI46" s="156"/>
      <c r="HJ46" s="156"/>
      <c r="HK46" s="156"/>
      <c r="HL46" s="156"/>
      <c r="HM46" s="156"/>
      <c r="HN46" s="156"/>
      <c r="HO46" s="156"/>
      <c r="HP46" s="156"/>
      <c r="HQ46" s="156"/>
      <c r="HR46" s="156"/>
      <c r="HS46" s="156"/>
      <c r="HT46" s="156"/>
      <c r="HU46" s="156"/>
      <c r="HV46" s="156"/>
      <c r="HW46" s="156"/>
      <c r="HX46" s="156"/>
      <c r="HY46" s="156"/>
      <c r="HZ46" s="156"/>
      <c r="IA46" s="156"/>
      <c r="IB46" s="156"/>
      <c r="IC46" s="156"/>
      <c r="ID46" s="156"/>
      <c r="IE46" s="156"/>
      <c r="IF46" s="156"/>
      <c r="IG46" s="156"/>
      <c r="IH46" s="156"/>
      <c r="II46" s="156"/>
      <c r="IJ46" s="156"/>
      <c r="IK46" s="156"/>
      <c r="IL46" s="156"/>
      <c r="IM46" s="156"/>
      <c r="IN46" s="156"/>
      <c r="IO46" s="156"/>
      <c r="IP46" s="156"/>
      <c r="IQ46" s="156"/>
      <c r="IR46" s="156"/>
      <c r="IS46" s="156"/>
      <c r="IT46" s="156"/>
      <c r="IU46" s="156"/>
      <c r="IV46" s="156"/>
      <c r="IW46" s="156"/>
    </row>
    <row r="47" customFormat="false" ht="5.25" hidden="false" customHeight="true" outlineLevel="0" collapsed="false">
      <c r="A47" s="29"/>
      <c r="B47" s="29"/>
      <c r="C47" s="29"/>
      <c r="H47" s="29"/>
      <c r="I47" s="29"/>
      <c r="L47" s="29"/>
      <c r="P47" s="29"/>
      <c r="R47" s="29"/>
      <c r="S47" s="29"/>
      <c r="T47" s="29"/>
      <c r="U47" s="29"/>
      <c r="V47" s="29"/>
      <c r="W47" s="29"/>
      <c r="X47" s="29"/>
      <c r="Z47" s="29"/>
      <c r="AC47" s="29"/>
      <c r="AD47" s="29"/>
      <c r="AE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/>
      <c r="GX47" s="29"/>
      <c r="GY47" s="29"/>
      <c r="GZ47" s="29"/>
      <c r="HA47" s="29"/>
      <c r="HB47" s="29"/>
      <c r="HC47" s="29"/>
      <c r="HD47" s="29"/>
      <c r="HE47" s="29"/>
      <c r="HF47" s="29"/>
      <c r="HG47" s="29"/>
      <c r="HH47" s="29"/>
      <c r="HI47" s="29"/>
      <c r="HJ47" s="29"/>
      <c r="HK47" s="29"/>
      <c r="HL47" s="29"/>
      <c r="HM47" s="29"/>
      <c r="HN47" s="29"/>
      <c r="HO47" s="29"/>
      <c r="HP47" s="29"/>
      <c r="HQ47" s="29"/>
      <c r="HR47" s="29"/>
      <c r="HS47" s="29"/>
      <c r="HT47" s="29"/>
      <c r="HU47" s="29"/>
      <c r="HV47" s="29"/>
      <c r="HW47" s="29"/>
      <c r="HX47" s="29"/>
      <c r="HY47" s="29"/>
      <c r="HZ47" s="29"/>
      <c r="IA47" s="29"/>
      <c r="IB47" s="29"/>
      <c r="IC47" s="29"/>
      <c r="ID47" s="29"/>
      <c r="IE47" s="29"/>
      <c r="IF47" s="29"/>
      <c r="IG47" s="29"/>
      <c r="IH47" s="29"/>
      <c r="II47" s="29"/>
      <c r="IJ47" s="29"/>
      <c r="IK47" s="29"/>
      <c r="IL47" s="29"/>
      <c r="IM47" s="29"/>
      <c r="IN47" s="29"/>
      <c r="IO47" s="29"/>
      <c r="IP47" s="29"/>
      <c r="IQ47" s="29"/>
      <c r="IR47" s="29"/>
      <c r="IS47" s="29"/>
      <c r="IT47" s="29"/>
      <c r="IU47" s="29"/>
      <c r="IV47" s="29"/>
      <c r="IW47" s="29"/>
    </row>
    <row r="48" customFormat="false" ht="19.5" hidden="false" customHeight="true" outlineLevel="0" collapsed="false">
      <c r="A48" s="98" t="s">
        <v>29</v>
      </c>
      <c r="B48" s="61" t="n">
        <f aca="false">SUM(B16:B46)</f>
        <v>530000</v>
      </c>
      <c r="C48" s="61"/>
      <c r="D48" s="61" t="n">
        <f aca="false">SUM(D16:D46)</f>
        <v>30000</v>
      </c>
      <c r="E48" s="61" t="n">
        <f aca="false">SUM(E16:E46)</f>
        <v>0</v>
      </c>
      <c r="F48" s="61" t="n">
        <f aca="false">SUM(F16:F46)</f>
        <v>0</v>
      </c>
      <c r="G48" s="61" t="n">
        <f aca="false">SUM(G16:G46)</f>
        <v>0</v>
      </c>
      <c r="H48" s="61" t="n">
        <f aca="false">SUM(H16:H46)</f>
        <v>560000</v>
      </c>
      <c r="I48" s="61"/>
      <c r="J48" s="61" t="n">
        <f aca="false">SUM(J16:J46)</f>
        <v>660000</v>
      </c>
      <c r="K48" s="61"/>
      <c r="L48" s="61" t="n">
        <f aca="false">SUM(L16:L46)</f>
        <v>130000</v>
      </c>
      <c r="M48" s="61" t="n">
        <f aca="false">SUM(M16:M46)</f>
        <v>0</v>
      </c>
      <c r="N48" s="61" t="n">
        <f aca="false">SUM(N16:N46)</f>
        <v>50000</v>
      </c>
      <c r="O48" s="61" t="n">
        <f aca="false">SUM(O16:O46)</f>
        <v>0</v>
      </c>
      <c r="P48" s="61" t="n">
        <f aca="false">SUM(P16:P46)</f>
        <v>840000</v>
      </c>
      <c r="Q48" s="61"/>
      <c r="R48" s="61" t="n">
        <f aca="false">SUM(R16:R46)</f>
        <v>97793</v>
      </c>
      <c r="S48" s="61"/>
      <c r="T48" s="61" t="n">
        <f aca="false">SUM(T16:T46)</f>
        <v>0</v>
      </c>
      <c r="U48" s="61" t="n">
        <f aca="false">SUM(U16:U46)</f>
        <v>0</v>
      </c>
      <c r="V48" s="61" t="n">
        <f aca="false">SUM(V16:V46)</f>
        <v>0</v>
      </c>
      <c r="W48" s="61" t="n">
        <f aca="false">SUM(W16:W46)</f>
        <v>97793</v>
      </c>
      <c r="X48" s="61"/>
      <c r="Y48" s="61" t="n">
        <f aca="false">SUM(Y16:Y47)</f>
        <v>1497793</v>
      </c>
      <c r="Z48" s="61"/>
      <c r="AA48" s="61" t="n">
        <f aca="false">SUM(AA16:AA47)</f>
        <v>1287793</v>
      </c>
      <c r="AB48" s="61" t="n">
        <f aca="false">SUM(AB16:AB47)</f>
        <v>210000</v>
      </c>
      <c r="AC48" s="61"/>
      <c r="AD48" s="61" t="n">
        <f aca="false">SUM(AD16:AD46)</f>
        <v>1190000</v>
      </c>
      <c r="AE48" s="61" t="n">
        <f aca="false">SUM(AE16:AE46)</f>
        <v>97793</v>
      </c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  <c r="IR48" s="61"/>
      <c r="IS48" s="61"/>
      <c r="IT48" s="61"/>
      <c r="IU48" s="61"/>
      <c r="IV48" s="61"/>
      <c r="IW48" s="61"/>
    </row>
    <row r="49" customFormat="false" ht="19.5" hidden="false" customHeight="true" outlineLevel="0" collapsed="false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R49" s="37"/>
      <c r="S49" s="37"/>
      <c r="T49" s="37"/>
      <c r="U49" s="37"/>
      <c r="V49" s="37"/>
      <c r="W49" s="37"/>
      <c r="X49" s="37"/>
      <c r="AD49" s="32"/>
      <c r="AE49" s="32"/>
    </row>
    <row r="50" customFormat="false" ht="19.5" hidden="false" customHeight="true" outlineLevel="0" collapsed="false">
      <c r="A50" s="99" t="s">
        <v>30</v>
      </c>
      <c r="B50" s="100" t="n">
        <v>55509</v>
      </c>
      <c r="C50" s="100"/>
      <c r="D50" s="100" t="n">
        <v>15823</v>
      </c>
      <c r="E50" s="100" t="n">
        <v>15823</v>
      </c>
      <c r="F50" s="100" t="n">
        <v>15823</v>
      </c>
      <c r="G50" s="100" t="n">
        <v>15823</v>
      </c>
      <c r="H50" s="100"/>
      <c r="I50" s="100"/>
      <c r="J50" s="100" t="n">
        <v>55460</v>
      </c>
      <c r="K50" s="100"/>
      <c r="L50" s="100" t="n">
        <v>15826</v>
      </c>
      <c r="M50" s="100" t="n">
        <v>15826</v>
      </c>
      <c r="N50" s="100" t="n">
        <v>15826</v>
      </c>
      <c r="O50" s="100" t="n">
        <v>15826</v>
      </c>
      <c r="P50" s="100"/>
      <c r="Q50" s="101"/>
      <c r="R50" s="100" t="n">
        <v>55520</v>
      </c>
      <c r="S50" s="100"/>
      <c r="T50" s="100" t="n">
        <v>51840</v>
      </c>
      <c r="U50" s="100" t="n">
        <v>51840</v>
      </c>
      <c r="V50" s="100" t="n">
        <v>51840</v>
      </c>
      <c r="W50" s="100"/>
      <c r="X50" s="100"/>
      <c r="Y50" s="100"/>
      <c r="Z50" s="100"/>
      <c r="AA50" s="100" t="n">
        <v>58293</v>
      </c>
      <c r="AB50" s="100"/>
      <c r="AC50" s="100"/>
      <c r="AD50" s="100" t="n">
        <v>29085</v>
      </c>
      <c r="AE50" s="100" t="n">
        <v>31173</v>
      </c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0"/>
      <c r="BR50" s="100"/>
      <c r="BS50" s="100"/>
      <c r="BT50" s="100"/>
      <c r="BU50" s="100"/>
      <c r="BV50" s="100"/>
      <c r="BW50" s="100"/>
      <c r="BX50" s="100"/>
      <c r="BY50" s="100"/>
      <c r="BZ50" s="100"/>
      <c r="CA50" s="100"/>
      <c r="CB50" s="100"/>
      <c r="CC50" s="100"/>
      <c r="CD50" s="100"/>
      <c r="CE50" s="100"/>
      <c r="CF50" s="100"/>
      <c r="CG50" s="100"/>
      <c r="CH50" s="100"/>
      <c r="CI50" s="100"/>
      <c r="CJ50" s="100"/>
      <c r="CK50" s="100"/>
      <c r="CL50" s="100"/>
      <c r="CM50" s="100"/>
      <c r="CN50" s="100"/>
      <c r="CO50" s="100"/>
      <c r="CP50" s="100"/>
      <c r="CQ50" s="100"/>
      <c r="CR50" s="100"/>
      <c r="CS50" s="100"/>
      <c r="CT50" s="100"/>
      <c r="CU50" s="100"/>
      <c r="CV50" s="100"/>
      <c r="CW50" s="100"/>
      <c r="CX50" s="100"/>
      <c r="CY50" s="100"/>
      <c r="CZ50" s="100"/>
      <c r="DA50" s="100"/>
      <c r="DB50" s="100"/>
      <c r="DC50" s="100"/>
      <c r="DD50" s="100"/>
      <c r="DE50" s="100"/>
      <c r="DF50" s="100"/>
      <c r="DG50" s="100"/>
      <c r="DH50" s="100"/>
      <c r="DI50" s="100"/>
      <c r="DJ50" s="100"/>
      <c r="DK50" s="100"/>
      <c r="DL50" s="100"/>
      <c r="DM50" s="100"/>
      <c r="DN50" s="100"/>
      <c r="DO50" s="100"/>
      <c r="DP50" s="100"/>
      <c r="DQ50" s="100"/>
      <c r="DR50" s="100"/>
      <c r="DS50" s="100"/>
      <c r="DT50" s="100"/>
      <c r="DU50" s="100"/>
      <c r="DV50" s="100"/>
      <c r="DW50" s="100"/>
      <c r="DX50" s="100"/>
      <c r="DY50" s="100"/>
      <c r="DZ50" s="100"/>
      <c r="EA50" s="100"/>
      <c r="EB50" s="100"/>
      <c r="EC50" s="100"/>
      <c r="ED50" s="100"/>
      <c r="EE50" s="100"/>
      <c r="EF50" s="100"/>
      <c r="EG50" s="100"/>
      <c r="EH50" s="100"/>
      <c r="EI50" s="100"/>
      <c r="EJ50" s="100"/>
      <c r="EK50" s="100"/>
      <c r="EL50" s="100"/>
      <c r="EM50" s="100"/>
      <c r="EN50" s="100"/>
      <c r="EO50" s="100"/>
      <c r="EP50" s="100"/>
      <c r="EQ50" s="100"/>
      <c r="ER50" s="100"/>
      <c r="ES50" s="100"/>
      <c r="ET50" s="100"/>
      <c r="EU50" s="100"/>
      <c r="EV50" s="100"/>
      <c r="EW50" s="100"/>
      <c r="EX50" s="100"/>
      <c r="EY50" s="100"/>
      <c r="EZ50" s="100"/>
      <c r="FA50" s="100"/>
      <c r="FB50" s="100"/>
      <c r="FC50" s="100"/>
      <c r="FD50" s="100"/>
      <c r="FE50" s="100"/>
      <c r="FF50" s="100"/>
      <c r="FG50" s="100"/>
      <c r="FH50" s="100"/>
      <c r="FI50" s="100"/>
      <c r="FJ50" s="100"/>
      <c r="FK50" s="100"/>
      <c r="FL50" s="100"/>
      <c r="FM50" s="100"/>
      <c r="FN50" s="100"/>
      <c r="FO50" s="100"/>
      <c r="FP50" s="100"/>
      <c r="FQ50" s="100"/>
      <c r="FR50" s="100"/>
      <c r="FS50" s="100"/>
      <c r="FT50" s="100"/>
      <c r="FU50" s="100"/>
      <c r="FV50" s="100"/>
      <c r="FW50" s="100"/>
      <c r="FX50" s="100"/>
      <c r="FY50" s="100"/>
      <c r="FZ50" s="100"/>
      <c r="GA50" s="100"/>
      <c r="GB50" s="100"/>
      <c r="GC50" s="100"/>
      <c r="GD50" s="100"/>
      <c r="GE50" s="100"/>
      <c r="GF50" s="100"/>
      <c r="GG50" s="100"/>
      <c r="GH50" s="100"/>
      <c r="GI50" s="100"/>
      <c r="GJ50" s="100"/>
      <c r="GK50" s="100"/>
      <c r="GL50" s="100"/>
      <c r="GM50" s="100"/>
      <c r="GN50" s="100"/>
      <c r="GO50" s="100"/>
      <c r="GP50" s="100"/>
      <c r="GQ50" s="100"/>
      <c r="GR50" s="100"/>
      <c r="GS50" s="100"/>
      <c r="GT50" s="100"/>
      <c r="GU50" s="100"/>
      <c r="GV50" s="100"/>
      <c r="GW50" s="100"/>
      <c r="GX50" s="100"/>
      <c r="GY50" s="100"/>
      <c r="GZ50" s="100"/>
      <c r="HA50" s="100"/>
      <c r="HB50" s="100"/>
      <c r="HC50" s="100"/>
      <c r="HD50" s="100"/>
      <c r="HE50" s="100"/>
      <c r="HF50" s="100"/>
      <c r="HG50" s="100"/>
      <c r="HH50" s="100"/>
      <c r="HI50" s="100"/>
      <c r="HJ50" s="100"/>
      <c r="HK50" s="100"/>
      <c r="HL50" s="100"/>
      <c r="HM50" s="100"/>
      <c r="HN50" s="100"/>
      <c r="HO50" s="100"/>
      <c r="HP50" s="100"/>
      <c r="HQ50" s="100"/>
      <c r="HR50" s="100"/>
      <c r="HS50" s="100"/>
      <c r="HT50" s="100"/>
      <c r="HU50" s="100"/>
      <c r="HV50" s="100"/>
      <c r="HW50" s="100"/>
      <c r="HX50" s="100"/>
      <c r="HY50" s="100"/>
      <c r="HZ50" s="100"/>
      <c r="IA50" s="100"/>
      <c r="IB50" s="100"/>
      <c r="IC50" s="100"/>
      <c r="ID50" s="100"/>
      <c r="IE50" s="100"/>
      <c r="IF50" s="100"/>
      <c r="IG50" s="100"/>
      <c r="IH50" s="100"/>
      <c r="II50" s="100"/>
      <c r="IJ50" s="100"/>
      <c r="IK50" s="100"/>
      <c r="IL50" s="100"/>
      <c r="IM50" s="100"/>
      <c r="IN50" s="100"/>
      <c r="IO50" s="100"/>
      <c r="IP50" s="100"/>
      <c r="IQ50" s="100"/>
      <c r="IR50" s="100"/>
      <c r="IS50" s="100"/>
      <c r="IT50" s="100"/>
      <c r="IU50" s="100"/>
      <c r="IV50" s="100"/>
      <c r="IW50" s="100"/>
    </row>
    <row r="51" customFormat="false" ht="19.5" hidden="true" customHeight="true" outlineLevel="0" collapsed="false">
      <c r="A51" s="102" t="s">
        <v>31</v>
      </c>
      <c r="B51" s="102" t="n">
        <v>316763</v>
      </c>
      <c r="C51" s="102"/>
      <c r="D51" s="102" t="n">
        <v>113463</v>
      </c>
      <c r="E51" s="102" t="n">
        <v>118846</v>
      </c>
      <c r="F51" s="102" t="n">
        <v>113467</v>
      </c>
      <c r="G51" s="102" t="n">
        <v>113473</v>
      </c>
      <c r="H51" s="102"/>
      <c r="I51" s="102"/>
      <c r="J51" s="102" t="n">
        <v>313892</v>
      </c>
      <c r="K51" s="102"/>
      <c r="L51" s="102" t="n">
        <v>30842</v>
      </c>
      <c r="M51" s="102" t="n">
        <v>131771</v>
      </c>
      <c r="N51" s="102" t="n">
        <v>129880</v>
      </c>
      <c r="O51" s="102" t="n">
        <v>43747</v>
      </c>
      <c r="P51" s="102"/>
      <c r="R51" s="102" t="n">
        <v>316766</v>
      </c>
      <c r="S51" s="102"/>
      <c r="T51" s="102" t="n">
        <v>131465</v>
      </c>
      <c r="U51" s="102" t="n">
        <v>131466</v>
      </c>
      <c r="V51" s="102" t="n">
        <v>131468</v>
      </c>
      <c r="W51" s="102"/>
      <c r="X51" s="102"/>
      <c r="Y51" s="102"/>
      <c r="Z51" s="102"/>
      <c r="AA51" s="102"/>
      <c r="AB51" s="102"/>
      <c r="AC51" s="102"/>
      <c r="AD51" s="103" t="n">
        <v>331566</v>
      </c>
      <c r="AE51" s="103" t="n">
        <v>331568</v>
      </c>
      <c r="AF51" s="102"/>
      <c r="AG51" s="102"/>
      <c r="AH51" s="102"/>
      <c r="AI51" s="102"/>
      <c r="AJ51" s="102"/>
      <c r="AK51" s="102"/>
      <c r="AL51" s="102"/>
      <c r="AM51" s="102"/>
      <c r="AN51" s="102"/>
      <c r="AO51" s="102"/>
      <c r="AP51" s="102"/>
      <c r="AQ51" s="102"/>
      <c r="AR51" s="102"/>
      <c r="AS51" s="102"/>
      <c r="AT51" s="102"/>
      <c r="AU51" s="102"/>
      <c r="AV51" s="102"/>
      <c r="AW51" s="102"/>
      <c r="AX51" s="102"/>
      <c r="AY51" s="102"/>
      <c r="AZ51" s="102"/>
      <c r="BA51" s="102"/>
      <c r="BB51" s="102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  <c r="BM51" s="102"/>
      <c r="BN51" s="102"/>
      <c r="BO51" s="102"/>
      <c r="BP51" s="102"/>
      <c r="BQ51" s="102"/>
      <c r="BR51" s="102"/>
      <c r="BS51" s="102"/>
      <c r="BT51" s="102"/>
      <c r="BU51" s="102"/>
      <c r="BV51" s="102"/>
      <c r="BW51" s="102"/>
      <c r="BX51" s="102"/>
      <c r="BY51" s="102"/>
      <c r="BZ51" s="102"/>
      <c r="CA51" s="102"/>
      <c r="CB51" s="102"/>
      <c r="CC51" s="102"/>
      <c r="CD51" s="102"/>
      <c r="CE51" s="102"/>
      <c r="CF51" s="102"/>
      <c r="CG51" s="102"/>
      <c r="CH51" s="102"/>
      <c r="CI51" s="102"/>
      <c r="CJ51" s="102"/>
      <c r="CK51" s="102"/>
      <c r="CL51" s="102"/>
      <c r="CM51" s="102"/>
      <c r="CN51" s="102"/>
      <c r="CO51" s="102"/>
      <c r="CP51" s="102"/>
      <c r="CQ51" s="102"/>
      <c r="CR51" s="102"/>
      <c r="CS51" s="102"/>
      <c r="CT51" s="102"/>
      <c r="CU51" s="102"/>
      <c r="CV51" s="102"/>
      <c r="CW51" s="102"/>
      <c r="CX51" s="102"/>
      <c r="CY51" s="102"/>
      <c r="CZ51" s="102"/>
      <c r="DA51" s="102"/>
      <c r="DB51" s="102"/>
      <c r="DC51" s="102"/>
      <c r="DD51" s="102"/>
      <c r="DE51" s="102"/>
      <c r="DF51" s="102"/>
      <c r="DG51" s="102"/>
      <c r="DH51" s="102"/>
      <c r="DI51" s="102"/>
      <c r="DJ51" s="102"/>
      <c r="DK51" s="102"/>
      <c r="DL51" s="102"/>
      <c r="DM51" s="102"/>
      <c r="DN51" s="102"/>
      <c r="DO51" s="102"/>
      <c r="DP51" s="102"/>
      <c r="DQ51" s="102"/>
      <c r="DR51" s="102"/>
      <c r="DS51" s="102"/>
      <c r="DT51" s="102"/>
      <c r="DU51" s="102"/>
      <c r="DV51" s="102"/>
      <c r="DW51" s="102"/>
      <c r="DX51" s="102"/>
      <c r="DY51" s="102"/>
      <c r="DZ51" s="102"/>
      <c r="EA51" s="102"/>
      <c r="EB51" s="102"/>
      <c r="EC51" s="102"/>
      <c r="ED51" s="102"/>
      <c r="EE51" s="102"/>
      <c r="EF51" s="102"/>
      <c r="EG51" s="102"/>
      <c r="EH51" s="102"/>
      <c r="EI51" s="102"/>
      <c r="EJ51" s="102"/>
      <c r="EK51" s="102"/>
      <c r="EL51" s="102"/>
      <c r="EM51" s="102"/>
      <c r="EN51" s="102"/>
      <c r="EO51" s="102"/>
      <c r="EP51" s="102"/>
      <c r="EQ51" s="102"/>
      <c r="ER51" s="102"/>
      <c r="ES51" s="102"/>
      <c r="ET51" s="102"/>
      <c r="EU51" s="102"/>
      <c r="EV51" s="102"/>
      <c r="EW51" s="102"/>
      <c r="EX51" s="102"/>
      <c r="EY51" s="102"/>
      <c r="EZ51" s="102"/>
      <c r="FA51" s="102"/>
      <c r="FB51" s="102"/>
      <c r="FC51" s="102"/>
      <c r="FD51" s="102"/>
      <c r="FE51" s="102"/>
      <c r="FF51" s="102"/>
      <c r="FG51" s="102"/>
      <c r="FH51" s="102"/>
      <c r="FI51" s="102"/>
      <c r="FJ51" s="102"/>
      <c r="FK51" s="102"/>
      <c r="FL51" s="102"/>
      <c r="FM51" s="102"/>
      <c r="FN51" s="102"/>
      <c r="FO51" s="102"/>
      <c r="FP51" s="102"/>
      <c r="FQ51" s="102"/>
      <c r="FR51" s="102"/>
      <c r="FS51" s="102"/>
      <c r="FT51" s="102"/>
      <c r="FU51" s="102"/>
      <c r="FV51" s="102"/>
      <c r="FW51" s="102"/>
      <c r="FX51" s="102"/>
      <c r="FY51" s="102"/>
      <c r="FZ51" s="102"/>
      <c r="GA51" s="102"/>
      <c r="GB51" s="102"/>
      <c r="GC51" s="102"/>
      <c r="GD51" s="102"/>
      <c r="GE51" s="102"/>
      <c r="GF51" s="102"/>
      <c r="GG51" s="102"/>
      <c r="GH51" s="102"/>
      <c r="GI51" s="102"/>
      <c r="GJ51" s="102"/>
      <c r="GK51" s="102"/>
      <c r="GL51" s="102"/>
      <c r="GM51" s="102"/>
      <c r="GN51" s="102"/>
      <c r="GO51" s="102"/>
      <c r="GP51" s="102"/>
      <c r="GQ51" s="102"/>
      <c r="GR51" s="102"/>
      <c r="GS51" s="102"/>
      <c r="GT51" s="102"/>
      <c r="GU51" s="102"/>
      <c r="GV51" s="102"/>
      <c r="GW51" s="102"/>
      <c r="GX51" s="102"/>
      <c r="GY51" s="102"/>
      <c r="GZ51" s="102"/>
      <c r="HA51" s="102"/>
      <c r="HB51" s="102"/>
      <c r="HC51" s="102"/>
      <c r="HD51" s="102"/>
      <c r="HE51" s="102"/>
      <c r="HF51" s="102"/>
      <c r="HG51" s="102"/>
      <c r="HH51" s="102"/>
      <c r="HI51" s="102"/>
      <c r="HJ51" s="102"/>
      <c r="HK51" s="102"/>
      <c r="HL51" s="102"/>
      <c r="HM51" s="102"/>
      <c r="HN51" s="102"/>
      <c r="HO51" s="102"/>
      <c r="HP51" s="102"/>
      <c r="HQ51" s="102"/>
      <c r="HR51" s="102"/>
      <c r="HS51" s="102"/>
      <c r="HT51" s="102"/>
      <c r="HU51" s="102"/>
      <c r="HV51" s="102"/>
      <c r="HW51" s="102"/>
      <c r="HX51" s="102"/>
      <c r="HY51" s="102"/>
      <c r="HZ51" s="102"/>
      <c r="IA51" s="102"/>
      <c r="IB51" s="102"/>
      <c r="IC51" s="102"/>
      <c r="ID51" s="102"/>
      <c r="IE51" s="102"/>
      <c r="IF51" s="102"/>
      <c r="IG51" s="102"/>
      <c r="IH51" s="102"/>
      <c r="II51" s="102"/>
      <c r="IJ51" s="102"/>
      <c r="IK51" s="102"/>
      <c r="IL51" s="102"/>
      <c r="IM51" s="102"/>
      <c r="IN51" s="102"/>
      <c r="IO51" s="102"/>
      <c r="IP51" s="102"/>
      <c r="IQ51" s="102"/>
      <c r="IR51" s="102"/>
      <c r="IS51" s="102"/>
      <c r="IT51" s="102"/>
      <c r="IU51" s="102"/>
      <c r="IV51" s="102"/>
      <c r="IW51" s="102"/>
    </row>
    <row r="52" customFormat="false" ht="12.75" hidden="false" customHeight="false" outlineLevel="0" collapsed="false">
      <c r="AA52" s="100" t="n">
        <v>57687</v>
      </c>
    </row>
    <row r="53" customFormat="false" ht="11.25" hidden="false" customHeight="true" outlineLevel="0" collapsed="false"/>
    <row r="54" customFormat="false" ht="12.75" hidden="false" customHeight="false" outlineLevel="0" collapsed="false">
      <c r="B54" s="104" t="s">
        <v>32</v>
      </c>
      <c r="C54" s="105"/>
      <c r="D54" s="106"/>
      <c r="E54" s="106"/>
      <c r="F54" s="106"/>
      <c r="G54" s="106"/>
      <c r="H54" s="107" t="n">
        <f aca="false">DSUM(tufco,"hplrtotal",cnt)/COUNT(AH16:AH46)</f>
        <v>20000</v>
      </c>
      <c r="J54" s="104" t="s">
        <v>33</v>
      </c>
      <c r="K54" s="105"/>
      <c r="L54" s="108"/>
      <c r="M54" s="108"/>
      <c r="N54" s="108"/>
      <c r="O54" s="106"/>
      <c r="P54" s="107" t="n">
        <f aca="false">DSUM(tufco,"wbtotal",cnt)/COUNT(AH16:AH46)</f>
        <v>30000</v>
      </c>
      <c r="R54" s="37"/>
      <c r="S54" s="37"/>
    </row>
    <row r="55" customFormat="false" ht="12.75" hidden="false" customHeight="false" outlineLevel="0" collapsed="false">
      <c r="B55" s="38" t="s">
        <v>34</v>
      </c>
      <c r="C55" s="32"/>
      <c r="H55" s="31" t="n">
        <f aca="false">hplr*days-DSUM(tufco,"hplrtotal",cnt)</f>
        <v>0</v>
      </c>
      <c r="J55" s="38" t="s">
        <v>34</v>
      </c>
      <c r="K55" s="32"/>
      <c r="P55" s="31" t="n">
        <f aca="false">wb*days-DSUM(tufco,"wbtotal",cnt)</f>
        <v>0</v>
      </c>
    </row>
    <row r="56" customFormat="false" ht="13.5" hidden="false" customHeight="false" outlineLevel="0" collapsed="false">
      <c r="B56" s="109" t="s">
        <v>35</v>
      </c>
      <c r="C56" s="110"/>
      <c r="D56" s="111"/>
      <c r="E56" s="111"/>
      <c r="F56" s="111"/>
      <c r="G56" s="111"/>
      <c r="H56" s="42" t="e">
        <f aca="false">+H55/(days-COUNT(AH16:AH46))</f>
        <v>#DIV/0!</v>
      </c>
      <c r="J56" s="109" t="s">
        <v>35</v>
      </c>
      <c r="K56" s="110"/>
      <c r="L56" s="111"/>
      <c r="M56" s="111"/>
      <c r="N56" s="111"/>
      <c r="O56" s="111"/>
      <c r="P56" s="42" t="e">
        <f aca="false">P55/(days-COUNT(AH16:AH46))</f>
        <v>#DIV/0!</v>
      </c>
    </row>
    <row r="57" customFormat="false" ht="12.75" hidden="false" customHeight="true" outlineLevel="0" collapsed="false">
      <c r="B57" s="105"/>
      <c r="C57" s="105"/>
      <c r="D57" s="108"/>
      <c r="E57" s="108"/>
      <c r="F57" s="106"/>
      <c r="G57" s="106"/>
      <c r="J57" s="32"/>
      <c r="K57" s="32"/>
    </row>
    <row r="58" customFormat="false" ht="12.75" hidden="false" customHeight="false" outlineLevel="0" collapsed="false">
      <c r="B58" s="32"/>
      <c r="C58" s="32"/>
      <c r="J58" s="104" t="s">
        <v>36</v>
      </c>
      <c r="K58" s="105"/>
      <c r="L58" s="106"/>
      <c r="M58" s="106"/>
      <c r="N58" s="106"/>
      <c r="O58" s="107" t="n">
        <f aca="false">DSUM(tufco,"wbtotal",cnt)+'Jan 99a'!O58</f>
        <v>1770000</v>
      </c>
      <c r="Q58" s="112"/>
    </row>
    <row r="59" customFormat="false" ht="13.5" hidden="false" customHeight="false" outlineLevel="0" collapsed="false">
      <c r="B59" s="32"/>
      <c r="C59" s="32"/>
      <c r="J59" s="113" t="s">
        <v>37</v>
      </c>
      <c r="K59" s="113"/>
      <c r="L59" s="114"/>
      <c r="M59" s="115"/>
      <c r="N59" s="111"/>
      <c r="O59" s="141" t="n">
        <f aca="false">O58/(SUM(AH16:AH46)+'Jan 99a'!days)</f>
        <v>30000</v>
      </c>
    </row>
    <row r="60" customFormat="false" ht="13.5" hidden="false" customHeight="false" outlineLevel="0" collapsed="false">
      <c r="B60" s="32"/>
      <c r="C60" s="32"/>
    </row>
    <row r="61" customFormat="false" ht="12.75" hidden="false" customHeight="false" outlineLevel="0" collapsed="false">
      <c r="B61" s="104" t="s">
        <v>38</v>
      </c>
      <c r="C61" s="105"/>
      <c r="D61" s="106"/>
      <c r="E61" s="106"/>
      <c r="F61" s="116" t="n">
        <v>12775000</v>
      </c>
      <c r="J61" s="104" t="s">
        <v>39</v>
      </c>
      <c r="K61" s="105"/>
      <c r="L61" s="108"/>
      <c r="M61" s="108"/>
      <c r="N61" s="106"/>
      <c r="O61" s="107" t="n">
        <f aca="false">DSUM(tufco,"gdtotal",cnt)/(COUNT(AH16:AH46))</f>
        <v>3492.60714285714</v>
      </c>
      <c r="T61" s="1" t="s">
        <v>40</v>
      </c>
    </row>
    <row r="62" customFormat="false" ht="12.75" hidden="false" customHeight="false" outlineLevel="0" collapsed="false">
      <c r="B62" s="38" t="s">
        <v>41</v>
      </c>
      <c r="C62" s="32"/>
      <c r="F62" s="117" t="n">
        <f aca="false">DSUM(tufco,"hplrtotal",cnt)+'Jan 99a'!F62</f>
        <v>1180000</v>
      </c>
      <c r="J62" s="38" t="s">
        <v>34</v>
      </c>
      <c r="K62" s="32"/>
      <c r="O62" s="31"/>
      <c r="T62" s="1" t="s">
        <v>42</v>
      </c>
    </row>
    <row r="63" customFormat="false" ht="13.5" hidden="false" customHeight="false" outlineLevel="0" collapsed="false">
      <c r="B63" s="38" t="s">
        <v>37</v>
      </c>
      <c r="C63" s="32"/>
      <c r="F63" s="117" t="n">
        <f aca="false">F62/(now-1-36161)</f>
        <v>20344.8275862069</v>
      </c>
      <c r="J63" s="109" t="s">
        <v>35</v>
      </c>
      <c r="K63" s="110"/>
      <c r="L63" s="111"/>
      <c r="M63" s="111"/>
      <c r="N63" s="111"/>
      <c r="O63" s="42"/>
      <c r="P63" s="32"/>
      <c r="T63" s="32"/>
    </row>
    <row r="64" customFormat="false" ht="13.5" hidden="false" customHeight="false" outlineLevel="0" collapsed="false">
      <c r="B64" s="109" t="s">
        <v>43</v>
      </c>
      <c r="C64" s="110"/>
      <c r="D64" s="111"/>
      <c r="E64" s="111"/>
      <c r="F64" s="118" t="n">
        <f aca="false">(+F61-F62)/(36526-now+1)</f>
        <v>37768.7296416938</v>
      </c>
      <c r="J64" s="104" t="s">
        <v>44</v>
      </c>
      <c r="K64" s="105"/>
      <c r="L64" s="105"/>
      <c r="M64" s="105"/>
      <c r="N64" s="105"/>
      <c r="O64" s="116" t="n">
        <v>9125000</v>
      </c>
    </row>
    <row r="65" customFormat="false" ht="13.5" hidden="false" customHeight="false" outlineLevel="0" collapsed="false">
      <c r="J65" s="38" t="s">
        <v>45</v>
      </c>
      <c r="K65" s="32"/>
      <c r="L65" s="32"/>
      <c r="M65" s="32"/>
      <c r="N65" s="32"/>
      <c r="O65" s="117" t="n">
        <f aca="false">DSUM(tufco,"gdtotal",cnt)+'Jan 99a'!O65</f>
        <v>387542</v>
      </c>
    </row>
    <row r="66" customFormat="false" ht="12.75" hidden="true" customHeight="false" outlineLevel="0" collapsed="false">
      <c r="J66" s="38"/>
      <c r="K66" s="32"/>
      <c r="L66" s="32"/>
      <c r="M66" s="32"/>
      <c r="N66" s="32"/>
      <c r="O66" s="117"/>
    </row>
    <row r="67" customFormat="false" ht="12.75" hidden="true" customHeight="false" outlineLevel="0" collapsed="false">
      <c r="J67" s="38"/>
      <c r="K67" s="32"/>
      <c r="L67" s="32"/>
      <c r="M67" s="32"/>
      <c r="N67" s="32"/>
      <c r="O67" s="117"/>
    </row>
    <row r="68" customFormat="false" ht="12.75" hidden="true" customHeight="false" outlineLevel="0" collapsed="false">
      <c r="J68" s="38"/>
      <c r="K68" s="32"/>
      <c r="L68" s="32"/>
      <c r="M68" s="32"/>
      <c r="N68" s="32"/>
      <c r="O68" s="117"/>
    </row>
    <row r="69" customFormat="false" ht="12.75" hidden="true" customHeight="false" outlineLevel="0" collapsed="false">
      <c r="J69" s="38"/>
      <c r="K69" s="32"/>
      <c r="L69" s="32"/>
      <c r="M69" s="32"/>
      <c r="N69" s="32"/>
      <c r="O69" s="117"/>
    </row>
    <row r="70" customFormat="false" ht="12.75" hidden="true" customHeight="false" outlineLevel="0" collapsed="false">
      <c r="J70" s="38"/>
      <c r="K70" s="32"/>
      <c r="L70" s="32"/>
      <c r="M70" s="32"/>
      <c r="N70" s="32"/>
      <c r="O70" s="117"/>
    </row>
    <row r="71" customFormat="false" ht="12.75" hidden="true" customHeight="false" outlineLevel="0" collapsed="false">
      <c r="J71" s="38"/>
      <c r="K71" s="32"/>
      <c r="L71" s="32"/>
      <c r="M71" s="32"/>
      <c r="N71" s="32"/>
      <c r="O71" s="117"/>
    </row>
    <row r="72" customFormat="false" ht="12.75" hidden="true" customHeight="false" outlineLevel="0" collapsed="false">
      <c r="J72" s="38"/>
      <c r="K72" s="32"/>
      <c r="L72" s="32"/>
      <c r="M72" s="32"/>
      <c r="N72" s="32"/>
      <c r="O72" s="117"/>
    </row>
    <row r="73" customFormat="false" ht="12.75" hidden="false" customHeight="false" outlineLevel="0" collapsed="false">
      <c r="B73" s="142" t="s">
        <v>46</v>
      </c>
      <c r="C73" s="106"/>
      <c r="D73" s="106"/>
      <c r="E73" s="106"/>
      <c r="F73" s="116" t="n">
        <f aca="false">+H48+W48</f>
        <v>657793</v>
      </c>
      <c r="J73" s="38" t="s">
        <v>37</v>
      </c>
      <c r="K73" s="32"/>
      <c r="L73" s="32"/>
      <c r="M73" s="32"/>
      <c r="N73" s="32"/>
      <c r="O73" s="143" t="n">
        <f aca="false">O65/((now-1)-36161)</f>
        <v>6681.75862068966</v>
      </c>
      <c r="R73" s="102"/>
    </row>
    <row r="74" customFormat="false" ht="13.5" hidden="false" customHeight="false" outlineLevel="0" collapsed="false">
      <c r="B74" s="109" t="s">
        <v>47</v>
      </c>
      <c r="C74" s="110"/>
      <c r="D74" s="111"/>
      <c r="E74" s="111"/>
      <c r="F74" s="118" t="n">
        <f aca="false">+F64+O74</f>
        <v>66229.5048859935</v>
      </c>
      <c r="J74" s="109" t="s">
        <v>43</v>
      </c>
      <c r="K74" s="110"/>
      <c r="L74" s="110"/>
      <c r="M74" s="110"/>
      <c r="N74" s="110"/>
      <c r="O74" s="118" t="n">
        <f aca="false">(+O64-O65)/(36526-now+1)</f>
        <v>28460.7752442997</v>
      </c>
    </row>
    <row r="76" customFormat="false" ht="12.75" hidden="false" customHeight="false" outlineLevel="0" collapsed="false">
      <c r="B76" s="120"/>
      <c r="C76" s="120"/>
      <c r="D76" s="1" t="s">
        <v>48</v>
      </c>
    </row>
    <row r="78" customFormat="false" ht="12.75" hidden="false" customHeight="false" outlineLevel="0" collapsed="false"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</row>
    <row r="79" customFormat="false" ht="12.75" hidden="false" customHeight="false" outlineLevel="0" collapsed="false"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</row>
    <row r="82" customFormat="false" ht="12.75" hidden="false" customHeight="false" outlineLevel="0" collapsed="false">
      <c r="A82" s="121"/>
      <c r="B82" s="121"/>
      <c r="C82" s="121"/>
      <c r="D82" s="0"/>
      <c r="E82" s="0"/>
      <c r="F82" s="0"/>
      <c r="G82" s="0"/>
      <c r="H82" s="121"/>
      <c r="I82" s="121"/>
      <c r="J82" s="121"/>
      <c r="K82" s="121"/>
      <c r="L82" s="0"/>
      <c r="M82" s="0"/>
      <c r="N82" s="0"/>
      <c r="O82" s="0"/>
      <c r="P82" s="0"/>
      <c r="Q82" s="0"/>
      <c r="R82" s="0"/>
      <c r="S82" s="0"/>
      <c r="T82" s="121"/>
      <c r="U82" s="121"/>
      <c r="V82" s="121"/>
      <c r="W82" s="121"/>
      <c r="X82" s="121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L82" s="121"/>
      <c r="AM82" s="121"/>
      <c r="AN82" s="121"/>
      <c r="AO82" s="121"/>
      <c r="AP82" s="121"/>
      <c r="AQ82" s="121"/>
      <c r="AR82" s="121"/>
      <c r="AS82" s="121"/>
      <c r="AT82" s="121"/>
      <c r="AU82" s="121"/>
      <c r="AV82" s="121"/>
      <c r="AW82" s="121"/>
      <c r="AX82" s="121"/>
      <c r="AY82" s="121"/>
      <c r="AZ82" s="121"/>
      <c r="BA82" s="121"/>
      <c r="BB82" s="121"/>
      <c r="BC82" s="121"/>
      <c r="BD82" s="121"/>
      <c r="BE82" s="121"/>
      <c r="BF82" s="121"/>
      <c r="BG82" s="121"/>
      <c r="BH82" s="121"/>
      <c r="BI82" s="121"/>
      <c r="BJ82" s="121"/>
      <c r="BK82" s="121"/>
      <c r="BL82" s="121"/>
      <c r="BM82" s="121"/>
      <c r="BN82" s="121"/>
      <c r="BO82" s="121"/>
      <c r="BP82" s="121"/>
      <c r="BQ82" s="121"/>
      <c r="BR82" s="121"/>
      <c r="BS82" s="121"/>
      <c r="BT82" s="121"/>
      <c r="BU82" s="121"/>
      <c r="BV82" s="121"/>
      <c r="BW82" s="121"/>
      <c r="BX82" s="121"/>
      <c r="BY82" s="121"/>
      <c r="BZ82" s="121"/>
      <c r="CA82" s="121"/>
      <c r="CB82" s="121"/>
      <c r="CC82" s="121"/>
      <c r="CD82" s="121"/>
      <c r="CE82" s="121"/>
      <c r="CF82" s="121"/>
      <c r="CG82" s="121"/>
      <c r="CH82" s="121"/>
      <c r="CI82" s="121"/>
      <c r="CJ82" s="121"/>
      <c r="CK82" s="121"/>
      <c r="CL82" s="121"/>
      <c r="CM82" s="121"/>
      <c r="CN82" s="121"/>
      <c r="CO82" s="121"/>
      <c r="CP82" s="121"/>
      <c r="CQ82" s="121"/>
      <c r="CR82" s="121"/>
      <c r="CS82" s="121"/>
      <c r="CT82" s="121"/>
      <c r="CU82" s="121"/>
      <c r="CV82" s="121"/>
      <c r="CW82" s="121"/>
      <c r="CX82" s="121"/>
      <c r="CY82" s="121"/>
      <c r="CZ82" s="121"/>
      <c r="DA82" s="121"/>
      <c r="DB82" s="121"/>
      <c r="DC82" s="121"/>
      <c r="DD82" s="121"/>
      <c r="DE82" s="121"/>
      <c r="DF82" s="121"/>
      <c r="DG82" s="121"/>
      <c r="DH82" s="121"/>
      <c r="DI82" s="121"/>
      <c r="DJ82" s="121"/>
      <c r="DK82" s="121"/>
      <c r="DL82" s="121"/>
      <c r="DM82" s="121"/>
      <c r="DN82" s="121"/>
      <c r="DO82" s="121"/>
      <c r="DP82" s="121"/>
      <c r="DQ82" s="121"/>
      <c r="DR82" s="121"/>
      <c r="DS82" s="121"/>
      <c r="DT82" s="121"/>
      <c r="DU82" s="121"/>
      <c r="DV82" s="121"/>
      <c r="DW82" s="121"/>
      <c r="DX82" s="121"/>
      <c r="DY82" s="121"/>
      <c r="DZ82" s="121"/>
      <c r="EA82" s="121"/>
      <c r="EB82" s="121"/>
      <c r="EC82" s="121"/>
      <c r="ED82" s="121"/>
      <c r="EE82" s="121"/>
      <c r="EF82" s="121"/>
      <c r="EG82" s="121"/>
      <c r="EH82" s="121"/>
      <c r="EI82" s="121"/>
      <c r="EJ82" s="121"/>
      <c r="EK82" s="121"/>
      <c r="EL82" s="121"/>
      <c r="EM82" s="121"/>
      <c r="EN82" s="121"/>
      <c r="EO82" s="121"/>
      <c r="EP82" s="121"/>
      <c r="EQ82" s="121"/>
      <c r="ER82" s="121"/>
      <c r="ES82" s="121"/>
      <c r="ET82" s="121"/>
      <c r="EU82" s="121"/>
      <c r="EV82" s="121"/>
      <c r="EW82" s="121"/>
      <c r="EX82" s="121"/>
      <c r="EY82" s="121"/>
      <c r="EZ82" s="121"/>
      <c r="FA82" s="121"/>
      <c r="FB82" s="121"/>
      <c r="FC82" s="121"/>
      <c r="FD82" s="121"/>
      <c r="FE82" s="121"/>
      <c r="FF82" s="121"/>
      <c r="FG82" s="121"/>
      <c r="FH82" s="121"/>
      <c r="FI82" s="121"/>
      <c r="FJ82" s="121"/>
      <c r="FK82" s="121"/>
      <c r="FL82" s="121"/>
      <c r="FM82" s="121"/>
      <c r="FN82" s="121"/>
      <c r="FO82" s="121"/>
      <c r="FP82" s="121"/>
      <c r="FQ82" s="121"/>
      <c r="FR82" s="121"/>
      <c r="FS82" s="121"/>
      <c r="FT82" s="121"/>
      <c r="FU82" s="121"/>
      <c r="FV82" s="121"/>
      <c r="FW82" s="121"/>
      <c r="FX82" s="121"/>
      <c r="FY82" s="121"/>
      <c r="FZ82" s="121"/>
      <c r="GA82" s="121"/>
      <c r="GB82" s="121"/>
      <c r="GC82" s="121"/>
      <c r="GD82" s="121"/>
      <c r="GE82" s="121"/>
      <c r="GF82" s="121"/>
      <c r="GG82" s="121"/>
      <c r="GH82" s="121"/>
      <c r="GI82" s="121"/>
      <c r="GJ82" s="121"/>
      <c r="GK82" s="121"/>
      <c r="GL82" s="121"/>
      <c r="GM82" s="121"/>
      <c r="GN82" s="121"/>
      <c r="GO82" s="121"/>
      <c r="GP82" s="121"/>
      <c r="GQ82" s="121"/>
      <c r="GR82" s="121"/>
      <c r="GS82" s="121"/>
      <c r="GT82" s="121"/>
      <c r="GU82" s="121"/>
      <c r="GV82" s="121"/>
      <c r="GW82" s="121"/>
      <c r="GX82" s="121"/>
      <c r="GY82" s="121"/>
      <c r="GZ82" s="121"/>
      <c r="HA82" s="121"/>
      <c r="HB82" s="121"/>
      <c r="HC82" s="121"/>
      <c r="HD82" s="121"/>
      <c r="HE82" s="121"/>
      <c r="HF82" s="121"/>
      <c r="HG82" s="121"/>
      <c r="HH82" s="121"/>
      <c r="HI82" s="121"/>
      <c r="HJ82" s="121"/>
      <c r="HK82" s="121"/>
      <c r="HL82" s="121"/>
      <c r="HM82" s="121"/>
      <c r="HN82" s="121"/>
      <c r="HO82" s="121"/>
      <c r="HP82" s="121"/>
      <c r="HQ82" s="121"/>
      <c r="HR82" s="121"/>
      <c r="HS82" s="121"/>
      <c r="HT82" s="121"/>
      <c r="HU82" s="121"/>
      <c r="HV82" s="121"/>
      <c r="HW82" s="121"/>
      <c r="HX82" s="121"/>
      <c r="HY82" s="121"/>
      <c r="HZ82" s="121"/>
      <c r="IA82" s="121"/>
      <c r="IB82" s="121"/>
      <c r="IC82" s="121"/>
      <c r="ID82" s="121"/>
      <c r="IE82" s="121"/>
      <c r="IF82" s="121"/>
      <c r="IG82" s="121"/>
      <c r="IH82" s="121"/>
      <c r="II82" s="121"/>
      <c r="IJ82" s="121"/>
      <c r="IK82" s="121"/>
      <c r="IL82" s="121"/>
      <c r="IM82" s="121"/>
      <c r="IN82" s="121"/>
      <c r="IO82" s="121"/>
      <c r="IP82" s="121"/>
      <c r="IQ82" s="121"/>
      <c r="IR82" s="121"/>
      <c r="IS82" s="121"/>
      <c r="IT82" s="121"/>
      <c r="IU82" s="121"/>
      <c r="IV82" s="121"/>
      <c r="IW82" s="121"/>
    </row>
    <row r="83" customFormat="false" ht="12.75" hidden="false" customHeight="false" outlineLevel="0" collapsed="false">
      <c r="A83" s="121"/>
      <c r="B83" s="121" t="e">
        <f aca="false">#REF!</f>
        <v>#REF!</v>
      </c>
      <c r="C83" s="121"/>
      <c r="D83" s="0"/>
      <c r="E83" s="0"/>
      <c r="F83" s="0"/>
      <c r="G83" s="0"/>
      <c r="H83" s="121"/>
      <c r="I83" s="121"/>
      <c r="J83" s="121"/>
      <c r="K83" s="121"/>
      <c r="L83" s="0"/>
      <c r="M83" s="0"/>
      <c r="N83" s="0"/>
      <c r="O83" s="0"/>
      <c r="P83" s="0"/>
      <c r="Q83" s="0"/>
      <c r="R83" s="0"/>
      <c r="S83" s="0"/>
      <c r="T83" s="121"/>
      <c r="U83" s="121"/>
      <c r="V83" s="121"/>
      <c r="W83" s="121"/>
      <c r="X83" s="121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121"/>
      <c r="AK83" s="121"/>
      <c r="AL83" s="121"/>
      <c r="AM83" s="121"/>
      <c r="AN83" s="121"/>
      <c r="AO83" s="121"/>
      <c r="AP83" s="121"/>
      <c r="AQ83" s="121"/>
      <c r="AR83" s="121"/>
      <c r="AS83" s="121"/>
      <c r="AT83" s="121"/>
      <c r="AU83" s="121"/>
      <c r="AV83" s="121"/>
      <c r="AW83" s="121"/>
      <c r="AX83" s="121"/>
      <c r="AY83" s="121"/>
      <c r="AZ83" s="121"/>
      <c r="BA83" s="121"/>
      <c r="BB83" s="121"/>
      <c r="BC83" s="121"/>
      <c r="BD83" s="121"/>
      <c r="BE83" s="121"/>
      <c r="BF83" s="121"/>
      <c r="BG83" s="121"/>
      <c r="BH83" s="121"/>
      <c r="BI83" s="121"/>
      <c r="BJ83" s="121"/>
      <c r="BK83" s="121"/>
      <c r="BL83" s="121"/>
      <c r="BM83" s="121"/>
      <c r="BN83" s="121"/>
      <c r="BO83" s="121"/>
      <c r="BP83" s="121"/>
      <c r="BQ83" s="121"/>
      <c r="BR83" s="121"/>
      <c r="BS83" s="121"/>
      <c r="BT83" s="121"/>
      <c r="BU83" s="121"/>
      <c r="BV83" s="121"/>
      <c r="BW83" s="121"/>
      <c r="BX83" s="121"/>
      <c r="BY83" s="121"/>
      <c r="BZ83" s="121"/>
      <c r="CA83" s="121"/>
      <c r="CB83" s="121"/>
      <c r="CC83" s="121"/>
      <c r="CD83" s="121"/>
      <c r="CE83" s="121"/>
      <c r="CF83" s="121"/>
      <c r="CG83" s="121"/>
      <c r="CH83" s="121"/>
      <c r="CI83" s="121"/>
      <c r="CJ83" s="121"/>
      <c r="CK83" s="121"/>
      <c r="CL83" s="121"/>
      <c r="CM83" s="121"/>
      <c r="CN83" s="121"/>
      <c r="CO83" s="121"/>
      <c r="CP83" s="121"/>
      <c r="CQ83" s="121"/>
      <c r="CR83" s="121"/>
      <c r="CS83" s="121"/>
      <c r="CT83" s="121"/>
      <c r="CU83" s="121"/>
      <c r="CV83" s="121"/>
      <c r="CW83" s="121"/>
      <c r="CX83" s="121"/>
      <c r="CY83" s="121"/>
      <c r="CZ83" s="121"/>
      <c r="DA83" s="121"/>
      <c r="DB83" s="121"/>
      <c r="DC83" s="121"/>
      <c r="DD83" s="121"/>
      <c r="DE83" s="121"/>
      <c r="DF83" s="121"/>
      <c r="DG83" s="121"/>
      <c r="DH83" s="121"/>
      <c r="DI83" s="121"/>
      <c r="DJ83" s="121"/>
      <c r="DK83" s="121"/>
      <c r="DL83" s="121"/>
      <c r="DM83" s="121"/>
      <c r="DN83" s="121"/>
      <c r="DO83" s="121"/>
      <c r="DP83" s="121"/>
      <c r="DQ83" s="121"/>
      <c r="DR83" s="121"/>
      <c r="DS83" s="121"/>
      <c r="DT83" s="121"/>
      <c r="DU83" s="121"/>
      <c r="DV83" s="121"/>
      <c r="DW83" s="121"/>
      <c r="DX83" s="121"/>
      <c r="DY83" s="121"/>
      <c r="DZ83" s="121"/>
      <c r="EA83" s="121"/>
      <c r="EB83" s="121"/>
      <c r="EC83" s="121"/>
      <c r="ED83" s="121"/>
      <c r="EE83" s="121"/>
      <c r="EF83" s="121"/>
      <c r="EG83" s="121"/>
      <c r="EH83" s="121"/>
      <c r="EI83" s="121"/>
      <c r="EJ83" s="121"/>
      <c r="EK83" s="121"/>
      <c r="EL83" s="121"/>
      <c r="EM83" s="121"/>
      <c r="EN83" s="121"/>
      <c r="EO83" s="121"/>
      <c r="EP83" s="121"/>
      <c r="EQ83" s="121"/>
      <c r="ER83" s="121"/>
      <c r="ES83" s="121"/>
      <c r="ET83" s="121"/>
      <c r="EU83" s="121"/>
      <c r="EV83" s="121"/>
      <c r="EW83" s="121"/>
      <c r="EX83" s="121"/>
      <c r="EY83" s="121"/>
      <c r="EZ83" s="121"/>
      <c r="FA83" s="121"/>
      <c r="FB83" s="121"/>
      <c r="FC83" s="121"/>
      <c r="FD83" s="121"/>
      <c r="FE83" s="121"/>
      <c r="FF83" s="121"/>
      <c r="FG83" s="121"/>
      <c r="FH83" s="121"/>
      <c r="FI83" s="121"/>
      <c r="FJ83" s="121"/>
      <c r="FK83" s="121"/>
      <c r="FL83" s="121"/>
      <c r="FM83" s="121"/>
      <c r="FN83" s="121"/>
      <c r="FO83" s="121"/>
      <c r="FP83" s="121"/>
      <c r="FQ83" s="121"/>
      <c r="FR83" s="121"/>
      <c r="FS83" s="121"/>
      <c r="FT83" s="121"/>
      <c r="FU83" s="121"/>
      <c r="FV83" s="121"/>
      <c r="FW83" s="121"/>
      <c r="FX83" s="121"/>
      <c r="FY83" s="121"/>
      <c r="FZ83" s="121"/>
      <c r="GA83" s="121"/>
      <c r="GB83" s="121"/>
      <c r="GC83" s="121"/>
      <c r="GD83" s="121"/>
      <c r="GE83" s="121"/>
      <c r="GF83" s="121"/>
      <c r="GG83" s="121"/>
      <c r="GH83" s="121"/>
      <c r="GI83" s="121"/>
      <c r="GJ83" s="121"/>
      <c r="GK83" s="121"/>
      <c r="GL83" s="121"/>
      <c r="GM83" s="121"/>
      <c r="GN83" s="121"/>
      <c r="GO83" s="121"/>
      <c r="GP83" s="121"/>
      <c r="GQ83" s="121"/>
      <c r="GR83" s="121"/>
      <c r="GS83" s="121"/>
      <c r="GT83" s="121"/>
      <c r="GU83" s="121"/>
      <c r="GV83" s="121"/>
      <c r="GW83" s="121"/>
      <c r="GX83" s="121"/>
      <c r="GY83" s="121"/>
      <c r="GZ83" s="121"/>
      <c r="HA83" s="121"/>
      <c r="HB83" s="121"/>
      <c r="HC83" s="121"/>
      <c r="HD83" s="121"/>
      <c r="HE83" s="121"/>
      <c r="HF83" s="121"/>
      <c r="HG83" s="121"/>
      <c r="HH83" s="121"/>
      <c r="HI83" s="121"/>
      <c r="HJ83" s="121"/>
      <c r="HK83" s="121"/>
      <c r="HL83" s="121"/>
      <c r="HM83" s="121"/>
      <c r="HN83" s="121"/>
      <c r="HO83" s="121"/>
      <c r="HP83" s="121"/>
      <c r="HQ83" s="121"/>
      <c r="HR83" s="121"/>
      <c r="HS83" s="121"/>
      <c r="HT83" s="121"/>
      <c r="HU83" s="121"/>
      <c r="HV83" s="121"/>
      <c r="HW83" s="121"/>
      <c r="HX83" s="121"/>
      <c r="HY83" s="121"/>
      <c r="HZ83" s="121"/>
      <c r="IA83" s="121"/>
      <c r="IB83" s="121"/>
      <c r="IC83" s="121"/>
      <c r="ID83" s="121"/>
      <c r="IE83" s="121"/>
      <c r="IF83" s="121"/>
      <c r="IG83" s="121"/>
      <c r="IH83" s="121"/>
      <c r="II83" s="121"/>
      <c r="IJ83" s="121"/>
      <c r="IK83" s="121"/>
      <c r="IL83" s="121"/>
      <c r="IM83" s="121"/>
      <c r="IN83" s="121"/>
      <c r="IO83" s="121"/>
      <c r="IP83" s="121"/>
      <c r="IQ83" s="121"/>
      <c r="IR83" s="121"/>
      <c r="IS83" s="121"/>
      <c r="IT83" s="121"/>
      <c r="IU83" s="121"/>
      <c r="IV83" s="121"/>
      <c r="IW83" s="121"/>
    </row>
    <row r="84" customFormat="false" ht="12.75" hidden="false" customHeight="false" outlineLevel="0" collapsed="false">
      <c r="B84" s="1" t="s">
        <v>51</v>
      </c>
      <c r="D84" s="0"/>
      <c r="E84" s="0"/>
      <c r="F84" s="0"/>
      <c r="G84" s="0"/>
    </row>
    <row r="94" customFormat="false" ht="12.75" hidden="false" customHeight="false" outlineLevel="0" collapsed="false">
      <c r="A94" s="1" t="s">
        <v>59</v>
      </c>
    </row>
    <row r="95" customFormat="false" ht="12.75" hidden="false" customHeight="false" outlineLevel="0" collapsed="false">
      <c r="A95" s="1" t="n">
        <v>1</v>
      </c>
    </row>
  </sheetData>
  <mergeCells count="5">
    <mergeCell ref="D12:G12"/>
    <mergeCell ref="L12:O12"/>
    <mergeCell ref="T12:V12"/>
    <mergeCell ref="AD12:AF12"/>
    <mergeCell ref="AA13:AB13"/>
  </mergeCells>
  <printOptions headings="false" gridLines="false" gridLinesSet="true" horizontalCentered="false" verticalCentered="false"/>
  <pageMargins left="0.379861111111111" right="0.329861111111111" top="0.75" bottom="0.752083333333333" header="0.511811023622047" footer="0.2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0"/>
  <sheetViews>
    <sheetView showFormulas="false" showGridLines="false" showRowColHeaders="true" showZeros="true" rightToLeft="false" tabSelected="false" showOutlineSymbols="true" defaultGridColor="true" view="normal" topLeftCell="A3" colorId="64" zoomScale="75" zoomScaleNormal="75" zoomScalePageLayoutView="100" workbookViewId="0">
      <pane xSplit="1" ySplit="13" topLeftCell="B42" activePane="bottomRight" state="frozen"/>
      <selection pane="topLeft" activeCell="A3" activeCellId="0" sqref="A3"/>
      <selection pane="topRight" activeCell="B3" activeCellId="0" sqref="B3"/>
      <selection pane="bottomLeft" activeCell="A42" activeCellId="0" sqref="A42"/>
      <selection pane="bottomRight" activeCell="F67" activeCellId="0" sqref="F6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7.7"/>
    <col collapsed="false" customWidth="true" hidden="false" outlineLevel="0" max="2" min="2" style="1" width="13.28"/>
    <col collapsed="false" customWidth="true" hidden="false" outlineLevel="0" max="3" min="3" style="1" width="2.7"/>
    <col collapsed="false" customWidth="true" hidden="false" outlineLevel="0" max="5" min="4" style="1" width="15.28"/>
    <col collapsed="false" customWidth="true" hidden="false" outlineLevel="0" max="6" min="6" style="1" width="14.14"/>
    <col collapsed="false" customWidth="true" hidden="false" outlineLevel="0" max="7" min="7" style="1" width="11.13"/>
    <col collapsed="false" customWidth="true" hidden="false" outlineLevel="0" max="8" min="8" style="1" width="12.7"/>
    <col collapsed="false" customWidth="true" hidden="false" outlineLevel="0" max="9" min="9" style="1" width="3.7"/>
    <col collapsed="false" customWidth="true" hidden="false" outlineLevel="0" max="10" min="10" style="1" width="10.71"/>
    <col collapsed="false" customWidth="true" hidden="false" outlineLevel="0" max="11" min="11" style="1" width="2.7"/>
    <col collapsed="false" customWidth="true" hidden="false" outlineLevel="0" max="12" min="12" style="1" width="11.99"/>
    <col collapsed="false" customWidth="true" hidden="false" outlineLevel="0" max="13" min="13" style="1" width="10.71"/>
    <col collapsed="false" customWidth="true" hidden="false" outlineLevel="0" max="14" min="14" style="1" width="14.7"/>
    <col collapsed="false" customWidth="true" hidden="false" outlineLevel="0" max="15" min="15" style="1" width="12.56"/>
    <col collapsed="false" customWidth="true" hidden="false" outlineLevel="0" max="16" min="16" style="1" width="12.7"/>
    <col collapsed="false" customWidth="true" hidden="false" outlineLevel="0" max="17" min="17" style="1" width="3.7"/>
    <col collapsed="false" customWidth="true" hidden="false" outlineLevel="0" max="18" min="18" style="1" width="10.71"/>
    <col collapsed="false" customWidth="true" hidden="false" outlineLevel="0" max="19" min="19" style="1" width="2.42"/>
    <col collapsed="false" customWidth="true" hidden="false" outlineLevel="0" max="20" min="20" style="1" width="11.99"/>
    <col collapsed="false" customWidth="true" hidden="false" outlineLevel="0" max="22" min="21" style="1" width="10.71"/>
    <col collapsed="false" customWidth="true" hidden="false" outlineLevel="0" max="23" min="23" style="1" width="12.7"/>
    <col collapsed="false" customWidth="true" hidden="false" outlineLevel="0" max="24" min="24" style="1" width="4.7"/>
    <col collapsed="false" customWidth="true" hidden="false" outlineLevel="0" max="25" min="25" style="1" width="14.56"/>
    <col collapsed="false" customWidth="true" hidden="false" outlineLevel="0" max="26" min="26" style="1" width="6.7"/>
    <col collapsed="false" customWidth="true" hidden="false" outlineLevel="0" max="28" min="27" style="1" width="12.14"/>
    <col collapsed="false" customWidth="true" hidden="false" outlineLevel="0" max="29" min="29" style="1" width="6.7"/>
    <col collapsed="false" customWidth="true" hidden="true" outlineLevel="0" max="30" min="30" style="1" width="12.42"/>
    <col collapsed="false" customWidth="true" hidden="true" outlineLevel="0" max="31" min="31" style="1" width="14.7"/>
    <col collapsed="false" customWidth="true" hidden="true" outlineLevel="0" max="32" min="32" style="1" width="11.28"/>
    <col collapsed="false" customWidth="true" hidden="true" outlineLevel="0" max="33" min="33" style="1" width="9.06"/>
    <col collapsed="false" customWidth="false" hidden="false" outlineLevel="0" max="34" min="34" style="1" width="9.14"/>
    <col collapsed="false" customWidth="true" hidden="true" outlineLevel="0" max="36" min="35" style="1" width="9.06"/>
    <col collapsed="false" customWidth="true" hidden="false" outlineLevel="0" max="37" min="37" style="1" width="8.99"/>
    <col collapsed="false" customWidth="false" hidden="false" outlineLevel="0" max="38" min="38" style="1" width="9.14"/>
    <col collapsed="false" customWidth="true" hidden="false" outlineLevel="0" max="39" min="39" style="1" width="11.28"/>
    <col collapsed="false" customWidth="true" hidden="false" outlineLevel="0" max="40" min="40" style="1" width="12.28"/>
    <col collapsed="false" customWidth="false" hidden="false" outlineLevel="0" max="41" min="41" style="1" width="9.14"/>
    <col collapsed="false" customWidth="true" hidden="false" outlineLevel="0" max="42" min="42" style="1" width="10.28"/>
    <col collapsed="false" customWidth="false" hidden="false" outlineLevel="0" max="257" min="43" style="1" width="9.14"/>
  </cols>
  <sheetData>
    <row r="1" customFormat="false" ht="13.5" hidden="false" customHeight="false" outlineLevel="0" collapsed="false">
      <c r="E1" s="2"/>
      <c r="F1" s="3" t="s">
        <v>0</v>
      </c>
      <c r="G1" s="4" t="s">
        <v>1</v>
      </c>
    </row>
    <row r="2" customFormat="false" ht="13.5" hidden="false" customHeight="false" outlineLevel="0" collapsed="false">
      <c r="A2" s="5" t="s">
        <v>2</v>
      </c>
      <c r="B2" s="6" t="n">
        <v>31</v>
      </c>
      <c r="C2" s="7"/>
      <c r="E2" s="8" t="s">
        <v>3</v>
      </c>
      <c r="F2" s="9" t="n">
        <v>25000</v>
      </c>
      <c r="G2" s="10" t="n">
        <v>30000</v>
      </c>
    </row>
    <row r="3" customFormat="false" ht="19.5" hidden="false" customHeight="false" outlineLevel="0" collapsed="false">
      <c r="A3" s="11" t="s">
        <v>4</v>
      </c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</row>
    <row r="4" customFormat="false" ht="19.5" hidden="false" customHeight="false" outlineLevel="0" collapsed="false">
      <c r="A4" s="11" t="s">
        <v>5</v>
      </c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</row>
    <row r="5" customFormat="false" ht="19.5" hidden="false" customHeight="false" outlineLevel="0" collapsed="false">
      <c r="A5" s="11"/>
      <c r="B5" s="0"/>
      <c r="C5" s="0"/>
      <c r="D5" s="0"/>
      <c r="E5" s="0"/>
      <c r="F5" s="0"/>
      <c r="G5" s="0"/>
      <c r="H5" s="0"/>
      <c r="I5" s="0"/>
      <c r="J5" s="12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N5" s="144" t="n">
        <f aca="false">time</f>
        <v>45926.9769180761</v>
      </c>
    </row>
    <row r="6" customFormat="false" ht="19.5" hidden="false" customHeight="false" outlineLevel="0" collapsed="false">
      <c r="A6" s="13" t="s">
        <v>63</v>
      </c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K6" s="102" t="n">
        <f aca="true">IF(NOW()&lt;36251,ROUND(NOW(),0),36250)</f>
        <v>36250</v>
      </c>
      <c r="AM6" s="145" t="n">
        <f aca="true">NOW()</f>
        <v>45926.9769180761</v>
      </c>
      <c r="AN6" s="144" t="n">
        <v>0.5</v>
      </c>
    </row>
    <row r="7" customFormat="false" ht="16.5" hidden="false" customHeight="false" outlineLevel="0" collapsed="false">
      <c r="A7" s="14"/>
    </row>
    <row r="8" customFormat="false" ht="18" hidden="false" customHeight="false" outlineLevel="0" collapsed="false">
      <c r="B8" s="15" t="s">
        <v>7</v>
      </c>
      <c r="C8" s="16"/>
      <c r="D8" s="16"/>
      <c r="E8" s="16"/>
      <c r="F8" s="16"/>
      <c r="G8" s="16"/>
      <c r="H8" s="17"/>
      <c r="I8" s="18"/>
      <c r="J8" s="19" t="s">
        <v>8</v>
      </c>
      <c r="K8" s="20"/>
      <c r="L8" s="21"/>
      <c r="M8" s="21"/>
      <c r="N8" s="21"/>
      <c r="O8" s="21"/>
      <c r="P8" s="22"/>
      <c r="R8" s="23" t="s">
        <v>9</v>
      </c>
      <c r="S8" s="24"/>
      <c r="T8" s="24"/>
      <c r="U8" s="25"/>
      <c r="V8" s="24"/>
      <c r="W8" s="26"/>
      <c r="X8" s="27"/>
    </row>
    <row r="9" customFormat="false" ht="15" hidden="false" customHeight="true" outlineLevel="0" collapsed="false">
      <c r="B9" s="28" t="s">
        <v>10</v>
      </c>
      <c r="C9" s="29"/>
      <c r="D9" s="18"/>
      <c r="E9" s="18"/>
      <c r="F9" s="18"/>
      <c r="G9" s="18"/>
      <c r="H9" s="30"/>
      <c r="I9" s="18"/>
      <c r="J9" s="28" t="s">
        <v>11</v>
      </c>
      <c r="K9" s="29"/>
      <c r="L9" s="18"/>
      <c r="M9" s="18"/>
      <c r="N9" s="18"/>
      <c r="O9" s="18"/>
      <c r="P9" s="31"/>
      <c r="R9" s="28" t="s">
        <v>10</v>
      </c>
      <c r="S9" s="29"/>
      <c r="T9" s="18"/>
      <c r="U9" s="32"/>
      <c r="V9" s="18"/>
      <c r="W9" s="33"/>
      <c r="X9" s="27"/>
      <c r="AN9" s="146"/>
    </row>
    <row r="10" customFormat="false" ht="15.75" hidden="false" customHeight="true" outlineLevel="0" collapsed="false">
      <c r="B10" s="34" t="s">
        <v>12</v>
      </c>
      <c r="E10" s="35" t="s">
        <v>64</v>
      </c>
      <c r="F10" s="36" t="n">
        <f aca="false">hplr</f>
        <v>25000</v>
      </c>
      <c r="H10" s="31"/>
      <c r="J10" s="34" t="s">
        <v>14</v>
      </c>
      <c r="N10" s="35" t="str">
        <f aca="false">E10</f>
        <v>Mar Nom:</v>
      </c>
      <c r="O10" s="36" t="n">
        <f aca="false">wb</f>
        <v>30000</v>
      </c>
      <c r="P10" s="31"/>
      <c r="R10" s="28" t="s">
        <v>15</v>
      </c>
      <c r="S10" s="29"/>
      <c r="T10" s="32"/>
      <c r="U10" s="32"/>
      <c r="W10" s="31"/>
      <c r="AP10" s="112"/>
    </row>
    <row r="11" customFormat="false" ht="9.75" hidden="false" customHeight="true" outlineLevel="0" collapsed="false">
      <c r="B11" s="34"/>
      <c r="D11" s="37"/>
      <c r="E11" s="37"/>
      <c r="H11" s="31"/>
      <c r="J11" s="34"/>
      <c r="N11" s="37"/>
      <c r="P11" s="31"/>
      <c r="R11" s="38"/>
      <c r="S11" s="32"/>
      <c r="T11" s="32"/>
      <c r="U11" s="32"/>
      <c r="V11" s="32"/>
      <c r="W11" s="31"/>
      <c r="AD11" s="39"/>
      <c r="AE11" s="39"/>
      <c r="AF11" s="39"/>
    </row>
    <row r="12" customFormat="false" ht="16.5" hidden="false" customHeight="true" outlineLevel="0" collapsed="false">
      <c r="B12" s="40" t="s">
        <v>52</v>
      </c>
      <c r="C12" s="41"/>
      <c r="D12" s="40" t="s">
        <v>53</v>
      </c>
      <c r="E12" s="40"/>
      <c r="F12" s="40"/>
      <c r="G12" s="40"/>
      <c r="H12" s="42" t="n">
        <f aca="false">hplr*days</f>
        <v>775000</v>
      </c>
      <c r="J12" s="43" t="s">
        <v>52</v>
      </c>
      <c r="K12" s="41"/>
      <c r="L12" s="43" t="s">
        <v>53</v>
      </c>
      <c r="M12" s="43"/>
      <c r="N12" s="43"/>
      <c r="O12" s="43"/>
      <c r="P12" s="31" t="n">
        <f aca="false">wb*days</f>
        <v>930000</v>
      </c>
      <c r="R12" s="44" t="s">
        <v>52</v>
      </c>
      <c r="S12" s="45"/>
      <c r="T12" s="44" t="s">
        <v>53</v>
      </c>
      <c r="U12" s="44"/>
      <c r="V12" s="44"/>
      <c r="W12" s="42"/>
      <c r="AD12" s="47" t="s">
        <v>18</v>
      </c>
      <c r="AE12" s="47"/>
      <c r="AF12" s="47"/>
    </row>
    <row r="13" customFormat="false" ht="15" hidden="false" customHeight="false" outlineLevel="0" collapsed="false">
      <c r="B13" s="48" t="s">
        <v>19</v>
      </c>
      <c r="C13" s="49"/>
      <c r="D13" s="50" t="s">
        <v>20</v>
      </c>
      <c r="E13" s="51" t="s">
        <v>20</v>
      </c>
      <c r="F13" s="51" t="s">
        <v>21</v>
      </c>
      <c r="G13" s="52" t="s">
        <v>22</v>
      </c>
      <c r="H13" s="53" t="s">
        <v>23</v>
      </c>
      <c r="I13" s="49"/>
      <c r="J13" s="54" t="s">
        <v>24</v>
      </c>
      <c r="K13" s="55"/>
      <c r="L13" s="56" t="s">
        <v>20</v>
      </c>
      <c r="M13" s="57" t="s">
        <v>20</v>
      </c>
      <c r="N13" s="57" t="s">
        <v>21</v>
      </c>
      <c r="O13" s="45" t="s">
        <v>22</v>
      </c>
      <c r="P13" s="58" t="s">
        <v>23</v>
      </c>
      <c r="R13" s="48" t="s">
        <v>19</v>
      </c>
      <c r="S13" s="49"/>
      <c r="T13" s="56" t="s">
        <v>20</v>
      </c>
      <c r="U13" s="57" t="s">
        <v>21</v>
      </c>
      <c r="V13" s="59" t="s">
        <v>22</v>
      </c>
      <c r="W13" s="60" t="s">
        <v>23</v>
      </c>
      <c r="X13" s="49"/>
      <c r="Y13" s="147" t="s">
        <v>29</v>
      </c>
      <c r="AA13" s="147" t="s">
        <v>29</v>
      </c>
      <c r="AB13" s="147"/>
      <c r="AD13" s="62" t="s">
        <v>26</v>
      </c>
      <c r="AE13" s="39" t="s">
        <v>9</v>
      </c>
      <c r="AF13" s="62" t="s">
        <v>23</v>
      </c>
    </row>
    <row r="14" customFormat="false" ht="13.5" hidden="false" customHeight="false" outlineLevel="0" collapsed="false">
      <c r="A14" s="63"/>
      <c r="B14" s="64" t="s">
        <v>27</v>
      </c>
      <c r="C14" s="65"/>
      <c r="D14" s="64" t="n">
        <v>67</v>
      </c>
      <c r="E14" s="66" t="n">
        <v>67</v>
      </c>
      <c r="F14" s="66" t="n">
        <v>4132</v>
      </c>
      <c r="G14" s="66" t="n">
        <v>686</v>
      </c>
      <c r="H14" s="67"/>
      <c r="I14" s="68"/>
      <c r="J14" s="64" t="s">
        <v>27</v>
      </c>
      <c r="K14" s="65"/>
      <c r="L14" s="69" t="n">
        <v>67</v>
      </c>
      <c r="M14" s="70" t="s">
        <v>65</v>
      </c>
      <c r="N14" s="70" t="n">
        <v>4132</v>
      </c>
      <c r="O14" s="65" t="n">
        <v>686</v>
      </c>
      <c r="P14" s="71"/>
      <c r="Q14" s="63"/>
      <c r="R14" s="64" t="s">
        <v>27</v>
      </c>
      <c r="S14" s="65"/>
      <c r="T14" s="69" t="n">
        <v>67</v>
      </c>
      <c r="U14" s="65" t="n">
        <v>67</v>
      </c>
      <c r="V14" s="72" t="n">
        <v>686</v>
      </c>
      <c r="W14" s="73" t="s">
        <v>28</v>
      </c>
      <c r="X14" s="68"/>
      <c r="Y14" s="148" t="s">
        <v>54</v>
      </c>
      <c r="Z14" s="63"/>
      <c r="AA14" s="149" t="s">
        <v>52</v>
      </c>
      <c r="AB14" s="150" t="s">
        <v>53</v>
      </c>
      <c r="AC14" s="63"/>
      <c r="AD14" s="74"/>
      <c r="AE14" s="75"/>
      <c r="AF14" s="74"/>
      <c r="AG14" s="63"/>
      <c r="AH14" s="63" t="s">
        <v>55</v>
      </c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3"/>
      <c r="CQ14" s="63"/>
      <c r="CR14" s="63"/>
      <c r="CS14" s="63"/>
      <c r="CT14" s="63"/>
      <c r="CU14" s="63"/>
      <c r="CV14" s="63"/>
      <c r="CW14" s="63"/>
      <c r="CX14" s="63"/>
      <c r="CY14" s="63"/>
      <c r="CZ14" s="63"/>
      <c r="DA14" s="63"/>
      <c r="DB14" s="63"/>
      <c r="DC14" s="63"/>
      <c r="DD14" s="63"/>
      <c r="DE14" s="63"/>
      <c r="DF14" s="63"/>
      <c r="DG14" s="63"/>
      <c r="DH14" s="63"/>
      <c r="DI14" s="63"/>
      <c r="DJ14" s="63"/>
      <c r="DK14" s="63"/>
      <c r="DL14" s="63"/>
      <c r="DM14" s="63"/>
      <c r="DN14" s="63"/>
      <c r="DO14" s="63"/>
      <c r="DP14" s="63"/>
      <c r="DQ14" s="63"/>
      <c r="DR14" s="63"/>
      <c r="DS14" s="63"/>
      <c r="DT14" s="63"/>
      <c r="DU14" s="63"/>
      <c r="DV14" s="63"/>
      <c r="DW14" s="63"/>
      <c r="DX14" s="63"/>
      <c r="DY14" s="63"/>
      <c r="DZ14" s="63"/>
      <c r="EA14" s="63"/>
      <c r="EB14" s="63"/>
      <c r="EC14" s="63"/>
      <c r="ED14" s="63"/>
      <c r="EE14" s="63"/>
      <c r="EF14" s="63"/>
      <c r="EG14" s="63"/>
      <c r="EH14" s="63"/>
      <c r="EI14" s="63"/>
      <c r="EJ14" s="63"/>
      <c r="EK14" s="63"/>
      <c r="EL14" s="63"/>
      <c r="EM14" s="63"/>
      <c r="EN14" s="63"/>
      <c r="EO14" s="63"/>
      <c r="EP14" s="63"/>
      <c r="EQ14" s="63"/>
      <c r="ER14" s="63"/>
      <c r="ES14" s="63"/>
      <c r="ET14" s="63"/>
      <c r="EU14" s="63"/>
      <c r="EV14" s="63"/>
      <c r="EW14" s="63"/>
      <c r="EX14" s="63"/>
      <c r="EY14" s="63"/>
      <c r="EZ14" s="63"/>
      <c r="FA14" s="63"/>
      <c r="FB14" s="63"/>
      <c r="FC14" s="63"/>
      <c r="FD14" s="63"/>
      <c r="FE14" s="63"/>
      <c r="FF14" s="63"/>
      <c r="FG14" s="63"/>
      <c r="FH14" s="63"/>
      <c r="FI14" s="63"/>
      <c r="FJ14" s="63"/>
      <c r="FK14" s="63"/>
      <c r="FL14" s="63"/>
      <c r="FM14" s="63"/>
      <c r="FN14" s="63"/>
      <c r="FO14" s="63"/>
      <c r="FP14" s="63"/>
      <c r="FQ14" s="63"/>
      <c r="FR14" s="63"/>
      <c r="FS14" s="63"/>
      <c r="FT14" s="63"/>
      <c r="FU14" s="63"/>
      <c r="FV14" s="63"/>
      <c r="FW14" s="63"/>
      <c r="FX14" s="63"/>
      <c r="FY14" s="63"/>
      <c r="FZ14" s="63"/>
      <c r="GA14" s="63"/>
      <c r="GB14" s="63"/>
      <c r="GC14" s="63"/>
      <c r="GD14" s="63"/>
      <c r="GE14" s="63"/>
      <c r="GF14" s="63"/>
      <c r="GG14" s="63"/>
      <c r="GH14" s="63"/>
      <c r="GI14" s="63"/>
      <c r="GJ14" s="63"/>
      <c r="GK14" s="63"/>
      <c r="GL14" s="63"/>
      <c r="GM14" s="63"/>
      <c r="GN14" s="63"/>
      <c r="GO14" s="63"/>
      <c r="GP14" s="63"/>
      <c r="GQ14" s="63"/>
      <c r="GR14" s="63"/>
      <c r="GS14" s="63"/>
      <c r="GT14" s="63"/>
      <c r="GU14" s="63"/>
      <c r="GV14" s="63"/>
      <c r="GW14" s="63"/>
      <c r="GX14" s="63"/>
      <c r="GY14" s="63"/>
      <c r="GZ14" s="63"/>
      <c r="HA14" s="63"/>
      <c r="HB14" s="63"/>
      <c r="HC14" s="63"/>
      <c r="HD14" s="63"/>
      <c r="HE14" s="63"/>
      <c r="HF14" s="63"/>
      <c r="HG14" s="63"/>
      <c r="HH14" s="63"/>
      <c r="HI14" s="63"/>
      <c r="HJ14" s="63"/>
      <c r="HK14" s="63"/>
      <c r="HL14" s="63"/>
      <c r="HM14" s="63"/>
      <c r="HN14" s="63"/>
      <c r="HO14" s="63"/>
      <c r="HP14" s="63"/>
      <c r="HQ14" s="63"/>
      <c r="HR14" s="63"/>
      <c r="HS14" s="63"/>
      <c r="HT14" s="63"/>
      <c r="HU14" s="63"/>
      <c r="HV14" s="63"/>
      <c r="HW14" s="63"/>
      <c r="HX14" s="63"/>
      <c r="HY14" s="63"/>
      <c r="HZ14" s="63"/>
      <c r="IA14" s="63"/>
      <c r="IB14" s="63"/>
      <c r="IC14" s="63"/>
      <c r="ID14" s="63"/>
      <c r="IE14" s="63"/>
      <c r="IF14" s="63"/>
      <c r="IG14" s="63"/>
      <c r="IH14" s="63"/>
      <c r="II14" s="63"/>
      <c r="IJ14" s="63"/>
      <c r="IK14" s="63"/>
      <c r="IL14" s="63"/>
      <c r="IM14" s="63"/>
      <c r="IN14" s="63"/>
      <c r="IO14" s="63"/>
      <c r="IP14" s="63"/>
      <c r="IQ14" s="63"/>
      <c r="IR14" s="63"/>
      <c r="IS14" s="63"/>
      <c r="IT14" s="63"/>
      <c r="IU14" s="63"/>
      <c r="IV14" s="63"/>
      <c r="IW14" s="63"/>
    </row>
    <row r="15" customFormat="false" ht="12.75" hidden="true" customHeight="false" outlineLevel="0" collapsed="false">
      <c r="A15" s="63"/>
      <c r="B15" s="124"/>
      <c r="C15" s="68"/>
      <c r="D15" s="68"/>
      <c r="E15" s="68"/>
      <c r="F15" s="68"/>
      <c r="G15" s="68"/>
      <c r="H15" s="125" t="s">
        <v>56</v>
      </c>
      <c r="I15" s="68"/>
      <c r="J15" s="124"/>
      <c r="K15" s="68"/>
      <c r="L15" s="126"/>
      <c r="M15" s="126"/>
      <c r="N15" s="126"/>
      <c r="O15" s="68"/>
      <c r="P15" s="127" t="s">
        <v>57</v>
      </c>
      <c r="Q15" s="63"/>
      <c r="R15" s="124"/>
      <c r="S15" s="68"/>
      <c r="T15" s="68"/>
      <c r="U15" s="68"/>
      <c r="V15" s="126"/>
      <c r="W15" s="128" t="s">
        <v>58</v>
      </c>
      <c r="X15" s="68"/>
      <c r="Y15" s="63"/>
      <c r="Z15" s="63"/>
      <c r="AA15" s="63"/>
      <c r="AB15" s="63"/>
      <c r="AC15" s="63"/>
      <c r="AD15" s="74"/>
      <c r="AE15" s="75"/>
      <c r="AF15" s="74"/>
      <c r="AG15" s="63"/>
      <c r="AH15" s="63" t="s">
        <v>59</v>
      </c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  <c r="EE15" s="63"/>
      <c r="EF15" s="63"/>
      <c r="EG15" s="63"/>
      <c r="EH15" s="63"/>
      <c r="EI15" s="63"/>
      <c r="EJ15" s="63"/>
      <c r="EK15" s="63"/>
      <c r="EL15" s="63"/>
      <c r="EM15" s="63"/>
      <c r="EN15" s="63"/>
      <c r="EO15" s="63"/>
      <c r="EP15" s="63"/>
      <c r="EQ15" s="63"/>
      <c r="ER15" s="63"/>
      <c r="ES15" s="63"/>
      <c r="ET15" s="63"/>
      <c r="EU15" s="63"/>
      <c r="EV15" s="63"/>
      <c r="EW15" s="63"/>
      <c r="EX15" s="63"/>
      <c r="EY15" s="63"/>
      <c r="EZ15" s="63"/>
      <c r="FA15" s="63"/>
      <c r="FB15" s="63"/>
      <c r="FC15" s="63"/>
      <c r="FD15" s="63"/>
      <c r="FE15" s="63"/>
      <c r="FF15" s="63"/>
      <c r="FG15" s="63"/>
      <c r="FH15" s="63"/>
      <c r="FI15" s="63"/>
      <c r="FJ15" s="63"/>
      <c r="FK15" s="63"/>
      <c r="FL15" s="63"/>
      <c r="FM15" s="63"/>
      <c r="FN15" s="63"/>
      <c r="FO15" s="63"/>
      <c r="FP15" s="63"/>
      <c r="FQ15" s="63"/>
      <c r="FR15" s="63"/>
      <c r="FS15" s="63"/>
      <c r="FT15" s="63"/>
      <c r="FU15" s="63"/>
      <c r="FV15" s="63"/>
      <c r="FW15" s="63"/>
      <c r="FX15" s="63"/>
      <c r="FY15" s="63"/>
      <c r="FZ15" s="63"/>
      <c r="GA15" s="63"/>
      <c r="GB15" s="63"/>
      <c r="GC15" s="63"/>
      <c r="GD15" s="63"/>
      <c r="GE15" s="63"/>
      <c r="GF15" s="63"/>
      <c r="GG15" s="63"/>
      <c r="GH15" s="63"/>
      <c r="GI15" s="63"/>
      <c r="GJ15" s="63"/>
      <c r="GK15" s="63"/>
      <c r="GL15" s="63"/>
      <c r="GM15" s="63"/>
      <c r="GN15" s="63"/>
      <c r="GO15" s="63"/>
      <c r="GP15" s="63"/>
      <c r="GQ15" s="63"/>
      <c r="GR15" s="63"/>
      <c r="GS15" s="63"/>
      <c r="GT15" s="63"/>
      <c r="GU15" s="63"/>
      <c r="GV15" s="63"/>
      <c r="GW15" s="63"/>
      <c r="GX15" s="63"/>
      <c r="GY15" s="63"/>
      <c r="GZ15" s="63"/>
      <c r="HA15" s="63"/>
      <c r="HB15" s="63"/>
      <c r="HC15" s="63"/>
      <c r="HD15" s="63"/>
      <c r="HE15" s="63"/>
      <c r="HF15" s="63"/>
      <c r="HG15" s="63"/>
      <c r="HH15" s="63"/>
      <c r="HI15" s="63"/>
      <c r="HJ15" s="63"/>
      <c r="HK15" s="63"/>
      <c r="HL15" s="63"/>
      <c r="HM15" s="63"/>
      <c r="HN15" s="63"/>
      <c r="HO15" s="63"/>
      <c r="HP15" s="63"/>
      <c r="HQ15" s="63"/>
      <c r="HR15" s="63"/>
      <c r="HS15" s="63"/>
      <c r="HT15" s="63"/>
      <c r="HU15" s="63"/>
      <c r="HV15" s="63"/>
      <c r="HW15" s="63"/>
      <c r="HX15" s="63"/>
      <c r="HY15" s="63"/>
      <c r="HZ15" s="63"/>
      <c r="IA15" s="63"/>
      <c r="IB15" s="63"/>
      <c r="IC15" s="63"/>
      <c r="ID15" s="63"/>
      <c r="IE15" s="63"/>
      <c r="IF15" s="63"/>
      <c r="IG15" s="63"/>
      <c r="IH15" s="63"/>
      <c r="II15" s="63"/>
      <c r="IJ15" s="63"/>
      <c r="IK15" s="63"/>
      <c r="IL15" s="63"/>
      <c r="IM15" s="63"/>
      <c r="IN15" s="63"/>
      <c r="IO15" s="63"/>
      <c r="IP15" s="63"/>
      <c r="IQ15" s="63"/>
      <c r="IR15" s="63"/>
      <c r="IS15" s="63"/>
      <c r="IT15" s="63"/>
      <c r="IU15" s="63"/>
      <c r="IV15" s="63"/>
      <c r="IW15" s="63"/>
    </row>
    <row r="16" customFormat="false" ht="15" hidden="false" customHeight="true" outlineLevel="0" collapsed="false">
      <c r="A16" s="1" t="n">
        <v>1</v>
      </c>
      <c r="B16" s="91" t="n">
        <v>37500</v>
      </c>
      <c r="C16" s="151"/>
      <c r="D16" s="78" t="n">
        <v>0</v>
      </c>
      <c r="E16" s="78" t="n">
        <v>0</v>
      </c>
      <c r="F16" s="78" t="n">
        <v>0</v>
      </c>
      <c r="G16" s="78" t="n">
        <v>0</v>
      </c>
      <c r="H16" s="79" t="n">
        <f aca="false">SUM(B16:G16)</f>
        <v>37500</v>
      </c>
      <c r="I16" s="80"/>
      <c r="J16" s="81" t="n">
        <v>0</v>
      </c>
      <c r="K16" s="82"/>
      <c r="L16" s="83" t="n">
        <v>15000</v>
      </c>
      <c r="M16" s="84" t="n">
        <v>15000</v>
      </c>
      <c r="N16" s="84" t="n">
        <v>0</v>
      </c>
      <c r="O16" s="84" t="n">
        <v>0</v>
      </c>
      <c r="P16" s="85" t="n">
        <f aca="false">SUM(J16:O16)</f>
        <v>30000</v>
      </c>
      <c r="R16" s="86" t="n">
        <v>0</v>
      </c>
      <c r="S16" s="87"/>
      <c r="T16" s="88" t="n">
        <v>0</v>
      </c>
      <c r="U16" s="89" t="n">
        <v>0</v>
      </c>
      <c r="V16" s="90" t="n">
        <v>0</v>
      </c>
      <c r="W16" s="79" t="n">
        <f aca="false">+R16</f>
        <v>0</v>
      </c>
      <c r="Y16" s="152" t="n">
        <f aca="false">+W16+P16+H16</f>
        <v>67500</v>
      </c>
      <c r="AA16" s="142" t="n">
        <f aca="false">B16+J16+R16</f>
        <v>37500</v>
      </c>
      <c r="AB16" s="107" t="n">
        <f aca="false">Y16-AA16</f>
        <v>30000</v>
      </c>
      <c r="AD16" s="83" t="n">
        <f aca="false">B16+J16</f>
        <v>37500</v>
      </c>
      <c r="AE16" s="83" t="n">
        <f aca="false">R16</f>
        <v>0</v>
      </c>
      <c r="AF16" s="84" t="n">
        <f aca="false">SUM(AD16:AE16)</f>
        <v>37500</v>
      </c>
      <c r="AH16" s="1" t="n">
        <f aca="false">IF(now&gt;AK16-1,1,"")</f>
        <v>1</v>
      </c>
      <c r="AK16" s="1" t="n">
        <v>36220</v>
      </c>
      <c r="AL16" s="153" t="n">
        <v>36220</v>
      </c>
    </row>
    <row r="17" customFormat="false" ht="15" hidden="false" customHeight="true" outlineLevel="0" collapsed="false">
      <c r="A17" s="1" t="n">
        <f aca="false">+A16+1</f>
        <v>2</v>
      </c>
      <c r="B17" s="91" t="n">
        <v>48000</v>
      </c>
      <c r="C17" s="151"/>
      <c r="D17" s="78" t="n">
        <v>0</v>
      </c>
      <c r="E17" s="78" t="n">
        <v>0</v>
      </c>
      <c r="F17" s="78" t="n">
        <v>0</v>
      </c>
      <c r="G17" s="78" t="n">
        <v>0</v>
      </c>
      <c r="H17" s="79" t="n">
        <f aca="false">SUM(B17:G17)</f>
        <v>48000</v>
      </c>
      <c r="I17" s="80"/>
      <c r="J17" s="81" t="n">
        <f aca="false">J16</f>
        <v>0</v>
      </c>
      <c r="K17" s="82"/>
      <c r="L17" s="83" t="n">
        <f aca="false">L16</f>
        <v>15000</v>
      </c>
      <c r="M17" s="84" t="n">
        <f aca="false">M16</f>
        <v>15000</v>
      </c>
      <c r="N17" s="84" t="n">
        <f aca="false">N16</f>
        <v>0</v>
      </c>
      <c r="O17" s="84" t="n">
        <v>0</v>
      </c>
      <c r="P17" s="85" t="n">
        <f aca="false">SUM(J17:O17)</f>
        <v>30000</v>
      </c>
      <c r="R17" s="86" t="n">
        <v>0</v>
      </c>
      <c r="S17" s="87"/>
      <c r="T17" s="88" t="n">
        <v>0</v>
      </c>
      <c r="U17" s="89" t="n">
        <v>0</v>
      </c>
      <c r="V17" s="90" t="n">
        <v>0</v>
      </c>
      <c r="W17" s="79" t="n">
        <f aca="false">+R17+T17</f>
        <v>0</v>
      </c>
      <c r="Y17" s="154" t="n">
        <f aca="false">+W17+P17+H17</f>
        <v>78000</v>
      </c>
      <c r="AA17" s="34" t="n">
        <f aca="false">B17+J17+R17</f>
        <v>48000</v>
      </c>
      <c r="AB17" s="31" t="n">
        <f aca="false">Y17-AA17</f>
        <v>30000</v>
      </c>
      <c r="AD17" s="83" t="n">
        <f aca="false">B17+J17</f>
        <v>48000</v>
      </c>
      <c r="AE17" s="83" t="n">
        <f aca="false">R17</f>
        <v>0</v>
      </c>
      <c r="AF17" s="84" t="n">
        <f aca="false">SUM(AD17:AE17)</f>
        <v>48000</v>
      </c>
      <c r="AH17" s="1" t="n">
        <f aca="false">IF(now-1&gt;AK17,1,"")</f>
        <v>1</v>
      </c>
      <c r="AK17" s="1" t="n">
        <v>36221</v>
      </c>
      <c r="AL17" s="153" t="n">
        <v>36221</v>
      </c>
    </row>
    <row r="18" customFormat="false" ht="14.25" hidden="false" customHeight="true" outlineLevel="0" collapsed="false">
      <c r="A18" s="1" t="n">
        <f aca="false">+A17+1</f>
        <v>3</v>
      </c>
      <c r="B18" s="91" t="n">
        <v>0</v>
      </c>
      <c r="C18" s="151"/>
      <c r="D18" s="78" t="n">
        <v>0</v>
      </c>
      <c r="E18" s="78" t="n">
        <v>0</v>
      </c>
      <c r="F18" s="78" t="n">
        <v>0</v>
      </c>
      <c r="G18" s="78" t="n">
        <v>0</v>
      </c>
      <c r="H18" s="79" t="n">
        <f aca="false">SUM(B18:G18)</f>
        <v>0</v>
      </c>
      <c r="I18" s="80"/>
      <c r="J18" s="81" t="n">
        <f aca="false">J17</f>
        <v>0</v>
      </c>
      <c r="K18" s="82"/>
      <c r="L18" s="83" t="n">
        <f aca="false">L17</f>
        <v>15000</v>
      </c>
      <c r="M18" s="84" t="n">
        <f aca="false">M17</f>
        <v>15000</v>
      </c>
      <c r="N18" s="84" t="n">
        <f aca="false">N17</f>
        <v>0</v>
      </c>
      <c r="O18" s="84" t="n">
        <v>0</v>
      </c>
      <c r="P18" s="85" t="n">
        <f aca="false">SUM(J18:O18)</f>
        <v>30000</v>
      </c>
      <c r="R18" s="86" t="n">
        <v>0</v>
      </c>
      <c r="S18" s="87"/>
      <c r="T18" s="88" t="n">
        <v>0</v>
      </c>
      <c r="U18" s="89" t="n">
        <v>0</v>
      </c>
      <c r="V18" s="90" t="n">
        <v>0</v>
      </c>
      <c r="W18" s="79" t="n">
        <f aca="false">+R18+T18</f>
        <v>0</v>
      </c>
      <c r="Y18" s="154" t="n">
        <f aca="false">+W18+P18+H18</f>
        <v>30000</v>
      </c>
      <c r="AA18" s="34" t="n">
        <f aca="false">B18+J18+R18</f>
        <v>0</v>
      </c>
      <c r="AB18" s="31" t="n">
        <f aca="false">Y18-AA18</f>
        <v>30000</v>
      </c>
      <c r="AD18" s="83" t="n">
        <f aca="false">B18+J18</f>
        <v>0</v>
      </c>
      <c r="AE18" s="83" t="n">
        <f aca="false">R18</f>
        <v>0</v>
      </c>
      <c r="AF18" s="84" t="n">
        <f aca="false">SUM(AD18:AE18)</f>
        <v>0</v>
      </c>
      <c r="AH18" s="1" t="n">
        <f aca="false">IF(now-1&gt;AK18,1,"")</f>
        <v>1</v>
      </c>
      <c r="AK18" s="1" t="n">
        <v>36222</v>
      </c>
      <c r="AL18" s="153" t="n">
        <v>36222</v>
      </c>
    </row>
    <row r="19" customFormat="false" ht="14.25" hidden="false" customHeight="true" outlineLevel="0" collapsed="false">
      <c r="A19" s="1" t="n">
        <f aca="false">+A18+1</f>
        <v>4</v>
      </c>
      <c r="B19" s="91" t="n">
        <v>49875</v>
      </c>
      <c r="C19" s="151"/>
      <c r="D19" s="78" t="n">
        <v>0</v>
      </c>
      <c r="E19" s="78" t="n">
        <v>0</v>
      </c>
      <c r="F19" s="78" t="n">
        <v>0</v>
      </c>
      <c r="G19" s="78" t="n">
        <v>0</v>
      </c>
      <c r="H19" s="79" t="n">
        <f aca="false">SUM(B19:G19)</f>
        <v>49875</v>
      </c>
      <c r="I19" s="80"/>
      <c r="J19" s="81" t="n">
        <f aca="false">J18</f>
        <v>0</v>
      </c>
      <c r="K19" s="82"/>
      <c r="L19" s="83" t="n">
        <f aca="false">L18</f>
        <v>15000</v>
      </c>
      <c r="M19" s="84" t="n">
        <f aca="false">M18</f>
        <v>15000</v>
      </c>
      <c r="N19" s="84" t="n">
        <f aca="false">N18</f>
        <v>0</v>
      </c>
      <c r="O19" s="84" t="n">
        <v>0</v>
      </c>
      <c r="P19" s="85" t="n">
        <f aca="false">SUM(J19:O19)</f>
        <v>30000</v>
      </c>
      <c r="R19" s="86" t="n">
        <v>0</v>
      </c>
      <c r="S19" s="87"/>
      <c r="T19" s="88" t="n">
        <v>0</v>
      </c>
      <c r="U19" s="89" t="n">
        <v>0</v>
      </c>
      <c r="V19" s="90" t="n">
        <v>0</v>
      </c>
      <c r="W19" s="79" t="n">
        <f aca="false">+R19+T19</f>
        <v>0</v>
      </c>
      <c r="Y19" s="154" t="n">
        <f aca="false">+W19+P19+H19</f>
        <v>79875</v>
      </c>
      <c r="AA19" s="34" t="n">
        <f aca="false">B19+J19+R19</f>
        <v>49875</v>
      </c>
      <c r="AB19" s="31" t="n">
        <f aca="false">Y19-AA19</f>
        <v>30000</v>
      </c>
      <c r="AD19" s="83" t="n">
        <f aca="false">B19+J19</f>
        <v>49875</v>
      </c>
      <c r="AE19" s="83" t="n">
        <f aca="false">R19</f>
        <v>0</v>
      </c>
      <c r="AF19" s="84" t="n">
        <f aca="false">SUM(AD19:AE19)</f>
        <v>49875</v>
      </c>
      <c r="AH19" s="1" t="n">
        <f aca="false">IF(now-1&gt;AK19,1,"")</f>
        <v>1</v>
      </c>
      <c r="AK19" s="1" t="n">
        <v>36223</v>
      </c>
      <c r="AL19" s="153" t="n">
        <v>36223</v>
      </c>
    </row>
    <row r="20" customFormat="false" ht="14.25" hidden="false" customHeight="true" outlineLevel="0" collapsed="false">
      <c r="A20" s="1" t="n">
        <f aca="false">+A19+1</f>
        <v>5</v>
      </c>
      <c r="B20" s="91" t="n">
        <v>25000</v>
      </c>
      <c r="C20" s="151"/>
      <c r="D20" s="78" t="n">
        <v>0</v>
      </c>
      <c r="E20" s="78" t="n">
        <v>0</v>
      </c>
      <c r="F20" s="78" t="n">
        <v>0</v>
      </c>
      <c r="G20" s="78" t="n">
        <v>0</v>
      </c>
      <c r="H20" s="79" t="n">
        <f aca="false">SUM(B20:G20)</f>
        <v>25000</v>
      </c>
      <c r="I20" s="80"/>
      <c r="J20" s="81" t="n">
        <f aca="false">J19</f>
        <v>0</v>
      </c>
      <c r="K20" s="82"/>
      <c r="L20" s="83" t="n">
        <f aca="false">L19</f>
        <v>15000</v>
      </c>
      <c r="M20" s="84" t="n">
        <f aca="false">M19</f>
        <v>15000</v>
      </c>
      <c r="N20" s="84" t="n">
        <f aca="false">N19</f>
        <v>0</v>
      </c>
      <c r="O20" s="84" t="n">
        <v>0</v>
      </c>
      <c r="P20" s="85" t="n">
        <f aca="false">SUM(J20:O20)</f>
        <v>30000</v>
      </c>
      <c r="R20" s="86" t="n">
        <v>0</v>
      </c>
      <c r="S20" s="87"/>
      <c r="T20" s="88" t="n">
        <v>0</v>
      </c>
      <c r="U20" s="89" t="n">
        <v>0</v>
      </c>
      <c r="V20" s="90" t="n">
        <v>0</v>
      </c>
      <c r="W20" s="79" t="n">
        <f aca="false">+R20+T20</f>
        <v>0</v>
      </c>
      <c r="Y20" s="154" t="n">
        <f aca="false">+W20+P20+H20</f>
        <v>55000</v>
      </c>
      <c r="AA20" s="34" t="n">
        <f aca="false">B20+J20+R20</f>
        <v>25000</v>
      </c>
      <c r="AB20" s="31" t="n">
        <f aca="false">Y20-AA20</f>
        <v>30000</v>
      </c>
      <c r="AD20" s="83" t="n">
        <f aca="false">B20+J20</f>
        <v>25000</v>
      </c>
      <c r="AE20" s="83" t="n">
        <f aca="false">R20</f>
        <v>0</v>
      </c>
      <c r="AF20" s="84" t="n">
        <f aca="false">SUM(AD20:AE20)</f>
        <v>25000</v>
      </c>
      <c r="AH20" s="1" t="n">
        <f aca="false">IF(now-1&gt;AK20,1,"")</f>
        <v>1</v>
      </c>
      <c r="AK20" s="1" t="n">
        <v>36224</v>
      </c>
      <c r="AL20" s="153" t="n">
        <v>36224</v>
      </c>
    </row>
    <row r="21" customFormat="false" ht="14.25" hidden="false" customHeight="true" outlineLevel="0" collapsed="false">
      <c r="A21" s="1" t="n">
        <f aca="false">+A20+1</f>
        <v>6</v>
      </c>
      <c r="B21" s="91" t="n">
        <v>0</v>
      </c>
      <c r="C21" s="151"/>
      <c r="D21" s="78" t="n">
        <v>0</v>
      </c>
      <c r="E21" s="78" t="n">
        <v>0</v>
      </c>
      <c r="F21" s="78" t="n">
        <v>0</v>
      </c>
      <c r="G21" s="78" t="n">
        <v>0</v>
      </c>
      <c r="H21" s="79" t="n">
        <f aca="false">SUM(B21:G21)</f>
        <v>0</v>
      </c>
      <c r="I21" s="80"/>
      <c r="J21" s="81" t="n">
        <v>46875</v>
      </c>
      <c r="K21" s="82"/>
      <c r="L21" s="83" t="n">
        <v>0</v>
      </c>
      <c r="M21" s="84" t="n">
        <v>0</v>
      </c>
      <c r="N21" s="84" t="n">
        <f aca="false">N20</f>
        <v>0</v>
      </c>
      <c r="O21" s="84" t="n">
        <v>0</v>
      </c>
      <c r="P21" s="85" t="n">
        <f aca="false">SUM(J21:O21)</f>
        <v>46875</v>
      </c>
      <c r="R21" s="86" t="n">
        <v>0</v>
      </c>
      <c r="S21" s="87"/>
      <c r="T21" s="88" t="n">
        <v>0</v>
      </c>
      <c r="U21" s="89" t="n">
        <v>0</v>
      </c>
      <c r="V21" s="90" t="n">
        <v>0</v>
      </c>
      <c r="W21" s="79" t="n">
        <f aca="false">+R21+T21</f>
        <v>0</v>
      </c>
      <c r="Y21" s="154" t="n">
        <f aca="false">+W21+P21+H21</f>
        <v>46875</v>
      </c>
      <c r="AA21" s="34" t="n">
        <f aca="false">B21+J21+R21</f>
        <v>46875</v>
      </c>
      <c r="AB21" s="31" t="n">
        <f aca="false">Y21-AA21</f>
        <v>0</v>
      </c>
      <c r="AD21" s="83" t="n">
        <f aca="false">B21+J21</f>
        <v>46875</v>
      </c>
      <c r="AE21" s="83" t="n">
        <f aca="false">R21</f>
        <v>0</v>
      </c>
      <c r="AF21" s="84" t="n">
        <f aca="false">SUM(AD21:AE21)</f>
        <v>46875</v>
      </c>
      <c r="AH21" s="1" t="n">
        <f aca="false">IF(now-1&gt;AK21,1,"")</f>
        <v>1</v>
      </c>
      <c r="AK21" s="1" t="n">
        <v>36225</v>
      </c>
      <c r="AL21" s="153" t="n">
        <v>36225</v>
      </c>
    </row>
    <row r="22" customFormat="false" ht="14.25" hidden="false" customHeight="true" outlineLevel="0" collapsed="false">
      <c r="A22" s="1" t="n">
        <f aca="false">+A21+1</f>
        <v>7</v>
      </c>
      <c r="B22" s="91" t="n">
        <v>66667</v>
      </c>
      <c r="C22" s="151"/>
      <c r="D22" s="78" t="n">
        <v>0</v>
      </c>
      <c r="E22" s="78" t="n">
        <v>0</v>
      </c>
      <c r="F22" s="78" t="n">
        <v>0</v>
      </c>
      <c r="G22" s="78" t="n">
        <v>0</v>
      </c>
      <c r="H22" s="79" t="n">
        <f aca="false">SUM(B22:G22)</f>
        <v>66667</v>
      </c>
      <c r="I22" s="80"/>
      <c r="J22" s="81" t="n">
        <v>30000</v>
      </c>
      <c r="K22" s="82"/>
      <c r="L22" s="83" t="n">
        <f aca="false">L21</f>
        <v>0</v>
      </c>
      <c r="M22" s="84" t="n">
        <f aca="false">M21</f>
        <v>0</v>
      </c>
      <c r="N22" s="84" t="n">
        <f aca="false">N21</f>
        <v>0</v>
      </c>
      <c r="O22" s="84" t="n">
        <v>0</v>
      </c>
      <c r="P22" s="85" t="n">
        <f aca="false">SUM(J22:O22)</f>
        <v>30000</v>
      </c>
      <c r="R22" s="86" t="n">
        <v>0</v>
      </c>
      <c r="S22" s="87"/>
      <c r="T22" s="88" t="n">
        <v>0</v>
      </c>
      <c r="U22" s="89" t="n">
        <v>0</v>
      </c>
      <c r="V22" s="90" t="n">
        <v>0</v>
      </c>
      <c r="W22" s="79" t="n">
        <f aca="false">SUM(R22:V22)</f>
        <v>0</v>
      </c>
      <c r="Y22" s="154" t="n">
        <f aca="false">+W22+P22+H22</f>
        <v>96667</v>
      </c>
      <c r="AA22" s="34" t="n">
        <f aca="false">B22+J22+R22</f>
        <v>96667</v>
      </c>
      <c r="AB22" s="31" t="n">
        <f aca="false">Y22-AA22</f>
        <v>0</v>
      </c>
      <c r="AD22" s="83" t="n">
        <f aca="false">B22+J22</f>
        <v>96667</v>
      </c>
      <c r="AE22" s="83" t="n">
        <f aca="false">R22</f>
        <v>0</v>
      </c>
      <c r="AF22" s="84" t="n">
        <f aca="false">SUM(AD22:AE22)</f>
        <v>96667</v>
      </c>
      <c r="AH22" s="1" t="n">
        <f aca="false">IF(now-1&gt;AK22,1,"")</f>
        <v>1</v>
      </c>
      <c r="AK22" s="1" t="n">
        <v>36226</v>
      </c>
      <c r="AL22" s="153" t="n">
        <v>36226</v>
      </c>
    </row>
    <row r="23" customFormat="false" ht="14.25" hidden="false" customHeight="true" outlineLevel="0" collapsed="false">
      <c r="A23" s="1" t="n">
        <f aca="false">+A22+1</f>
        <v>8</v>
      </c>
      <c r="B23" s="91" t="n">
        <v>75000</v>
      </c>
      <c r="C23" s="151"/>
      <c r="D23" s="78" t="n">
        <v>0</v>
      </c>
      <c r="E23" s="78" t="n">
        <v>0</v>
      </c>
      <c r="F23" s="78" t="n">
        <v>0</v>
      </c>
      <c r="G23" s="78" t="n">
        <v>0</v>
      </c>
      <c r="H23" s="79" t="n">
        <f aca="false">SUM(B23:G23)</f>
        <v>75000</v>
      </c>
      <c r="I23" s="80"/>
      <c r="J23" s="81" t="n">
        <v>0</v>
      </c>
      <c r="K23" s="82"/>
      <c r="L23" s="83" t="n">
        <v>15000</v>
      </c>
      <c r="M23" s="84" t="n">
        <v>15000</v>
      </c>
      <c r="N23" s="84" t="n">
        <f aca="false">N22</f>
        <v>0</v>
      </c>
      <c r="O23" s="84" t="n">
        <v>0</v>
      </c>
      <c r="P23" s="85" t="n">
        <f aca="false">SUM(J23:O23)</f>
        <v>30000</v>
      </c>
      <c r="R23" s="86" t="n">
        <v>0</v>
      </c>
      <c r="S23" s="87"/>
      <c r="T23" s="88" t="n">
        <v>0</v>
      </c>
      <c r="U23" s="89" t="n">
        <v>0</v>
      </c>
      <c r="V23" s="90" t="n">
        <v>0</v>
      </c>
      <c r="W23" s="79" t="n">
        <f aca="false">SUM(R23:V23)</f>
        <v>0</v>
      </c>
      <c r="Y23" s="154" t="n">
        <f aca="false">+W23+P23+H23</f>
        <v>105000</v>
      </c>
      <c r="AA23" s="34" t="n">
        <f aca="false">B23+J23+R23</f>
        <v>75000</v>
      </c>
      <c r="AB23" s="31" t="n">
        <f aca="false">Y23-AA23</f>
        <v>30000</v>
      </c>
      <c r="AD23" s="83" t="n">
        <f aca="false">B23+J23</f>
        <v>75000</v>
      </c>
      <c r="AE23" s="83" t="n">
        <f aca="false">R23</f>
        <v>0</v>
      </c>
      <c r="AF23" s="84" t="n">
        <f aca="false">SUM(AD23:AE23)</f>
        <v>75000</v>
      </c>
      <c r="AH23" s="1" t="n">
        <f aca="false">IF(now-1&gt;AK23,1,"")</f>
        <v>1</v>
      </c>
      <c r="AK23" s="1" t="n">
        <v>36227</v>
      </c>
      <c r="AL23" s="153" t="n">
        <v>36227</v>
      </c>
    </row>
    <row r="24" customFormat="false" ht="14.25" hidden="false" customHeight="true" outlineLevel="0" collapsed="false">
      <c r="A24" s="1" t="n">
        <f aca="false">+A23+1</f>
        <v>9</v>
      </c>
      <c r="B24" s="91" t="n">
        <v>110000</v>
      </c>
      <c r="C24" s="151"/>
      <c r="D24" s="78" t="n">
        <v>0</v>
      </c>
      <c r="E24" s="78" t="n">
        <v>0</v>
      </c>
      <c r="F24" s="78" t="n">
        <v>0</v>
      </c>
      <c r="G24" s="78" t="n">
        <v>0</v>
      </c>
      <c r="H24" s="79" t="n">
        <f aca="false">SUM(B24:G24)</f>
        <v>110000</v>
      </c>
      <c r="I24" s="80"/>
      <c r="J24" s="81" t="n">
        <f aca="false">J23</f>
        <v>0</v>
      </c>
      <c r="K24" s="82"/>
      <c r="L24" s="83" t="n">
        <f aca="false">L23</f>
        <v>15000</v>
      </c>
      <c r="M24" s="84" t="n">
        <f aca="false">M23</f>
        <v>15000</v>
      </c>
      <c r="N24" s="84" t="n">
        <f aca="false">N23</f>
        <v>0</v>
      </c>
      <c r="O24" s="84" t="n">
        <v>0</v>
      </c>
      <c r="P24" s="85" t="n">
        <f aca="false">SUM(J24:O24)</f>
        <v>30000</v>
      </c>
      <c r="R24" s="86" t="n">
        <v>0</v>
      </c>
      <c r="S24" s="87"/>
      <c r="T24" s="88" t="n">
        <v>0</v>
      </c>
      <c r="U24" s="89" t="n">
        <v>0</v>
      </c>
      <c r="V24" s="90" t="n">
        <v>0</v>
      </c>
      <c r="W24" s="79" t="n">
        <f aca="false">+R24+T24</f>
        <v>0</v>
      </c>
      <c r="Y24" s="154" t="n">
        <f aca="false">+W24+P24+H24</f>
        <v>140000</v>
      </c>
      <c r="AA24" s="34" t="n">
        <f aca="false">B24+J24+R24</f>
        <v>110000</v>
      </c>
      <c r="AB24" s="31" t="n">
        <f aca="false">Y24-AA24</f>
        <v>30000</v>
      </c>
      <c r="AD24" s="83" t="n">
        <f aca="false">B24+J24</f>
        <v>110000</v>
      </c>
      <c r="AE24" s="83" t="n">
        <f aca="false">R24</f>
        <v>0</v>
      </c>
      <c r="AF24" s="84" t="n">
        <f aca="false">SUM(AD24:AE24)</f>
        <v>110000</v>
      </c>
      <c r="AH24" s="1" t="n">
        <f aca="false">IF(now-1&gt;AK24,1,"")</f>
        <v>1</v>
      </c>
      <c r="AK24" s="1" t="n">
        <v>36228</v>
      </c>
      <c r="AL24" s="153" t="n">
        <v>36228</v>
      </c>
    </row>
    <row r="25" customFormat="false" ht="14.25" hidden="false" customHeight="true" outlineLevel="0" collapsed="false">
      <c r="A25" s="1" t="n">
        <f aca="false">+A24+1</f>
        <v>10</v>
      </c>
      <c r="B25" s="91" t="n">
        <v>110000</v>
      </c>
      <c r="C25" s="151"/>
      <c r="D25" s="78" t="n">
        <v>0</v>
      </c>
      <c r="E25" s="78" t="n">
        <v>0</v>
      </c>
      <c r="F25" s="78" t="n">
        <v>0</v>
      </c>
      <c r="G25" s="78" t="n">
        <v>0</v>
      </c>
      <c r="H25" s="79" t="n">
        <f aca="false">SUM(B25:G25)</f>
        <v>110000</v>
      </c>
      <c r="I25" s="80"/>
      <c r="J25" s="81" t="n">
        <v>11667</v>
      </c>
      <c r="K25" s="82"/>
      <c r="L25" s="83" t="n">
        <f aca="false">L24</f>
        <v>15000</v>
      </c>
      <c r="M25" s="84" t="n">
        <f aca="false">M24</f>
        <v>15000</v>
      </c>
      <c r="N25" s="84" t="n">
        <f aca="false">N24</f>
        <v>0</v>
      </c>
      <c r="O25" s="84" t="n">
        <v>0</v>
      </c>
      <c r="P25" s="85" t="n">
        <f aca="false">SUM(J25:O25)</f>
        <v>41667</v>
      </c>
      <c r="R25" s="86" t="n">
        <v>0</v>
      </c>
      <c r="S25" s="87"/>
      <c r="T25" s="88" t="n">
        <v>0</v>
      </c>
      <c r="U25" s="89" t="n">
        <v>0</v>
      </c>
      <c r="V25" s="90" t="n">
        <v>0</v>
      </c>
      <c r="W25" s="79" t="n">
        <f aca="false">+R25+T25</f>
        <v>0</v>
      </c>
      <c r="Y25" s="154" t="n">
        <f aca="false">+W25+P25+H25</f>
        <v>151667</v>
      </c>
      <c r="AA25" s="34" t="n">
        <f aca="false">B25+J25+R25</f>
        <v>121667</v>
      </c>
      <c r="AB25" s="31" t="n">
        <f aca="false">Y25-AA25</f>
        <v>30000</v>
      </c>
      <c r="AD25" s="83" t="n">
        <f aca="false">B25+J25</f>
        <v>121667</v>
      </c>
      <c r="AE25" s="83" t="n">
        <f aca="false">R25</f>
        <v>0</v>
      </c>
      <c r="AF25" s="84" t="n">
        <f aca="false">SUM(AD25:AE25)</f>
        <v>121667</v>
      </c>
      <c r="AH25" s="1" t="n">
        <f aca="false">IF(now-1&gt;AK25,1,"")</f>
        <v>1</v>
      </c>
      <c r="AK25" s="1" t="n">
        <v>36229</v>
      </c>
      <c r="AL25" s="153" t="n">
        <v>36229</v>
      </c>
    </row>
    <row r="26" customFormat="false" ht="14.25" hidden="false" customHeight="true" outlineLevel="0" collapsed="false">
      <c r="A26" s="1" t="n">
        <f aca="false">+A25+1</f>
        <v>11</v>
      </c>
      <c r="B26" s="91" t="n">
        <v>110000</v>
      </c>
      <c r="C26" s="151"/>
      <c r="D26" s="78" t="n">
        <v>0</v>
      </c>
      <c r="E26" s="78" t="n">
        <v>0</v>
      </c>
      <c r="F26" s="78" t="n">
        <v>0</v>
      </c>
      <c r="G26" s="78" t="n">
        <v>0</v>
      </c>
      <c r="H26" s="79" t="n">
        <f aca="false">SUM(B26:G26)</f>
        <v>110000</v>
      </c>
      <c r="I26" s="80"/>
      <c r="J26" s="81" t="n">
        <v>0</v>
      </c>
      <c r="K26" s="82"/>
      <c r="L26" s="83" t="n">
        <f aca="false">L25</f>
        <v>15000</v>
      </c>
      <c r="M26" s="84" t="n">
        <f aca="false">M25</f>
        <v>15000</v>
      </c>
      <c r="N26" s="84" t="n">
        <f aca="false">N25</f>
        <v>0</v>
      </c>
      <c r="O26" s="84" t="n">
        <v>0</v>
      </c>
      <c r="P26" s="85" t="n">
        <f aca="false">SUM(J26:O26)</f>
        <v>30000</v>
      </c>
      <c r="R26" s="86" t="n">
        <v>0</v>
      </c>
      <c r="S26" s="87"/>
      <c r="T26" s="88" t="n">
        <v>0</v>
      </c>
      <c r="U26" s="89" t="n">
        <v>0</v>
      </c>
      <c r="V26" s="90" t="n">
        <v>0</v>
      </c>
      <c r="W26" s="79" t="n">
        <f aca="false">SUM(R26:V26)</f>
        <v>0</v>
      </c>
      <c r="Y26" s="154" t="n">
        <f aca="false">+W26+P26+H26</f>
        <v>140000</v>
      </c>
      <c r="AA26" s="34" t="n">
        <f aca="false">B26+J26+R26</f>
        <v>110000</v>
      </c>
      <c r="AB26" s="31" t="n">
        <f aca="false">Y26-AA26</f>
        <v>30000</v>
      </c>
      <c r="AD26" s="83" t="n">
        <f aca="false">B26+J26</f>
        <v>110000</v>
      </c>
      <c r="AE26" s="83" t="n">
        <f aca="false">R26</f>
        <v>0</v>
      </c>
      <c r="AF26" s="84" t="n">
        <f aca="false">SUM(AD26:AE26)</f>
        <v>110000</v>
      </c>
      <c r="AH26" s="1" t="n">
        <f aca="false">IF(now-1&gt;AK26,1,"")</f>
        <v>1</v>
      </c>
      <c r="AK26" s="1" t="n">
        <v>36230</v>
      </c>
      <c r="AL26" s="153" t="n">
        <v>36230</v>
      </c>
    </row>
    <row r="27" customFormat="false" ht="14.25" hidden="false" customHeight="true" outlineLevel="0" collapsed="false">
      <c r="A27" s="1" t="n">
        <f aca="false">+A26+1</f>
        <v>12</v>
      </c>
      <c r="B27" s="91" t="n">
        <v>80000</v>
      </c>
      <c r="C27" s="151"/>
      <c r="D27" s="78" t="n">
        <v>0</v>
      </c>
      <c r="E27" s="78" t="n">
        <v>0</v>
      </c>
      <c r="F27" s="78" t="n">
        <v>0</v>
      </c>
      <c r="G27" s="78" t="n">
        <v>0</v>
      </c>
      <c r="H27" s="79" t="n">
        <f aca="false">SUM(B27:G27)</f>
        <v>80000</v>
      </c>
      <c r="I27" s="80"/>
      <c r="J27" s="81" t="n">
        <f aca="false">J26</f>
        <v>0</v>
      </c>
      <c r="K27" s="82"/>
      <c r="L27" s="83" t="n">
        <f aca="false">L26</f>
        <v>15000</v>
      </c>
      <c r="M27" s="84" t="n">
        <f aca="false">M26</f>
        <v>15000</v>
      </c>
      <c r="N27" s="84" t="n">
        <f aca="false">N26</f>
        <v>0</v>
      </c>
      <c r="O27" s="84" t="n">
        <v>0</v>
      </c>
      <c r="P27" s="85" t="n">
        <f aca="false">SUM(J27:O27)</f>
        <v>30000</v>
      </c>
      <c r="R27" s="86" t="n">
        <v>0</v>
      </c>
      <c r="S27" s="87"/>
      <c r="T27" s="88" t="n">
        <v>0</v>
      </c>
      <c r="U27" s="89" t="n">
        <v>0</v>
      </c>
      <c r="V27" s="90" t="n">
        <v>0</v>
      </c>
      <c r="W27" s="79" t="n">
        <f aca="false">SUM(R27:V27)</f>
        <v>0</v>
      </c>
      <c r="Y27" s="154" t="n">
        <f aca="false">+W27+P27+H27</f>
        <v>110000</v>
      </c>
      <c r="AA27" s="34" t="n">
        <f aca="false">B27+J27+R27</f>
        <v>80000</v>
      </c>
      <c r="AB27" s="31" t="n">
        <f aca="false">Y27-AA27</f>
        <v>30000</v>
      </c>
      <c r="AD27" s="83" t="n">
        <f aca="false">B27+J27</f>
        <v>80000</v>
      </c>
      <c r="AE27" s="83" t="n">
        <f aca="false">R27</f>
        <v>0</v>
      </c>
      <c r="AF27" s="84" t="n">
        <f aca="false">SUM(AD27:AE27)</f>
        <v>80000</v>
      </c>
      <c r="AH27" s="1" t="n">
        <f aca="false">IF(now-1&gt;AK27,1,"")</f>
        <v>1</v>
      </c>
      <c r="AK27" s="1" t="n">
        <v>36231</v>
      </c>
      <c r="AL27" s="153" t="n">
        <v>36231</v>
      </c>
    </row>
    <row r="28" customFormat="false" ht="14.25" hidden="false" customHeight="true" outlineLevel="0" collapsed="false">
      <c r="A28" s="1" t="n">
        <f aca="false">+A27+1</f>
        <v>13</v>
      </c>
      <c r="B28" s="91" t="n">
        <f aca="false">775000-712042</f>
        <v>62958</v>
      </c>
      <c r="C28" s="151"/>
      <c r="D28" s="78" t="n">
        <v>0</v>
      </c>
      <c r="E28" s="78" t="n">
        <v>0</v>
      </c>
      <c r="F28" s="78" t="n">
        <v>0</v>
      </c>
      <c r="G28" s="78" t="n">
        <v>0</v>
      </c>
      <c r="H28" s="79" t="n">
        <f aca="false">SUM(B28:G28)</f>
        <v>62958</v>
      </c>
      <c r="I28" s="80"/>
      <c r="J28" s="81" t="n">
        <v>0</v>
      </c>
      <c r="K28" s="82"/>
      <c r="L28" s="83" t="n">
        <f aca="false">L27</f>
        <v>15000</v>
      </c>
      <c r="M28" s="84" t="n">
        <f aca="false">M27</f>
        <v>15000</v>
      </c>
      <c r="N28" s="84" t="n">
        <f aca="false">N27</f>
        <v>0</v>
      </c>
      <c r="O28" s="84" t="n">
        <v>0</v>
      </c>
      <c r="P28" s="85" t="n">
        <f aca="false">SUM(J28:O28)</f>
        <v>30000</v>
      </c>
      <c r="R28" s="86" t="n">
        <v>17042</v>
      </c>
      <c r="S28" s="87"/>
      <c r="T28" s="88" t="n">
        <v>0</v>
      </c>
      <c r="U28" s="89" t="n">
        <v>0</v>
      </c>
      <c r="V28" s="90" t="n">
        <v>0</v>
      </c>
      <c r="W28" s="79" t="n">
        <f aca="false">SUM(R28:V28)</f>
        <v>17042</v>
      </c>
      <c r="Y28" s="154" t="n">
        <f aca="false">+W28+P28+H28</f>
        <v>110000</v>
      </c>
      <c r="AA28" s="34" t="n">
        <f aca="false">B28+J28+R28</f>
        <v>80000</v>
      </c>
      <c r="AB28" s="31" t="n">
        <f aca="false">Y28-AA28</f>
        <v>30000</v>
      </c>
      <c r="AD28" s="83" t="n">
        <f aca="false">B28+J28</f>
        <v>62958</v>
      </c>
      <c r="AE28" s="83" t="n">
        <f aca="false">R28</f>
        <v>17042</v>
      </c>
      <c r="AF28" s="84" t="n">
        <f aca="false">SUM(AD28:AE28)</f>
        <v>80000</v>
      </c>
      <c r="AH28" s="1" t="n">
        <f aca="false">IF(now-1&gt;AK28,1,"")</f>
        <v>1</v>
      </c>
      <c r="AK28" s="1" t="n">
        <v>36232</v>
      </c>
      <c r="AL28" s="153" t="n">
        <v>36232</v>
      </c>
    </row>
    <row r="29" customFormat="false" ht="14.25" hidden="false" customHeight="true" outlineLevel="0" collapsed="false">
      <c r="A29" s="1" t="n">
        <f aca="false">+A28+1</f>
        <v>14</v>
      </c>
      <c r="B29" s="91" t="n">
        <v>0</v>
      </c>
      <c r="C29" s="151"/>
      <c r="D29" s="78" t="n">
        <f aca="false">D28</f>
        <v>0</v>
      </c>
      <c r="E29" s="78" t="n">
        <v>0</v>
      </c>
      <c r="F29" s="78" t="n">
        <v>0</v>
      </c>
      <c r="G29" s="78" t="n">
        <v>0</v>
      </c>
      <c r="H29" s="79" t="n">
        <f aca="false">SUM(B29:G29)</f>
        <v>0</v>
      </c>
      <c r="I29" s="80"/>
      <c r="J29" s="81" t="n">
        <v>0</v>
      </c>
      <c r="K29" s="82"/>
      <c r="L29" s="83" t="n">
        <f aca="false">L28</f>
        <v>15000</v>
      </c>
      <c r="M29" s="84" t="n">
        <f aca="false">M28</f>
        <v>15000</v>
      </c>
      <c r="N29" s="84" t="n">
        <f aca="false">N28</f>
        <v>0</v>
      </c>
      <c r="O29" s="84" t="n">
        <v>0</v>
      </c>
      <c r="P29" s="85" t="n">
        <f aca="false">SUM(J29:O29)</f>
        <v>30000</v>
      </c>
      <c r="R29" s="86" t="n">
        <v>80000</v>
      </c>
      <c r="S29" s="87"/>
      <c r="T29" s="88" t="n">
        <v>0</v>
      </c>
      <c r="U29" s="89" t="n">
        <v>0</v>
      </c>
      <c r="V29" s="90" t="n">
        <v>0</v>
      </c>
      <c r="W29" s="79" t="n">
        <f aca="false">SUM(R29:V29)</f>
        <v>80000</v>
      </c>
      <c r="Y29" s="154" t="n">
        <f aca="false">+W29+P29+H29</f>
        <v>110000</v>
      </c>
      <c r="AA29" s="34" t="n">
        <f aca="false">B29+J29+R29</f>
        <v>80000</v>
      </c>
      <c r="AB29" s="31" t="n">
        <f aca="false">Y29-AA29</f>
        <v>30000</v>
      </c>
      <c r="AD29" s="83" t="n">
        <f aca="false">B29+J29</f>
        <v>0</v>
      </c>
      <c r="AE29" s="83" t="n">
        <f aca="false">R29</f>
        <v>80000</v>
      </c>
      <c r="AF29" s="84" t="n">
        <f aca="false">SUM(AD29:AE29)</f>
        <v>80000</v>
      </c>
      <c r="AH29" s="1" t="n">
        <f aca="false">IF(now-1&gt;AK29,1,"")</f>
        <v>1</v>
      </c>
      <c r="AK29" s="1" t="n">
        <v>36233</v>
      </c>
      <c r="AL29" s="153" t="n">
        <v>36233</v>
      </c>
    </row>
    <row r="30" customFormat="false" ht="14.25" hidden="false" customHeight="true" outlineLevel="0" collapsed="false">
      <c r="A30" s="1" t="n">
        <f aca="false">+A29+1</f>
        <v>15</v>
      </c>
      <c r="B30" s="91" t="n">
        <v>0</v>
      </c>
      <c r="C30" s="151"/>
      <c r="D30" s="78" t="n">
        <f aca="false">D29</f>
        <v>0</v>
      </c>
      <c r="E30" s="78" t="n">
        <v>0</v>
      </c>
      <c r="F30" s="78" t="n">
        <v>0</v>
      </c>
      <c r="G30" s="78" t="n">
        <v>0</v>
      </c>
      <c r="H30" s="79" t="n">
        <f aca="false">SUM(B30:G30)</f>
        <v>0</v>
      </c>
      <c r="I30" s="80"/>
      <c r="J30" s="81" t="n">
        <v>0</v>
      </c>
      <c r="K30" s="82"/>
      <c r="L30" s="83" t="n">
        <f aca="false">L29</f>
        <v>15000</v>
      </c>
      <c r="M30" s="84" t="n">
        <f aca="false">M29</f>
        <v>15000</v>
      </c>
      <c r="N30" s="84" t="n">
        <f aca="false">N29</f>
        <v>0</v>
      </c>
      <c r="O30" s="84" t="n">
        <v>0</v>
      </c>
      <c r="P30" s="85" t="n">
        <f aca="false">SUM(J30:O30)</f>
        <v>30000</v>
      </c>
      <c r="R30" s="86" t="n">
        <v>65000</v>
      </c>
      <c r="S30" s="87"/>
      <c r="T30" s="88" t="n">
        <v>0</v>
      </c>
      <c r="U30" s="89" t="n">
        <v>0</v>
      </c>
      <c r="V30" s="90" t="n">
        <v>0</v>
      </c>
      <c r="W30" s="79" t="n">
        <f aca="false">SUM(R30:V30)</f>
        <v>65000</v>
      </c>
      <c r="Y30" s="154" t="n">
        <f aca="false">+W30+P30+H30</f>
        <v>95000</v>
      </c>
      <c r="AA30" s="34" t="n">
        <f aca="false">B30+J30+R30</f>
        <v>65000</v>
      </c>
      <c r="AB30" s="31" t="n">
        <f aca="false">Y30-AA30</f>
        <v>30000</v>
      </c>
      <c r="AD30" s="83" t="n">
        <f aca="false">B30+J30</f>
        <v>0</v>
      </c>
      <c r="AE30" s="83" t="n">
        <f aca="false">R30</f>
        <v>65000</v>
      </c>
      <c r="AF30" s="84" t="n">
        <f aca="false">SUM(AD30:AE30)</f>
        <v>65000</v>
      </c>
      <c r="AH30" s="1" t="n">
        <f aca="false">IF(now-1&gt;AK30,1,"")</f>
        <v>1</v>
      </c>
      <c r="AK30" s="1" t="n">
        <v>36234</v>
      </c>
      <c r="AL30" s="153" t="n">
        <v>36234</v>
      </c>
    </row>
    <row r="31" customFormat="false" ht="14.25" hidden="false" customHeight="true" outlineLevel="0" collapsed="false">
      <c r="A31" s="1" t="n">
        <f aca="false">+A30+1</f>
        <v>16</v>
      </c>
      <c r="B31" s="91" t="n">
        <v>0</v>
      </c>
      <c r="C31" s="151"/>
      <c r="D31" s="78" t="n">
        <f aca="false">D30</f>
        <v>0</v>
      </c>
      <c r="E31" s="78" t="n">
        <v>0</v>
      </c>
      <c r="F31" s="78" t="n">
        <v>0</v>
      </c>
      <c r="G31" s="78" t="n">
        <v>0</v>
      </c>
      <c r="H31" s="79" t="n">
        <f aca="false">SUM(B31:G31)</f>
        <v>0</v>
      </c>
      <c r="I31" s="80"/>
      <c r="J31" s="81" t="n">
        <v>0</v>
      </c>
      <c r="K31" s="82"/>
      <c r="L31" s="83" t="n">
        <f aca="false">L30</f>
        <v>15000</v>
      </c>
      <c r="M31" s="84" t="n">
        <f aca="false">M30</f>
        <v>15000</v>
      </c>
      <c r="N31" s="84" t="n">
        <f aca="false">N30</f>
        <v>0</v>
      </c>
      <c r="O31" s="84" t="n">
        <v>0</v>
      </c>
      <c r="P31" s="85" t="n">
        <f aca="false">SUM(J31:O31)</f>
        <v>30000</v>
      </c>
      <c r="R31" s="86" t="n">
        <v>40000</v>
      </c>
      <c r="S31" s="87"/>
      <c r="T31" s="88" t="n">
        <v>0</v>
      </c>
      <c r="U31" s="89" t="n">
        <v>0</v>
      </c>
      <c r="V31" s="90" t="n">
        <v>0</v>
      </c>
      <c r="W31" s="79" t="n">
        <f aca="false">SUM(R31:V31)</f>
        <v>40000</v>
      </c>
      <c r="Y31" s="154" t="n">
        <f aca="false">+W31+P31+H31</f>
        <v>70000</v>
      </c>
      <c r="AA31" s="34" t="n">
        <f aca="false">B31+J31+R31</f>
        <v>40000</v>
      </c>
      <c r="AB31" s="31" t="n">
        <f aca="false">Y31-AA31</f>
        <v>30000</v>
      </c>
      <c r="AD31" s="83" t="n">
        <f aca="false">B31+J31</f>
        <v>0</v>
      </c>
      <c r="AE31" s="83" t="n">
        <f aca="false">R31</f>
        <v>40000</v>
      </c>
      <c r="AF31" s="84" t="n">
        <f aca="false">SUM(AD31:AE31)</f>
        <v>40000</v>
      </c>
      <c r="AH31" s="1" t="n">
        <f aca="false">IF(now-1&gt;AK31,1,"")</f>
        <v>1</v>
      </c>
      <c r="AK31" s="1" t="n">
        <v>36235</v>
      </c>
      <c r="AL31" s="153" t="n">
        <v>36235</v>
      </c>
    </row>
    <row r="32" customFormat="false" ht="14.25" hidden="false" customHeight="true" outlineLevel="0" collapsed="false">
      <c r="A32" s="1" t="n">
        <f aca="false">+A31+1</f>
        <v>17</v>
      </c>
      <c r="B32" s="91" t="n">
        <v>0</v>
      </c>
      <c r="C32" s="151"/>
      <c r="D32" s="78" t="n">
        <f aca="false">D31</f>
        <v>0</v>
      </c>
      <c r="E32" s="78" t="n">
        <v>0</v>
      </c>
      <c r="F32" s="78" t="n">
        <v>0</v>
      </c>
      <c r="G32" s="78" t="n">
        <v>0</v>
      </c>
      <c r="H32" s="79" t="n">
        <f aca="false">SUM(B32:G32)</f>
        <v>0</v>
      </c>
      <c r="I32" s="80"/>
      <c r="J32" s="81" t="n">
        <v>0</v>
      </c>
      <c r="K32" s="82"/>
      <c r="L32" s="83" t="n">
        <f aca="false">L31</f>
        <v>15000</v>
      </c>
      <c r="M32" s="84" t="n">
        <f aca="false">M31</f>
        <v>15000</v>
      </c>
      <c r="N32" s="84" t="n">
        <f aca="false">N31</f>
        <v>0</v>
      </c>
      <c r="O32" s="84" t="n">
        <v>0</v>
      </c>
      <c r="P32" s="85" t="n">
        <f aca="false">SUM(J32:O32)</f>
        <v>30000</v>
      </c>
      <c r="R32" s="86" t="n">
        <v>40000</v>
      </c>
      <c r="S32" s="87"/>
      <c r="T32" s="88" t="n">
        <v>0</v>
      </c>
      <c r="U32" s="89" t="n">
        <v>0</v>
      </c>
      <c r="V32" s="90" t="n">
        <v>0</v>
      </c>
      <c r="W32" s="79" t="n">
        <f aca="false">SUM(R32:V32)</f>
        <v>40000</v>
      </c>
      <c r="Y32" s="154" t="n">
        <f aca="false">+W32+P32+H32</f>
        <v>70000</v>
      </c>
      <c r="AA32" s="34" t="n">
        <f aca="false">B32+J32+R32</f>
        <v>40000</v>
      </c>
      <c r="AB32" s="31" t="n">
        <f aca="false">Y32-AA32</f>
        <v>30000</v>
      </c>
      <c r="AD32" s="83" t="n">
        <f aca="false">B32+J32</f>
        <v>0</v>
      </c>
      <c r="AE32" s="83" t="n">
        <f aca="false">R32</f>
        <v>40000</v>
      </c>
      <c r="AF32" s="84" t="n">
        <f aca="false">SUM(AD32:AE32)</f>
        <v>40000</v>
      </c>
      <c r="AH32" s="1" t="n">
        <f aca="false">IF(now-1&gt;AK32,1,"")</f>
        <v>1</v>
      </c>
      <c r="AK32" s="1" t="n">
        <v>36236</v>
      </c>
      <c r="AL32" s="153" t="n">
        <v>36236</v>
      </c>
    </row>
    <row r="33" customFormat="false" ht="14.25" hidden="false" customHeight="true" outlineLevel="0" collapsed="false">
      <c r="A33" s="1" t="n">
        <f aca="false">+A32+1</f>
        <v>18</v>
      </c>
      <c r="B33" s="91" t="n">
        <v>0</v>
      </c>
      <c r="C33" s="151"/>
      <c r="D33" s="78" t="n">
        <f aca="false">D32</f>
        <v>0</v>
      </c>
      <c r="E33" s="78" t="n">
        <v>0</v>
      </c>
      <c r="F33" s="78" t="n">
        <v>0</v>
      </c>
      <c r="G33" s="78" t="n">
        <v>0</v>
      </c>
      <c r="H33" s="79" t="n">
        <f aca="false">SUM(B33:G33)</f>
        <v>0</v>
      </c>
      <c r="I33" s="80"/>
      <c r="J33" s="81" t="n">
        <f aca="false">J32</f>
        <v>0</v>
      </c>
      <c r="K33" s="82"/>
      <c r="L33" s="83" t="n">
        <f aca="false">L32</f>
        <v>15000</v>
      </c>
      <c r="M33" s="84" t="n">
        <f aca="false">M32</f>
        <v>15000</v>
      </c>
      <c r="N33" s="84" t="n">
        <f aca="false">N32</f>
        <v>0</v>
      </c>
      <c r="O33" s="84" t="n">
        <v>0</v>
      </c>
      <c r="P33" s="85" t="n">
        <f aca="false">SUM(J33:O33)</f>
        <v>30000</v>
      </c>
      <c r="R33" s="86" t="n">
        <v>85000</v>
      </c>
      <c r="S33" s="87"/>
      <c r="T33" s="88" t="n">
        <v>0</v>
      </c>
      <c r="U33" s="89" t="n">
        <v>0</v>
      </c>
      <c r="V33" s="90" t="n">
        <v>0</v>
      </c>
      <c r="W33" s="79" t="n">
        <f aca="false">SUM(R33:V33)</f>
        <v>85000</v>
      </c>
      <c r="Y33" s="154" t="n">
        <f aca="false">+W33+P33+H33</f>
        <v>115000</v>
      </c>
      <c r="AA33" s="34" t="n">
        <f aca="false">B33+J33+R33</f>
        <v>85000</v>
      </c>
      <c r="AB33" s="31" t="n">
        <f aca="false">Y33-AA33</f>
        <v>30000</v>
      </c>
      <c r="AD33" s="83" t="n">
        <f aca="false">B33+J33</f>
        <v>0</v>
      </c>
      <c r="AE33" s="83" t="n">
        <f aca="false">R33</f>
        <v>85000</v>
      </c>
      <c r="AF33" s="84" t="n">
        <f aca="false">SUM(AD33:AE33)</f>
        <v>85000</v>
      </c>
      <c r="AH33" s="1" t="n">
        <f aca="false">IF(now-1&gt;AK33,1,"")</f>
        <v>1</v>
      </c>
      <c r="AK33" s="1" t="n">
        <v>36237</v>
      </c>
      <c r="AL33" s="153" t="n">
        <v>36237</v>
      </c>
    </row>
    <row r="34" customFormat="false" ht="14.25" hidden="false" customHeight="true" outlineLevel="0" collapsed="false">
      <c r="A34" s="1" t="n">
        <f aca="false">+A33+1</f>
        <v>19</v>
      </c>
      <c r="B34" s="91" t="n">
        <v>0</v>
      </c>
      <c r="C34" s="151"/>
      <c r="D34" s="78" t="n">
        <f aca="false">D33</f>
        <v>0</v>
      </c>
      <c r="E34" s="78" t="n">
        <v>0</v>
      </c>
      <c r="F34" s="78" t="n">
        <v>0</v>
      </c>
      <c r="G34" s="78" t="n">
        <v>0</v>
      </c>
      <c r="H34" s="79" t="n">
        <f aca="false">SUM(B34:G34)</f>
        <v>0</v>
      </c>
      <c r="I34" s="80"/>
      <c r="J34" s="81" t="n">
        <f aca="false">J33</f>
        <v>0</v>
      </c>
      <c r="K34" s="82"/>
      <c r="L34" s="83" t="n">
        <f aca="false">L33</f>
        <v>15000</v>
      </c>
      <c r="M34" s="84" t="n">
        <f aca="false">M33</f>
        <v>15000</v>
      </c>
      <c r="N34" s="84" t="n">
        <f aca="false">N33</f>
        <v>0</v>
      </c>
      <c r="O34" s="84" t="n">
        <v>0</v>
      </c>
      <c r="P34" s="85" t="n">
        <f aca="false">SUM(J34:O34)</f>
        <v>30000</v>
      </c>
      <c r="R34" s="86" t="n">
        <v>60000</v>
      </c>
      <c r="S34" s="87"/>
      <c r="T34" s="88" t="n">
        <v>0</v>
      </c>
      <c r="U34" s="89" t="n">
        <v>0</v>
      </c>
      <c r="V34" s="90" t="n">
        <v>0</v>
      </c>
      <c r="W34" s="79" t="n">
        <f aca="false">SUM(R34:V34)</f>
        <v>60000</v>
      </c>
      <c r="Y34" s="154" t="n">
        <f aca="false">+W34+P34+H34</f>
        <v>90000</v>
      </c>
      <c r="AA34" s="34" t="n">
        <f aca="false">B34+J34+R34</f>
        <v>60000</v>
      </c>
      <c r="AB34" s="31" t="n">
        <f aca="false">Y34-AA34</f>
        <v>30000</v>
      </c>
      <c r="AD34" s="83" t="n">
        <f aca="false">B34+J34</f>
        <v>0</v>
      </c>
      <c r="AE34" s="83" t="n">
        <f aca="false">R34</f>
        <v>60000</v>
      </c>
      <c r="AF34" s="84" t="n">
        <f aca="false">SUM(AD34:AE34)</f>
        <v>60000</v>
      </c>
      <c r="AH34" s="1" t="n">
        <f aca="false">IF(now-1&gt;AK34,1,"")</f>
        <v>1</v>
      </c>
      <c r="AK34" s="1" t="n">
        <v>36238</v>
      </c>
      <c r="AL34" s="153" t="n">
        <v>36238</v>
      </c>
    </row>
    <row r="35" customFormat="false" ht="14.25" hidden="false" customHeight="true" outlineLevel="0" collapsed="false">
      <c r="A35" s="1" t="n">
        <f aca="false">+A34+1</f>
        <v>20</v>
      </c>
      <c r="B35" s="91" t="n">
        <v>0</v>
      </c>
      <c r="C35" s="151"/>
      <c r="D35" s="78" t="n">
        <f aca="false">D34</f>
        <v>0</v>
      </c>
      <c r="E35" s="78" t="n">
        <v>0</v>
      </c>
      <c r="F35" s="78" t="n">
        <v>0</v>
      </c>
      <c r="G35" s="78" t="n">
        <v>0</v>
      </c>
      <c r="H35" s="79" t="n">
        <f aca="false">SUM(B35:G35)</f>
        <v>0</v>
      </c>
      <c r="I35" s="80"/>
      <c r="J35" s="81" t="n">
        <f aca="false">J34</f>
        <v>0</v>
      </c>
      <c r="K35" s="82"/>
      <c r="L35" s="83" t="n">
        <f aca="false">L34</f>
        <v>15000</v>
      </c>
      <c r="M35" s="84" t="n">
        <f aca="false">M34</f>
        <v>15000</v>
      </c>
      <c r="N35" s="84" t="n">
        <f aca="false">N34</f>
        <v>0</v>
      </c>
      <c r="O35" s="84" t="n">
        <v>0</v>
      </c>
      <c r="P35" s="85" t="n">
        <f aca="false">SUM(J35:O35)</f>
        <v>30000</v>
      </c>
      <c r="R35" s="86" t="n">
        <v>30000</v>
      </c>
      <c r="S35" s="87"/>
      <c r="T35" s="88" t="n">
        <v>0</v>
      </c>
      <c r="U35" s="89" t="n">
        <v>0</v>
      </c>
      <c r="V35" s="90" t="n">
        <v>0</v>
      </c>
      <c r="W35" s="79" t="n">
        <f aca="false">SUM(R35:V35)</f>
        <v>30000</v>
      </c>
      <c r="Y35" s="154" t="n">
        <f aca="false">+W35+P35+H35</f>
        <v>60000</v>
      </c>
      <c r="AA35" s="34" t="n">
        <f aca="false">B35+J35+R35</f>
        <v>30000</v>
      </c>
      <c r="AB35" s="31" t="n">
        <f aca="false">Y35-AA35</f>
        <v>30000</v>
      </c>
      <c r="AD35" s="83" t="n">
        <f aca="false">B35+J35</f>
        <v>0</v>
      </c>
      <c r="AE35" s="83" t="n">
        <f aca="false">R35</f>
        <v>30000</v>
      </c>
      <c r="AF35" s="84" t="n">
        <f aca="false">SUM(AD35:AE35)</f>
        <v>30000</v>
      </c>
      <c r="AH35" s="1" t="n">
        <f aca="false">IF(now-1&gt;AK35,1,"")</f>
        <v>1</v>
      </c>
      <c r="AK35" s="1" t="n">
        <v>36239</v>
      </c>
      <c r="AL35" s="153" t="n">
        <v>36239</v>
      </c>
    </row>
    <row r="36" customFormat="false" ht="14.25" hidden="false" customHeight="true" outlineLevel="0" collapsed="false">
      <c r="A36" s="1" t="n">
        <f aca="false">+A35+1</f>
        <v>21</v>
      </c>
      <c r="B36" s="91" t="n">
        <v>0</v>
      </c>
      <c r="C36" s="151"/>
      <c r="D36" s="78" t="n">
        <f aca="false">D35</f>
        <v>0</v>
      </c>
      <c r="E36" s="78" t="n">
        <v>0</v>
      </c>
      <c r="F36" s="78" t="n">
        <v>0</v>
      </c>
      <c r="G36" s="78" t="n">
        <v>0</v>
      </c>
      <c r="H36" s="79" t="n">
        <f aca="false">SUM(B36:G36)</f>
        <v>0</v>
      </c>
      <c r="I36" s="80"/>
      <c r="J36" s="81" t="n">
        <f aca="false">J35</f>
        <v>0</v>
      </c>
      <c r="K36" s="82"/>
      <c r="L36" s="83" t="n">
        <f aca="false">L35</f>
        <v>15000</v>
      </c>
      <c r="M36" s="84" t="n">
        <f aca="false">M35</f>
        <v>15000</v>
      </c>
      <c r="N36" s="84" t="n">
        <f aca="false">N35</f>
        <v>0</v>
      </c>
      <c r="O36" s="84" t="n">
        <v>0</v>
      </c>
      <c r="P36" s="85" t="n">
        <f aca="false">SUM(J36:O36)</f>
        <v>30000</v>
      </c>
      <c r="R36" s="86" t="n">
        <v>100000</v>
      </c>
      <c r="S36" s="87"/>
      <c r="T36" s="88" t="n">
        <v>0</v>
      </c>
      <c r="U36" s="89" t="n">
        <v>0</v>
      </c>
      <c r="V36" s="90" t="n">
        <v>0</v>
      </c>
      <c r="W36" s="79" t="n">
        <f aca="false">SUM(R36:V36)</f>
        <v>100000</v>
      </c>
      <c r="Y36" s="154" t="n">
        <f aca="false">+W36+P36+H36</f>
        <v>130000</v>
      </c>
      <c r="AA36" s="34" t="n">
        <f aca="false">B36+J36+R36</f>
        <v>100000</v>
      </c>
      <c r="AB36" s="31" t="n">
        <f aca="false">Y36-AA36</f>
        <v>30000</v>
      </c>
      <c r="AD36" s="83" t="n">
        <f aca="false">B36+J36</f>
        <v>0</v>
      </c>
      <c r="AE36" s="83" t="n">
        <f aca="false">R36</f>
        <v>100000</v>
      </c>
      <c r="AF36" s="84" t="n">
        <f aca="false">SUM(AD36:AE36)</f>
        <v>100000</v>
      </c>
      <c r="AH36" s="1" t="n">
        <f aca="false">IF(now-1&gt;AK36,1,"")</f>
        <v>1</v>
      </c>
      <c r="AK36" s="1" t="n">
        <v>36240</v>
      </c>
      <c r="AL36" s="153" t="n">
        <v>36240</v>
      </c>
    </row>
    <row r="37" customFormat="false" ht="14.25" hidden="false" customHeight="true" outlineLevel="0" collapsed="false">
      <c r="A37" s="1" t="n">
        <f aca="false">+A36+1</f>
        <v>22</v>
      </c>
      <c r="B37" s="91" t="n">
        <v>0</v>
      </c>
      <c r="C37" s="151"/>
      <c r="D37" s="78" t="n">
        <f aca="false">D36</f>
        <v>0</v>
      </c>
      <c r="E37" s="78" t="n">
        <v>0</v>
      </c>
      <c r="F37" s="78" t="n">
        <v>0</v>
      </c>
      <c r="G37" s="78" t="n">
        <v>0</v>
      </c>
      <c r="H37" s="79" t="n">
        <f aca="false">SUM(B37:G37)</f>
        <v>0</v>
      </c>
      <c r="I37" s="80"/>
      <c r="J37" s="81" t="n">
        <f aca="false">J36</f>
        <v>0</v>
      </c>
      <c r="K37" s="82"/>
      <c r="L37" s="83" t="n">
        <f aca="false">L36</f>
        <v>15000</v>
      </c>
      <c r="M37" s="84" t="n">
        <f aca="false">M36</f>
        <v>15000</v>
      </c>
      <c r="N37" s="84" t="n">
        <f aca="false">N36</f>
        <v>0</v>
      </c>
      <c r="O37" s="84" t="n">
        <v>0</v>
      </c>
      <c r="P37" s="85" t="n">
        <f aca="false">SUM(J37:O37)</f>
        <v>30000</v>
      </c>
      <c r="R37" s="86" t="n">
        <v>100000</v>
      </c>
      <c r="S37" s="87"/>
      <c r="T37" s="88" t="n">
        <v>0</v>
      </c>
      <c r="U37" s="89" t="n">
        <v>0</v>
      </c>
      <c r="V37" s="90" t="n">
        <v>0</v>
      </c>
      <c r="W37" s="79" t="n">
        <f aca="false">SUM(R37:V37)</f>
        <v>100000</v>
      </c>
      <c r="Y37" s="154" t="n">
        <f aca="false">+W37+P37+H37</f>
        <v>130000</v>
      </c>
      <c r="AA37" s="34" t="n">
        <f aca="false">B37+J37+R37</f>
        <v>100000</v>
      </c>
      <c r="AB37" s="31" t="n">
        <f aca="false">Y37-AA37</f>
        <v>30000</v>
      </c>
      <c r="AD37" s="83" t="n">
        <f aca="false">B37+J37</f>
        <v>0</v>
      </c>
      <c r="AE37" s="83" t="n">
        <f aca="false">R37</f>
        <v>100000</v>
      </c>
      <c r="AF37" s="84" t="n">
        <f aca="false">SUM(AD37:AE37)</f>
        <v>100000</v>
      </c>
      <c r="AH37" s="1" t="n">
        <f aca="false">IF(now-1&gt;AK37,1,"")</f>
        <v>1</v>
      </c>
      <c r="AK37" s="1" t="n">
        <v>36241</v>
      </c>
      <c r="AL37" s="153" t="n">
        <v>36241</v>
      </c>
    </row>
    <row r="38" customFormat="false" ht="14.25" hidden="false" customHeight="true" outlineLevel="0" collapsed="false">
      <c r="A38" s="1" t="n">
        <f aca="false">+A37+1</f>
        <v>23</v>
      </c>
      <c r="B38" s="91" t="n">
        <v>0</v>
      </c>
      <c r="C38" s="151"/>
      <c r="D38" s="78" t="n">
        <f aca="false">D37</f>
        <v>0</v>
      </c>
      <c r="E38" s="78" t="n">
        <v>0</v>
      </c>
      <c r="F38" s="78" t="n">
        <v>0</v>
      </c>
      <c r="G38" s="78" t="n">
        <v>0</v>
      </c>
      <c r="H38" s="79" t="n">
        <f aca="false">SUM(B38:G38)</f>
        <v>0</v>
      </c>
      <c r="I38" s="80"/>
      <c r="J38" s="81" t="n">
        <f aca="false">J37</f>
        <v>0</v>
      </c>
      <c r="K38" s="82"/>
      <c r="L38" s="83" t="n">
        <f aca="false">L37</f>
        <v>15000</v>
      </c>
      <c r="M38" s="84" t="n">
        <f aca="false">M37</f>
        <v>15000</v>
      </c>
      <c r="N38" s="84" t="n">
        <f aca="false">N37</f>
        <v>0</v>
      </c>
      <c r="O38" s="84" t="n">
        <v>0</v>
      </c>
      <c r="P38" s="85" t="n">
        <f aca="false">SUM(J38:O38)</f>
        <v>30000</v>
      </c>
      <c r="R38" s="86" t="n">
        <v>100000</v>
      </c>
      <c r="S38" s="87"/>
      <c r="T38" s="88" t="n">
        <v>0</v>
      </c>
      <c r="U38" s="89" t="n">
        <v>0</v>
      </c>
      <c r="V38" s="90" t="n">
        <v>0</v>
      </c>
      <c r="W38" s="79" t="n">
        <f aca="false">SUM(R38:V38)</f>
        <v>100000</v>
      </c>
      <c r="Y38" s="154" t="n">
        <f aca="false">+W38+P38+H38</f>
        <v>130000</v>
      </c>
      <c r="AA38" s="34" t="n">
        <f aca="false">B38+J38+R38</f>
        <v>100000</v>
      </c>
      <c r="AB38" s="31" t="n">
        <f aca="false">Y38-AA38</f>
        <v>30000</v>
      </c>
      <c r="AD38" s="83" t="n">
        <f aca="false">B38+J38</f>
        <v>0</v>
      </c>
      <c r="AE38" s="83" t="n">
        <f aca="false">R38</f>
        <v>100000</v>
      </c>
      <c r="AF38" s="84" t="n">
        <f aca="false">SUM(AD38:AE38)</f>
        <v>100000</v>
      </c>
      <c r="AH38" s="1" t="n">
        <f aca="false">IF(now-1&gt;AK38,1,"")</f>
        <v>1</v>
      </c>
      <c r="AK38" s="1" t="n">
        <v>36242</v>
      </c>
      <c r="AL38" s="153" t="n">
        <v>36242</v>
      </c>
    </row>
    <row r="39" customFormat="false" ht="14.25" hidden="false" customHeight="true" outlineLevel="0" collapsed="false">
      <c r="A39" s="1" t="n">
        <f aca="false">+A38+1</f>
        <v>24</v>
      </c>
      <c r="B39" s="91" t="n">
        <v>0</v>
      </c>
      <c r="C39" s="151"/>
      <c r="D39" s="78" t="n">
        <f aca="false">D38</f>
        <v>0</v>
      </c>
      <c r="E39" s="78" t="n">
        <v>0</v>
      </c>
      <c r="F39" s="78" t="n">
        <v>0</v>
      </c>
      <c r="G39" s="78" t="n">
        <v>0</v>
      </c>
      <c r="H39" s="79" t="n">
        <f aca="false">SUM(B39:G39)</f>
        <v>0</v>
      </c>
      <c r="I39" s="80"/>
      <c r="J39" s="81" t="n">
        <f aca="false">J38</f>
        <v>0</v>
      </c>
      <c r="K39" s="82"/>
      <c r="L39" s="83" t="n">
        <f aca="false">L38</f>
        <v>15000</v>
      </c>
      <c r="M39" s="84" t="n">
        <f aca="false">M38</f>
        <v>15000</v>
      </c>
      <c r="N39" s="84" t="n">
        <f aca="false">N38</f>
        <v>0</v>
      </c>
      <c r="O39" s="84" t="n">
        <v>10000</v>
      </c>
      <c r="P39" s="85" t="n">
        <f aca="false">SUM(J39:O39)</f>
        <v>40000</v>
      </c>
      <c r="R39" s="86" t="n">
        <v>30000</v>
      </c>
      <c r="S39" s="87"/>
      <c r="T39" s="88" t="n">
        <v>0</v>
      </c>
      <c r="U39" s="89" t="n">
        <v>0</v>
      </c>
      <c r="V39" s="90" t="n">
        <v>0</v>
      </c>
      <c r="W39" s="79" t="n">
        <f aca="false">SUM(R39:V39)</f>
        <v>30000</v>
      </c>
      <c r="Y39" s="154" t="n">
        <f aca="false">+W39+P39+H39</f>
        <v>70000</v>
      </c>
      <c r="AA39" s="34" t="n">
        <f aca="false">B39+J39+R39</f>
        <v>30000</v>
      </c>
      <c r="AB39" s="31" t="n">
        <f aca="false">Y39-AA39</f>
        <v>40000</v>
      </c>
      <c r="AD39" s="83" t="n">
        <f aca="false">B39+J39</f>
        <v>0</v>
      </c>
      <c r="AE39" s="83" t="n">
        <f aca="false">R39</f>
        <v>30000</v>
      </c>
      <c r="AF39" s="84" t="n">
        <f aca="false">SUM(AD39:AE39)</f>
        <v>30000</v>
      </c>
      <c r="AH39" s="1" t="n">
        <f aca="false">IF(now-1&gt;AK39,1,"")</f>
        <v>1</v>
      </c>
      <c r="AK39" s="1" t="n">
        <v>36243</v>
      </c>
      <c r="AL39" s="153" t="n">
        <v>36243</v>
      </c>
    </row>
    <row r="40" customFormat="false" ht="14.25" hidden="false" customHeight="true" outlineLevel="0" collapsed="false">
      <c r="A40" s="1" t="n">
        <f aca="false">+A39+1</f>
        <v>25</v>
      </c>
      <c r="B40" s="91" t="n">
        <v>0</v>
      </c>
      <c r="C40" s="151"/>
      <c r="D40" s="78" t="n">
        <f aca="false">D39</f>
        <v>0</v>
      </c>
      <c r="E40" s="78" t="n">
        <v>0</v>
      </c>
      <c r="F40" s="78" t="n">
        <v>0</v>
      </c>
      <c r="G40" s="78" t="n">
        <v>0</v>
      </c>
      <c r="H40" s="79" t="n">
        <f aca="false">SUM(B40:G40)</f>
        <v>0</v>
      </c>
      <c r="I40" s="80"/>
      <c r="J40" s="81" t="n">
        <f aca="false">J39</f>
        <v>0</v>
      </c>
      <c r="K40" s="82"/>
      <c r="L40" s="83" t="n">
        <f aca="false">L39</f>
        <v>15000</v>
      </c>
      <c r="M40" s="84" t="n">
        <f aca="false">M39</f>
        <v>15000</v>
      </c>
      <c r="N40" s="84" t="n">
        <f aca="false">N39</f>
        <v>0</v>
      </c>
      <c r="O40" s="84" t="n">
        <v>10000</v>
      </c>
      <c r="P40" s="85" t="n">
        <f aca="false">SUM(J40:O40)</f>
        <v>40000</v>
      </c>
      <c r="R40" s="86" t="n">
        <v>120000</v>
      </c>
      <c r="S40" s="87"/>
      <c r="T40" s="88" t="n">
        <v>0</v>
      </c>
      <c r="U40" s="89" t="n">
        <v>0</v>
      </c>
      <c r="V40" s="90" t="n">
        <v>0</v>
      </c>
      <c r="W40" s="79" t="n">
        <f aca="false">SUM(R40:V40)</f>
        <v>120000</v>
      </c>
      <c r="Y40" s="154" t="n">
        <f aca="false">+W40+P40+H40</f>
        <v>160000</v>
      </c>
      <c r="AA40" s="34" t="n">
        <f aca="false">B40+J40+R40</f>
        <v>120000</v>
      </c>
      <c r="AB40" s="31" t="n">
        <f aca="false">Y40-AA40</f>
        <v>40000</v>
      </c>
      <c r="AD40" s="83" t="n">
        <f aca="false">B40+J40</f>
        <v>0</v>
      </c>
      <c r="AE40" s="83" t="n">
        <f aca="false">R40</f>
        <v>120000</v>
      </c>
      <c r="AF40" s="84" t="n">
        <f aca="false">SUM(AD40:AE40)</f>
        <v>120000</v>
      </c>
      <c r="AH40" s="1" t="n">
        <f aca="false">IF(now-1&gt;AK40,1,"")</f>
        <v>1</v>
      </c>
      <c r="AK40" s="1" t="n">
        <v>36244</v>
      </c>
      <c r="AL40" s="153" t="n">
        <v>36244</v>
      </c>
    </row>
    <row r="41" customFormat="false" ht="14.25" hidden="false" customHeight="true" outlineLevel="0" collapsed="false">
      <c r="A41" s="1" t="n">
        <f aca="false">+A40+1</f>
        <v>26</v>
      </c>
      <c r="B41" s="91" t="n">
        <v>0</v>
      </c>
      <c r="C41" s="151"/>
      <c r="D41" s="78" t="n">
        <f aca="false">D40</f>
        <v>0</v>
      </c>
      <c r="E41" s="78" t="n">
        <v>0</v>
      </c>
      <c r="F41" s="78" t="n">
        <v>0</v>
      </c>
      <c r="G41" s="78" t="n">
        <v>0</v>
      </c>
      <c r="H41" s="79" t="n">
        <f aca="false">SUM(B41:G41)</f>
        <v>0</v>
      </c>
      <c r="I41" s="80"/>
      <c r="J41" s="81" t="n">
        <f aca="false">J40</f>
        <v>0</v>
      </c>
      <c r="K41" s="82"/>
      <c r="L41" s="83" t="n">
        <f aca="false">L40</f>
        <v>15000</v>
      </c>
      <c r="M41" s="84" t="n">
        <f aca="false">M40</f>
        <v>15000</v>
      </c>
      <c r="N41" s="84" t="n">
        <f aca="false">N40</f>
        <v>0</v>
      </c>
      <c r="O41" s="84" t="n">
        <v>20000</v>
      </c>
      <c r="P41" s="85" t="n">
        <f aca="false">SUM(J41:O41)</f>
        <v>50000</v>
      </c>
      <c r="R41" s="86" t="n">
        <v>83333</v>
      </c>
      <c r="S41" s="87"/>
      <c r="T41" s="88" t="n">
        <v>0</v>
      </c>
      <c r="U41" s="89" t="n">
        <v>0</v>
      </c>
      <c r="V41" s="90" t="n">
        <v>0</v>
      </c>
      <c r="W41" s="79" t="n">
        <f aca="false">SUM(R41:V41)</f>
        <v>83333</v>
      </c>
      <c r="Y41" s="154" t="n">
        <f aca="false">+W41+P41+H41</f>
        <v>133333</v>
      </c>
      <c r="AA41" s="34" t="n">
        <f aca="false">B41+J41+R41</f>
        <v>83333</v>
      </c>
      <c r="AB41" s="31" t="n">
        <f aca="false">Y41-AA41</f>
        <v>50000</v>
      </c>
      <c r="AD41" s="83" t="n">
        <f aca="false">B41+J41</f>
        <v>0</v>
      </c>
      <c r="AE41" s="83" t="n">
        <f aca="false">R41</f>
        <v>83333</v>
      </c>
      <c r="AF41" s="84" t="n">
        <f aca="false">SUM(AD41:AE41)</f>
        <v>83333</v>
      </c>
      <c r="AH41" s="1" t="n">
        <f aca="false">IF(now-1&gt;AK41,1,"")</f>
        <v>1</v>
      </c>
      <c r="AK41" s="1" t="n">
        <v>36245</v>
      </c>
      <c r="AL41" s="153" t="n">
        <v>36245</v>
      </c>
    </row>
    <row r="42" customFormat="false" ht="14.25" hidden="false" customHeight="true" outlineLevel="0" collapsed="false">
      <c r="A42" s="1" t="n">
        <f aca="false">+A41+1</f>
        <v>27</v>
      </c>
      <c r="B42" s="91" t="n">
        <v>0</v>
      </c>
      <c r="C42" s="151"/>
      <c r="D42" s="78" t="n">
        <f aca="false">D41</f>
        <v>0</v>
      </c>
      <c r="E42" s="78" t="n">
        <v>0</v>
      </c>
      <c r="F42" s="78" t="n">
        <v>0</v>
      </c>
      <c r="G42" s="78" t="n">
        <v>0</v>
      </c>
      <c r="H42" s="79" t="n">
        <f aca="false">SUM(B42:G42)</f>
        <v>0</v>
      </c>
      <c r="I42" s="80"/>
      <c r="J42" s="81" t="n">
        <f aca="false">J41</f>
        <v>0</v>
      </c>
      <c r="K42" s="82"/>
      <c r="L42" s="83" t="n">
        <f aca="false">L41</f>
        <v>15000</v>
      </c>
      <c r="M42" s="84" t="n">
        <f aca="false">M41</f>
        <v>15000</v>
      </c>
      <c r="N42" s="84" t="n">
        <f aca="false">N41</f>
        <v>0</v>
      </c>
      <c r="O42" s="84" t="n">
        <v>0</v>
      </c>
      <c r="P42" s="85" t="n">
        <f aca="false">SUM(J42:O42)</f>
        <v>30000</v>
      </c>
      <c r="R42" s="86" t="n">
        <v>50250</v>
      </c>
      <c r="S42" s="87"/>
      <c r="T42" s="88" t="n">
        <v>0</v>
      </c>
      <c r="U42" s="89" t="n">
        <v>0</v>
      </c>
      <c r="V42" s="90" t="n">
        <v>0</v>
      </c>
      <c r="W42" s="79" t="n">
        <f aca="false">SUM(R42:V42)</f>
        <v>50250</v>
      </c>
      <c r="Y42" s="154" t="n">
        <f aca="false">+W42+P42+H42</f>
        <v>80250</v>
      </c>
      <c r="AA42" s="34" t="n">
        <f aca="false">B42+J42+R42</f>
        <v>50250</v>
      </c>
      <c r="AB42" s="31" t="n">
        <f aca="false">Y42-AA42</f>
        <v>30000</v>
      </c>
      <c r="AD42" s="83" t="n">
        <f aca="false">B42+J42</f>
        <v>0</v>
      </c>
      <c r="AE42" s="83" t="n">
        <f aca="false">R42</f>
        <v>50250</v>
      </c>
      <c r="AF42" s="84" t="n">
        <f aca="false">SUM(AD42:AE42)</f>
        <v>50250</v>
      </c>
      <c r="AH42" s="1" t="n">
        <f aca="false">IF(now-1&gt;AK42,1,"")</f>
        <v>1</v>
      </c>
      <c r="AK42" s="1" t="n">
        <v>36246</v>
      </c>
      <c r="AL42" s="153" t="n">
        <v>36246</v>
      </c>
    </row>
    <row r="43" customFormat="false" ht="14.25" hidden="false" customHeight="true" outlineLevel="0" collapsed="false">
      <c r="A43" s="1" t="n">
        <f aca="false">+A42+1</f>
        <v>28</v>
      </c>
      <c r="B43" s="91" t="n">
        <v>0</v>
      </c>
      <c r="C43" s="151"/>
      <c r="D43" s="78" t="n">
        <f aca="false">D42</f>
        <v>0</v>
      </c>
      <c r="E43" s="78" t="n">
        <v>0</v>
      </c>
      <c r="F43" s="78" t="n">
        <v>0</v>
      </c>
      <c r="G43" s="78" t="n">
        <v>0</v>
      </c>
      <c r="H43" s="79" t="n">
        <f aca="false">SUM(B43:G43)</f>
        <v>0</v>
      </c>
      <c r="I43" s="80"/>
      <c r="J43" s="81" t="n">
        <f aca="false">J42</f>
        <v>0</v>
      </c>
      <c r="K43" s="82"/>
      <c r="L43" s="83" t="n">
        <f aca="false">L42</f>
        <v>15000</v>
      </c>
      <c r="M43" s="84" t="n">
        <f aca="false">M42</f>
        <v>15000</v>
      </c>
      <c r="N43" s="84" t="n">
        <f aca="false">N42</f>
        <v>0</v>
      </c>
      <c r="O43" s="84" t="n">
        <v>0</v>
      </c>
      <c r="P43" s="85" t="n">
        <f aca="false">SUM(J43:O43)</f>
        <v>30000</v>
      </c>
      <c r="R43" s="86" t="n">
        <v>55000</v>
      </c>
      <c r="S43" s="87"/>
      <c r="T43" s="88" t="n">
        <v>0</v>
      </c>
      <c r="U43" s="89" t="n">
        <v>0</v>
      </c>
      <c r="V43" s="90" t="n">
        <v>0</v>
      </c>
      <c r="W43" s="79" t="n">
        <f aca="false">SUM(R43:V43)</f>
        <v>55000</v>
      </c>
      <c r="Y43" s="154" t="n">
        <f aca="false">+W43+P43+H43</f>
        <v>85000</v>
      </c>
      <c r="AA43" s="34" t="n">
        <f aca="false">B43+J43+R43</f>
        <v>55000</v>
      </c>
      <c r="AB43" s="31" t="n">
        <f aca="false">Y43-AA43</f>
        <v>30000</v>
      </c>
      <c r="AD43" s="83" t="n">
        <f aca="false">B43+J43</f>
        <v>0</v>
      </c>
      <c r="AE43" s="83" t="n">
        <f aca="false">R43</f>
        <v>55000</v>
      </c>
      <c r="AF43" s="84" t="n">
        <f aca="false">SUM(AD43:AE43)</f>
        <v>55000</v>
      </c>
      <c r="AH43" s="1" t="n">
        <f aca="false">IF(now-1&gt;AK43,1,"")</f>
        <v>1</v>
      </c>
      <c r="AK43" s="1" t="n">
        <v>36247</v>
      </c>
      <c r="AL43" s="153" t="n">
        <v>36247</v>
      </c>
    </row>
    <row r="44" customFormat="false" ht="14.25" hidden="false" customHeight="true" outlineLevel="0" collapsed="false">
      <c r="A44" s="1" t="n">
        <f aca="false">+A43+1</f>
        <v>29</v>
      </c>
      <c r="B44" s="91" t="n">
        <v>0</v>
      </c>
      <c r="C44" s="151"/>
      <c r="D44" s="78" t="n">
        <f aca="false">D43</f>
        <v>0</v>
      </c>
      <c r="E44" s="78" t="n">
        <v>0</v>
      </c>
      <c r="F44" s="78" t="n">
        <v>0</v>
      </c>
      <c r="G44" s="78" t="n">
        <v>0</v>
      </c>
      <c r="H44" s="79" t="n">
        <f aca="false">SUM(B44:G44)</f>
        <v>0</v>
      </c>
      <c r="I44" s="80"/>
      <c r="J44" s="81" t="n">
        <f aca="false">J43</f>
        <v>0</v>
      </c>
      <c r="K44" s="82"/>
      <c r="L44" s="83" t="n">
        <v>15000</v>
      </c>
      <c r="M44" s="84" t="n">
        <f aca="false">930000-923542</f>
        <v>6458</v>
      </c>
      <c r="N44" s="84" t="n">
        <f aca="false">N43</f>
        <v>0</v>
      </c>
      <c r="O44" s="84" t="n">
        <v>0</v>
      </c>
      <c r="P44" s="85" t="n">
        <f aca="false">SUM(J44:O44)</f>
        <v>21458</v>
      </c>
      <c r="R44" s="86" t="n">
        <v>78750</v>
      </c>
      <c r="S44" s="87"/>
      <c r="T44" s="88" t="n">
        <f aca="false">30000-P44</f>
        <v>8542</v>
      </c>
      <c r="U44" s="89" t="n">
        <v>0</v>
      </c>
      <c r="V44" s="90" t="n">
        <v>0</v>
      </c>
      <c r="W44" s="79" t="n">
        <f aca="false">SUM(R44:V44)</f>
        <v>87292</v>
      </c>
      <c r="Y44" s="154" t="n">
        <f aca="false">+W44+P44+H44</f>
        <v>108750</v>
      </c>
      <c r="AA44" s="34" t="n">
        <f aca="false">B44+J44+R44</f>
        <v>78750</v>
      </c>
      <c r="AB44" s="31" t="n">
        <f aca="false">Y44-AA44</f>
        <v>30000</v>
      </c>
      <c r="AD44" s="83" t="n">
        <f aca="false">B44+J44</f>
        <v>0</v>
      </c>
      <c r="AE44" s="83" t="n">
        <f aca="false">R44</f>
        <v>78750</v>
      </c>
      <c r="AF44" s="84" t="n">
        <f aca="false">SUM(AD44:AE44)</f>
        <v>78750</v>
      </c>
      <c r="AH44" s="1" t="n">
        <f aca="false">IF(now-1&gt;AK44,1,"")</f>
        <v>1</v>
      </c>
      <c r="AK44" s="1" t="n">
        <v>36248</v>
      </c>
      <c r="AL44" s="153" t="n">
        <v>36248</v>
      </c>
    </row>
    <row r="45" customFormat="false" ht="14.25" hidden="false" customHeight="true" outlineLevel="0" collapsed="false">
      <c r="A45" s="1" t="n">
        <f aca="false">+A44+1</f>
        <v>30</v>
      </c>
      <c r="B45" s="91" t="n">
        <v>0</v>
      </c>
      <c r="C45" s="151"/>
      <c r="D45" s="78" t="n">
        <f aca="false">D44</f>
        <v>0</v>
      </c>
      <c r="E45" s="78" t="n">
        <v>0</v>
      </c>
      <c r="F45" s="78" t="n">
        <v>0</v>
      </c>
      <c r="G45" s="78" t="n">
        <v>0</v>
      </c>
      <c r="H45" s="79" t="n">
        <f aca="false">SUM(B45:G45)</f>
        <v>0</v>
      </c>
      <c r="I45" s="80"/>
      <c r="J45" s="81" t="n">
        <f aca="false">J44</f>
        <v>0</v>
      </c>
      <c r="K45" s="82"/>
      <c r="L45" s="83" t="n">
        <v>0</v>
      </c>
      <c r="M45" s="84" t="n">
        <v>0</v>
      </c>
      <c r="N45" s="84" t="n">
        <f aca="false">N44</f>
        <v>0</v>
      </c>
      <c r="O45" s="84" t="n">
        <v>0</v>
      </c>
      <c r="P45" s="85" t="n">
        <f aca="false">SUM(J45:O45)</f>
        <v>0</v>
      </c>
      <c r="R45" s="86" t="n">
        <v>40000</v>
      </c>
      <c r="S45" s="87"/>
      <c r="T45" s="88" t="n">
        <v>30000</v>
      </c>
      <c r="U45" s="89" t="n">
        <v>0</v>
      </c>
      <c r="V45" s="90" t="n">
        <v>0</v>
      </c>
      <c r="W45" s="79" t="n">
        <f aca="false">SUM(R45:V45)</f>
        <v>70000</v>
      </c>
      <c r="Y45" s="154" t="n">
        <f aca="false">+W45+P45+H45</f>
        <v>70000</v>
      </c>
      <c r="AA45" s="34" t="n">
        <f aca="false">B45+J45+R45</f>
        <v>40000</v>
      </c>
      <c r="AB45" s="31" t="n">
        <f aca="false">Y45-AA45</f>
        <v>30000</v>
      </c>
      <c r="AD45" s="83" t="n">
        <f aca="false">B45+J45</f>
        <v>0</v>
      </c>
      <c r="AE45" s="83" t="n">
        <f aca="false">R45</f>
        <v>40000</v>
      </c>
      <c r="AF45" s="84" t="n">
        <f aca="false">SUM(AD45:AE45)</f>
        <v>40000</v>
      </c>
      <c r="AH45" s="1" t="str">
        <f aca="false">IF(now-1&gt;AK45,1,"")</f>
        <v/>
      </c>
      <c r="AK45" s="1" t="n">
        <v>36249</v>
      </c>
      <c r="AL45" s="153" t="n">
        <v>36249</v>
      </c>
    </row>
    <row r="46" customFormat="false" ht="15" hidden="false" customHeight="true" outlineLevel="0" collapsed="false">
      <c r="A46" s="29" t="n">
        <f aca="false">+A45+1</f>
        <v>31</v>
      </c>
      <c r="B46" s="129" t="n">
        <v>0</v>
      </c>
      <c r="C46" s="188"/>
      <c r="D46" s="131" t="n">
        <f aca="false">D45</f>
        <v>0</v>
      </c>
      <c r="E46" s="131" t="n">
        <v>0</v>
      </c>
      <c r="F46" s="131" t="n">
        <v>0</v>
      </c>
      <c r="G46" s="131" t="n">
        <v>0</v>
      </c>
      <c r="H46" s="132" t="n">
        <f aca="false">SUM(B46:G46)</f>
        <v>0</v>
      </c>
      <c r="I46" s="92"/>
      <c r="J46" s="133" t="n">
        <f aca="false">J45</f>
        <v>0</v>
      </c>
      <c r="K46" s="189"/>
      <c r="L46" s="135" t="n">
        <v>0</v>
      </c>
      <c r="M46" s="135" t="n">
        <v>0</v>
      </c>
      <c r="N46" s="131" t="n">
        <f aca="false">N45</f>
        <v>0</v>
      </c>
      <c r="O46" s="131" t="n">
        <v>0</v>
      </c>
      <c r="P46" s="132" t="n">
        <f aca="false">SUM(J46:O46)</f>
        <v>0</v>
      </c>
      <c r="R46" s="136" t="n">
        <v>18750</v>
      </c>
      <c r="S46" s="137"/>
      <c r="T46" s="138" t="n">
        <v>0</v>
      </c>
      <c r="U46" s="135" t="n">
        <v>0</v>
      </c>
      <c r="V46" s="139" t="n">
        <v>20000</v>
      </c>
      <c r="W46" s="132" t="n">
        <f aca="false">SUM(R46:V46)</f>
        <v>38750</v>
      </c>
      <c r="X46" s="29"/>
      <c r="Y46" s="114" t="n">
        <f aca="false">+W46+P46+H46</f>
        <v>38750</v>
      </c>
      <c r="Z46" s="29"/>
      <c r="AA46" s="115" t="n">
        <f aca="false">B46+J46+R46</f>
        <v>18750</v>
      </c>
      <c r="AB46" s="42" t="n">
        <f aca="false">Y46-AA46</f>
        <v>20000</v>
      </c>
      <c r="AC46" s="29"/>
      <c r="AD46" s="83" t="n">
        <f aca="false">B46+J46</f>
        <v>0</v>
      </c>
      <c r="AE46" s="83" t="n">
        <f aca="false">R46</f>
        <v>18750</v>
      </c>
      <c r="AF46" s="84" t="n">
        <f aca="false">SUM(AD46:AE46)</f>
        <v>18750</v>
      </c>
      <c r="AG46" s="29"/>
      <c r="AH46" s="1" t="str">
        <f aca="false">IF(now-1&gt;AK46,1,"")</f>
        <v/>
      </c>
      <c r="AI46" s="29"/>
      <c r="AJ46" s="29"/>
      <c r="AK46" s="1" t="n">
        <v>36250</v>
      </c>
      <c r="AL46" s="153" t="n">
        <v>36250</v>
      </c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L46" s="29"/>
      <c r="FM46" s="29"/>
      <c r="FN46" s="29"/>
      <c r="FO46" s="29"/>
      <c r="FP46" s="29"/>
      <c r="FQ46" s="29"/>
      <c r="FR46" s="29"/>
      <c r="FS46" s="29"/>
      <c r="FT46" s="29"/>
      <c r="FU46" s="29"/>
      <c r="FV46" s="29"/>
      <c r="FW46" s="29"/>
      <c r="FX46" s="29"/>
      <c r="FY46" s="29"/>
      <c r="FZ46" s="29"/>
      <c r="GA46" s="29"/>
      <c r="GB46" s="29"/>
      <c r="GC46" s="29"/>
      <c r="GD46" s="29"/>
      <c r="GE46" s="29"/>
      <c r="GF46" s="29"/>
      <c r="GG46" s="29"/>
      <c r="GH46" s="29"/>
      <c r="GI46" s="29"/>
      <c r="GJ46" s="29"/>
      <c r="GK46" s="29"/>
      <c r="GL46" s="29"/>
      <c r="GM46" s="29"/>
      <c r="GN46" s="29"/>
      <c r="GO46" s="29"/>
      <c r="GP46" s="29"/>
      <c r="GQ46" s="29"/>
      <c r="GR46" s="29"/>
      <c r="GS46" s="29"/>
      <c r="GT46" s="29"/>
      <c r="GU46" s="29"/>
      <c r="GV46" s="29"/>
      <c r="GW46" s="29"/>
      <c r="GX46" s="29"/>
      <c r="GY46" s="29"/>
      <c r="GZ46" s="29"/>
      <c r="HA46" s="29"/>
      <c r="HB46" s="29"/>
      <c r="HC46" s="29"/>
      <c r="HD46" s="29"/>
      <c r="HE46" s="29"/>
      <c r="HF46" s="29"/>
      <c r="HG46" s="29"/>
      <c r="HH46" s="29"/>
      <c r="HI46" s="29"/>
      <c r="HJ46" s="29"/>
      <c r="HK46" s="29"/>
      <c r="HL46" s="29"/>
      <c r="HM46" s="29"/>
      <c r="HN46" s="29"/>
      <c r="HO46" s="29"/>
      <c r="HP46" s="29"/>
      <c r="HQ46" s="29"/>
      <c r="HR46" s="29"/>
      <c r="HS46" s="29"/>
      <c r="HT46" s="29"/>
      <c r="HU46" s="29"/>
      <c r="HV46" s="29"/>
      <c r="HW46" s="29"/>
      <c r="HX46" s="29"/>
      <c r="HY46" s="29"/>
      <c r="HZ46" s="29"/>
      <c r="IA46" s="29"/>
      <c r="IB46" s="29"/>
      <c r="IC46" s="29"/>
      <c r="ID46" s="29"/>
      <c r="IE46" s="29"/>
      <c r="IF46" s="29"/>
      <c r="IG46" s="29"/>
      <c r="IH46" s="29"/>
      <c r="II46" s="29"/>
      <c r="IJ46" s="29"/>
      <c r="IK46" s="29"/>
      <c r="IL46" s="29"/>
      <c r="IM46" s="29"/>
      <c r="IN46" s="29"/>
      <c r="IO46" s="29"/>
      <c r="IP46" s="29"/>
      <c r="IQ46" s="29"/>
      <c r="IR46" s="29"/>
      <c r="IS46" s="29"/>
      <c r="IT46" s="29"/>
      <c r="IU46" s="29"/>
      <c r="IV46" s="29"/>
      <c r="IW46" s="29"/>
    </row>
    <row r="47" customFormat="false" ht="5.25" hidden="false" customHeight="true" outlineLevel="0" collapsed="false">
      <c r="A47" s="29"/>
      <c r="B47" s="29"/>
      <c r="C47" s="29"/>
      <c r="H47" s="29"/>
      <c r="I47" s="29"/>
      <c r="L47" s="29"/>
      <c r="P47" s="29"/>
      <c r="R47" s="29"/>
      <c r="S47" s="29"/>
      <c r="T47" s="29"/>
      <c r="U47" s="29"/>
      <c r="V47" s="29"/>
      <c r="W47" s="29"/>
      <c r="X47" s="29"/>
      <c r="Z47" s="29"/>
      <c r="AC47" s="29"/>
      <c r="AD47" s="29"/>
      <c r="AE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/>
      <c r="GX47" s="29"/>
      <c r="GY47" s="29"/>
      <c r="GZ47" s="29"/>
      <c r="HA47" s="29"/>
      <c r="HB47" s="29"/>
      <c r="HC47" s="29"/>
      <c r="HD47" s="29"/>
      <c r="HE47" s="29"/>
      <c r="HF47" s="29"/>
      <c r="HG47" s="29"/>
      <c r="HH47" s="29"/>
      <c r="HI47" s="29"/>
      <c r="HJ47" s="29"/>
      <c r="HK47" s="29"/>
      <c r="HL47" s="29"/>
      <c r="HM47" s="29"/>
      <c r="HN47" s="29"/>
      <c r="HO47" s="29"/>
      <c r="HP47" s="29"/>
      <c r="HQ47" s="29"/>
      <c r="HR47" s="29"/>
      <c r="HS47" s="29"/>
      <c r="HT47" s="29"/>
      <c r="HU47" s="29"/>
      <c r="HV47" s="29"/>
      <c r="HW47" s="29"/>
      <c r="HX47" s="29"/>
      <c r="HY47" s="29"/>
      <c r="HZ47" s="29"/>
      <c r="IA47" s="29"/>
      <c r="IB47" s="29"/>
      <c r="IC47" s="29"/>
      <c r="ID47" s="29"/>
      <c r="IE47" s="29"/>
      <c r="IF47" s="29"/>
      <c r="IG47" s="29"/>
      <c r="IH47" s="29"/>
      <c r="II47" s="29"/>
      <c r="IJ47" s="29"/>
      <c r="IK47" s="29"/>
      <c r="IL47" s="29"/>
      <c r="IM47" s="29"/>
      <c r="IN47" s="29"/>
      <c r="IO47" s="29"/>
      <c r="IP47" s="29"/>
      <c r="IQ47" s="29"/>
      <c r="IR47" s="29"/>
      <c r="IS47" s="29"/>
      <c r="IT47" s="29"/>
      <c r="IU47" s="29"/>
      <c r="IV47" s="29"/>
      <c r="IW47" s="29"/>
    </row>
    <row r="48" customFormat="false" ht="19.5" hidden="false" customHeight="true" outlineLevel="0" collapsed="false">
      <c r="A48" s="98" t="s">
        <v>29</v>
      </c>
      <c r="B48" s="61" t="n">
        <f aca="false">SUM(B16:B46)</f>
        <v>775000</v>
      </c>
      <c r="C48" s="61"/>
      <c r="D48" s="61" t="n">
        <f aca="false">SUM(D16:D46)</f>
        <v>0</v>
      </c>
      <c r="E48" s="61" t="n">
        <f aca="false">SUM(E16:E46)</f>
        <v>0</v>
      </c>
      <c r="F48" s="61" t="n">
        <f aca="false">SUM(F16:F46)</f>
        <v>0</v>
      </c>
      <c r="G48" s="61" t="n">
        <f aca="false">SUM(G16:G46)</f>
        <v>0</v>
      </c>
      <c r="H48" s="61" t="n">
        <f aca="false">SUM(H16:H46)</f>
        <v>775000</v>
      </c>
      <c r="I48" s="61"/>
      <c r="J48" s="61" t="n">
        <f aca="false">SUM(J16:J46)</f>
        <v>88542</v>
      </c>
      <c r="K48" s="61"/>
      <c r="L48" s="61" t="n">
        <f aca="false">SUM(L16:L46)</f>
        <v>405000</v>
      </c>
      <c r="M48" s="61" t="n">
        <f aca="false">SUM(M16:M46)</f>
        <v>396458</v>
      </c>
      <c r="N48" s="61" t="n">
        <f aca="false">SUM(N16:N46)</f>
        <v>0</v>
      </c>
      <c r="O48" s="61" t="n">
        <f aca="false">SUM(O16:O46)</f>
        <v>40000</v>
      </c>
      <c r="P48" s="61" t="n">
        <f aca="false">SUM(P16:P46)</f>
        <v>930000</v>
      </c>
      <c r="Q48" s="61"/>
      <c r="R48" s="61" t="n">
        <f aca="false">SUM(R16:R46)</f>
        <v>1193125</v>
      </c>
      <c r="S48" s="61"/>
      <c r="T48" s="61" t="n">
        <f aca="false">SUM(T16:T46)</f>
        <v>38542</v>
      </c>
      <c r="U48" s="61" t="n">
        <f aca="false">SUM(U16:U46)</f>
        <v>0</v>
      </c>
      <c r="V48" s="61" t="n">
        <f aca="false">SUM(V16:V46)</f>
        <v>20000</v>
      </c>
      <c r="W48" s="61" t="n">
        <f aca="false">SUM(W16:W46)</f>
        <v>1251667</v>
      </c>
      <c r="X48" s="61"/>
      <c r="Y48" s="61" t="n">
        <f aca="false">SUM(Y16:Y47)</f>
        <v>2956667</v>
      </c>
      <c r="Z48" s="61"/>
      <c r="AA48" s="61" t="n">
        <f aca="false">SUM(AA16:AA47)</f>
        <v>2056667</v>
      </c>
      <c r="AB48" s="61" t="n">
        <f aca="false">SUM(AB16:AB47)</f>
        <v>900000</v>
      </c>
      <c r="AC48" s="61"/>
      <c r="AD48" s="61" t="n">
        <f aca="false">SUM(AD16:AD46)</f>
        <v>863542</v>
      </c>
      <c r="AE48" s="61" t="n">
        <f aca="false">SUM(AE16:AE46)</f>
        <v>1193125</v>
      </c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  <c r="IR48" s="61"/>
      <c r="IS48" s="61"/>
      <c r="IT48" s="61"/>
      <c r="IU48" s="61"/>
      <c r="IV48" s="61"/>
      <c r="IW48" s="61"/>
    </row>
    <row r="49" customFormat="false" ht="19.5" hidden="false" customHeight="true" outlineLevel="0" collapsed="false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R49" s="37"/>
      <c r="S49" s="37"/>
      <c r="T49" s="37"/>
      <c r="U49" s="37"/>
      <c r="V49" s="37"/>
      <c r="W49" s="37"/>
      <c r="X49" s="37"/>
      <c r="AD49" s="32"/>
      <c r="AE49" s="32"/>
    </row>
    <row r="50" customFormat="false" ht="19.5" hidden="false" customHeight="true" outlineLevel="0" collapsed="false">
      <c r="A50" s="99" t="s">
        <v>30</v>
      </c>
      <c r="B50" s="100" t="n">
        <v>55509</v>
      </c>
      <c r="C50" s="100"/>
      <c r="D50" s="100" t="n">
        <v>15823</v>
      </c>
      <c r="E50" s="100" t="n">
        <v>15823</v>
      </c>
      <c r="F50" s="100" t="n">
        <v>15823</v>
      </c>
      <c r="G50" s="100" t="n">
        <v>15823</v>
      </c>
      <c r="H50" s="100"/>
      <c r="I50" s="100"/>
      <c r="J50" s="100" t="n">
        <v>55460</v>
      </c>
      <c r="K50" s="100"/>
      <c r="L50" s="100" t="n">
        <v>15826</v>
      </c>
      <c r="M50" s="100" t="n">
        <v>15826</v>
      </c>
      <c r="N50" s="100" t="n">
        <v>15826</v>
      </c>
      <c r="O50" s="100" t="n">
        <v>15826</v>
      </c>
      <c r="P50" s="100"/>
      <c r="Q50" s="101"/>
      <c r="R50" s="100" t="n">
        <v>55520</v>
      </c>
      <c r="S50" s="100"/>
      <c r="T50" s="100" t="n">
        <v>51840</v>
      </c>
      <c r="U50" s="100" t="n">
        <v>51840</v>
      </c>
      <c r="V50" s="100" t="n">
        <v>51840</v>
      </c>
      <c r="W50" s="100"/>
      <c r="X50" s="100"/>
      <c r="Y50" s="100"/>
      <c r="Z50" s="100"/>
      <c r="AA50" s="100" t="n">
        <v>64695</v>
      </c>
      <c r="AB50" s="100"/>
      <c r="AC50" s="100"/>
      <c r="AD50" s="100" t="n">
        <v>29085</v>
      </c>
      <c r="AE50" s="100" t="n">
        <v>31173</v>
      </c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0"/>
      <c r="BR50" s="100"/>
      <c r="BS50" s="100"/>
      <c r="BT50" s="100"/>
      <c r="BU50" s="100"/>
      <c r="BV50" s="100"/>
      <c r="BW50" s="100"/>
      <c r="BX50" s="100"/>
      <c r="BY50" s="100"/>
      <c r="BZ50" s="100"/>
      <c r="CA50" s="100"/>
      <c r="CB50" s="100"/>
      <c r="CC50" s="100"/>
      <c r="CD50" s="100"/>
      <c r="CE50" s="100"/>
      <c r="CF50" s="100"/>
      <c r="CG50" s="100"/>
      <c r="CH50" s="100"/>
      <c r="CI50" s="100"/>
      <c r="CJ50" s="100"/>
      <c r="CK50" s="100"/>
      <c r="CL50" s="100"/>
      <c r="CM50" s="100"/>
      <c r="CN50" s="100"/>
      <c r="CO50" s="100"/>
      <c r="CP50" s="100"/>
      <c r="CQ50" s="100"/>
      <c r="CR50" s="100"/>
      <c r="CS50" s="100"/>
      <c r="CT50" s="100"/>
      <c r="CU50" s="100"/>
      <c r="CV50" s="100"/>
      <c r="CW50" s="100"/>
      <c r="CX50" s="100"/>
      <c r="CY50" s="100"/>
      <c r="CZ50" s="100"/>
      <c r="DA50" s="100"/>
      <c r="DB50" s="100"/>
      <c r="DC50" s="100"/>
      <c r="DD50" s="100"/>
      <c r="DE50" s="100"/>
      <c r="DF50" s="100"/>
      <c r="DG50" s="100"/>
      <c r="DH50" s="100"/>
      <c r="DI50" s="100"/>
      <c r="DJ50" s="100"/>
      <c r="DK50" s="100"/>
      <c r="DL50" s="100"/>
      <c r="DM50" s="100"/>
      <c r="DN50" s="100"/>
      <c r="DO50" s="100"/>
      <c r="DP50" s="100"/>
      <c r="DQ50" s="100"/>
      <c r="DR50" s="100"/>
      <c r="DS50" s="100"/>
      <c r="DT50" s="100"/>
      <c r="DU50" s="100"/>
      <c r="DV50" s="100"/>
      <c r="DW50" s="100"/>
      <c r="DX50" s="100"/>
      <c r="DY50" s="100"/>
      <c r="DZ50" s="100"/>
      <c r="EA50" s="100"/>
      <c r="EB50" s="100"/>
      <c r="EC50" s="100"/>
      <c r="ED50" s="100"/>
      <c r="EE50" s="100"/>
      <c r="EF50" s="100"/>
      <c r="EG50" s="100"/>
      <c r="EH50" s="100"/>
      <c r="EI50" s="100"/>
      <c r="EJ50" s="100"/>
      <c r="EK50" s="100"/>
      <c r="EL50" s="100"/>
      <c r="EM50" s="100"/>
      <c r="EN50" s="100"/>
      <c r="EO50" s="100"/>
      <c r="EP50" s="100"/>
      <c r="EQ50" s="100"/>
      <c r="ER50" s="100"/>
      <c r="ES50" s="100"/>
      <c r="ET50" s="100"/>
      <c r="EU50" s="100"/>
      <c r="EV50" s="100"/>
      <c r="EW50" s="100"/>
      <c r="EX50" s="100"/>
      <c r="EY50" s="100"/>
      <c r="EZ50" s="100"/>
      <c r="FA50" s="100"/>
      <c r="FB50" s="100"/>
      <c r="FC50" s="100"/>
      <c r="FD50" s="100"/>
      <c r="FE50" s="100"/>
      <c r="FF50" s="100"/>
      <c r="FG50" s="100"/>
      <c r="FH50" s="100"/>
      <c r="FI50" s="100"/>
      <c r="FJ50" s="100"/>
      <c r="FK50" s="100"/>
      <c r="FL50" s="100"/>
      <c r="FM50" s="100"/>
      <c r="FN50" s="100"/>
      <c r="FO50" s="100"/>
      <c r="FP50" s="100"/>
      <c r="FQ50" s="100"/>
      <c r="FR50" s="100"/>
      <c r="FS50" s="100"/>
      <c r="FT50" s="100"/>
      <c r="FU50" s="100"/>
      <c r="FV50" s="100"/>
      <c r="FW50" s="100"/>
      <c r="FX50" s="100"/>
      <c r="FY50" s="100"/>
      <c r="FZ50" s="100"/>
      <c r="GA50" s="100"/>
      <c r="GB50" s="100"/>
      <c r="GC50" s="100"/>
      <c r="GD50" s="100"/>
      <c r="GE50" s="100"/>
      <c r="GF50" s="100"/>
      <c r="GG50" s="100"/>
      <c r="GH50" s="100"/>
      <c r="GI50" s="100"/>
      <c r="GJ50" s="100"/>
      <c r="GK50" s="100"/>
      <c r="GL50" s="100"/>
      <c r="GM50" s="100"/>
      <c r="GN50" s="100"/>
      <c r="GO50" s="100"/>
      <c r="GP50" s="100"/>
      <c r="GQ50" s="100"/>
      <c r="GR50" s="100"/>
      <c r="GS50" s="100"/>
      <c r="GT50" s="100"/>
      <c r="GU50" s="100"/>
      <c r="GV50" s="100"/>
      <c r="GW50" s="100"/>
      <c r="GX50" s="100"/>
      <c r="GY50" s="100"/>
      <c r="GZ50" s="100"/>
      <c r="HA50" s="100"/>
      <c r="HB50" s="100"/>
      <c r="HC50" s="100"/>
      <c r="HD50" s="100"/>
      <c r="HE50" s="100"/>
      <c r="HF50" s="100"/>
      <c r="HG50" s="100"/>
      <c r="HH50" s="100"/>
      <c r="HI50" s="100"/>
      <c r="HJ50" s="100"/>
      <c r="HK50" s="100"/>
      <c r="HL50" s="100"/>
      <c r="HM50" s="100"/>
      <c r="HN50" s="100"/>
      <c r="HO50" s="100"/>
      <c r="HP50" s="100"/>
      <c r="HQ50" s="100"/>
      <c r="HR50" s="100"/>
      <c r="HS50" s="100"/>
      <c r="HT50" s="100"/>
      <c r="HU50" s="100"/>
      <c r="HV50" s="100"/>
      <c r="HW50" s="100"/>
      <c r="HX50" s="100"/>
      <c r="HY50" s="100"/>
      <c r="HZ50" s="100"/>
      <c r="IA50" s="100"/>
      <c r="IB50" s="100"/>
      <c r="IC50" s="100"/>
      <c r="ID50" s="100"/>
      <c r="IE50" s="100"/>
      <c r="IF50" s="100"/>
      <c r="IG50" s="100"/>
      <c r="IH50" s="100"/>
      <c r="II50" s="100"/>
      <c r="IJ50" s="100"/>
      <c r="IK50" s="100"/>
      <c r="IL50" s="100"/>
      <c r="IM50" s="100"/>
      <c r="IN50" s="100"/>
      <c r="IO50" s="100"/>
      <c r="IP50" s="100"/>
      <c r="IQ50" s="100"/>
      <c r="IR50" s="100"/>
      <c r="IS50" s="100"/>
      <c r="IT50" s="100"/>
      <c r="IU50" s="100"/>
      <c r="IV50" s="100"/>
      <c r="IW50" s="100"/>
    </row>
    <row r="51" customFormat="false" ht="19.5" hidden="true" customHeight="true" outlineLevel="0" collapsed="false">
      <c r="A51" s="102" t="s">
        <v>31</v>
      </c>
      <c r="B51" s="102" t="n">
        <v>316763</v>
      </c>
      <c r="C51" s="102"/>
      <c r="D51" s="102" t="n">
        <v>113463</v>
      </c>
      <c r="E51" s="102" t="n">
        <v>118846</v>
      </c>
      <c r="F51" s="102" t="n">
        <v>113467</v>
      </c>
      <c r="G51" s="102" t="n">
        <v>113473</v>
      </c>
      <c r="H51" s="102"/>
      <c r="I51" s="102"/>
      <c r="J51" s="102" t="n">
        <v>313892</v>
      </c>
      <c r="K51" s="102"/>
      <c r="L51" s="102" t="n">
        <v>30842</v>
      </c>
      <c r="M51" s="102" t="n">
        <v>131771</v>
      </c>
      <c r="N51" s="102" t="n">
        <v>129880</v>
      </c>
      <c r="O51" s="102" t="n">
        <v>43747</v>
      </c>
      <c r="P51" s="102"/>
      <c r="R51" s="102" t="n">
        <v>316766</v>
      </c>
      <c r="S51" s="102"/>
      <c r="T51" s="102" t="n">
        <v>131465</v>
      </c>
      <c r="U51" s="102" t="n">
        <v>131466</v>
      </c>
      <c r="V51" s="102" t="n">
        <v>131468</v>
      </c>
      <c r="W51" s="102"/>
      <c r="X51" s="102"/>
      <c r="Y51" s="102"/>
      <c r="Z51" s="102"/>
      <c r="AA51" s="102"/>
      <c r="AB51" s="102"/>
      <c r="AC51" s="102"/>
      <c r="AD51" s="103" t="n">
        <v>331566</v>
      </c>
      <c r="AE51" s="103" t="n">
        <v>331568</v>
      </c>
      <c r="AF51" s="102"/>
      <c r="AG51" s="102"/>
      <c r="AH51" s="102"/>
      <c r="AI51" s="102"/>
      <c r="AJ51" s="102"/>
      <c r="AK51" s="102"/>
      <c r="AL51" s="102"/>
      <c r="AM51" s="102"/>
      <c r="AN51" s="102"/>
      <c r="AO51" s="102"/>
      <c r="AP51" s="102"/>
      <c r="AQ51" s="102"/>
      <c r="AR51" s="102"/>
      <c r="AS51" s="102"/>
      <c r="AT51" s="102"/>
      <c r="AU51" s="102"/>
      <c r="AV51" s="102"/>
      <c r="AW51" s="102"/>
      <c r="AX51" s="102"/>
      <c r="AY51" s="102"/>
      <c r="AZ51" s="102"/>
      <c r="BA51" s="102"/>
      <c r="BB51" s="102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  <c r="BM51" s="102"/>
      <c r="BN51" s="102"/>
      <c r="BO51" s="102"/>
      <c r="BP51" s="102"/>
      <c r="BQ51" s="102"/>
      <c r="BR51" s="102"/>
      <c r="BS51" s="102"/>
      <c r="BT51" s="102"/>
      <c r="BU51" s="102"/>
      <c r="BV51" s="102"/>
      <c r="BW51" s="102"/>
      <c r="BX51" s="102"/>
      <c r="BY51" s="102"/>
      <c r="BZ51" s="102"/>
      <c r="CA51" s="102"/>
      <c r="CB51" s="102"/>
      <c r="CC51" s="102"/>
      <c r="CD51" s="102"/>
      <c r="CE51" s="102"/>
      <c r="CF51" s="102"/>
      <c r="CG51" s="102"/>
      <c r="CH51" s="102"/>
      <c r="CI51" s="102"/>
      <c r="CJ51" s="102"/>
      <c r="CK51" s="102"/>
      <c r="CL51" s="102"/>
      <c r="CM51" s="102"/>
      <c r="CN51" s="102"/>
      <c r="CO51" s="102"/>
      <c r="CP51" s="102"/>
      <c r="CQ51" s="102"/>
      <c r="CR51" s="102"/>
      <c r="CS51" s="102"/>
      <c r="CT51" s="102"/>
      <c r="CU51" s="102"/>
      <c r="CV51" s="102"/>
      <c r="CW51" s="102"/>
      <c r="CX51" s="102"/>
      <c r="CY51" s="102"/>
      <c r="CZ51" s="102"/>
      <c r="DA51" s="102"/>
      <c r="DB51" s="102"/>
      <c r="DC51" s="102"/>
      <c r="DD51" s="102"/>
      <c r="DE51" s="102"/>
      <c r="DF51" s="102"/>
      <c r="DG51" s="102"/>
      <c r="DH51" s="102"/>
      <c r="DI51" s="102"/>
      <c r="DJ51" s="102"/>
      <c r="DK51" s="102"/>
      <c r="DL51" s="102"/>
      <c r="DM51" s="102"/>
      <c r="DN51" s="102"/>
      <c r="DO51" s="102"/>
      <c r="DP51" s="102"/>
      <c r="DQ51" s="102"/>
      <c r="DR51" s="102"/>
      <c r="DS51" s="102"/>
      <c r="DT51" s="102"/>
      <c r="DU51" s="102"/>
      <c r="DV51" s="102"/>
      <c r="DW51" s="102"/>
      <c r="DX51" s="102"/>
      <c r="DY51" s="102"/>
      <c r="DZ51" s="102"/>
      <c r="EA51" s="102"/>
      <c r="EB51" s="102"/>
      <c r="EC51" s="102"/>
      <c r="ED51" s="102"/>
      <c r="EE51" s="102"/>
      <c r="EF51" s="102"/>
      <c r="EG51" s="102"/>
      <c r="EH51" s="102"/>
      <c r="EI51" s="102"/>
      <c r="EJ51" s="102"/>
      <c r="EK51" s="102"/>
      <c r="EL51" s="102"/>
      <c r="EM51" s="102"/>
      <c r="EN51" s="102"/>
      <c r="EO51" s="102"/>
      <c r="EP51" s="102"/>
      <c r="EQ51" s="102"/>
      <c r="ER51" s="102"/>
      <c r="ES51" s="102"/>
      <c r="ET51" s="102"/>
      <c r="EU51" s="102"/>
      <c r="EV51" s="102"/>
      <c r="EW51" s="102"/>
      <c r="EX51" s="102"/>
      <c r="EY51" s="102"/>
      <c r="EZ51" s="102"/>
      <c r="FA51" s="102"/>
      <c r="FB51" s="102"/>
      <c r="FC51" s="102"/>
      <c r="FD51" s="102"/>
      <c r="FE51" s="102"/>
      <c r="FF51" s="102"/>
      <c r="FG51" s="102"/>
      <c r="FH51" s="102"/>
      <c r="FI51" s="102"/>
      <c r="FJ51" s="102"/>
      <c r="FK51" s="102"/>
      <c r="FL51" s="102"/>
      <c r="FM51" s="102"/>
      <c r="FN51" s="102"/>
      <c r="FO51" s="102"/>
      <c r="FP51" s="102"/>
      <c r="FQ51" s="102"/>
      <c r="FR51" s="102"/>
      <c r="FS51" s="102"/>
      <c r="FT51" s="102"/>
      <c r="FU51" s="102"/>
      <c r="FV51" s="102"/>
      <c r="FW51" s="102"/>
      <c r="FX51" s="102"/>
      <c r="FY51" s="102"/>
      <c r="FZ51" s="102"/>
      <c r="GA51" s="102"/>
      <c r="GB51" s="102"/>
      <c r="GC51" s="102"/>
      <c r="GD51" s="102"/>
      <c r="GE51" s="102"/>
      <c r="GF51" s="102"/>
      <c r="GG51" s="102"/>
      <c r="GH51" s="102"/>
      <c r="GI51" s="102"/>
      <c r="GJ51" s="102"/>
      <c r="GK51" s="102"/>
      <c r="GL51" s="102"/>
      <c r="GM51" s="102"/>
      <c r="GN51" s="102"/>
      <c r="GO51" s="102"/>
      <c r="GP51" s="102"/>
      <c r="GQ51" s="102"/>
      <c r="GR51" s="102"/>
      <c r="GS51" s="102"/>
      <c r="GT51" s="102"/>
      <c r="GU51" s="102"/>
      <c r="GV51" s="102"/>
      <c r="GW51" s="102"/>
      <c r="GX51" s="102"/>
      <c r="GY51" s="102"/>
      <c r="GZ51" s="102"/>
      <c r="HA51" s="102"/>
      <c r="HB51" s="102"/>
      <c r="HC51" s="102"/>
      <c r="HD51" s="102"/>
      <c r="HE51" s="102"/>
      <c r="HF51" s="102"/>
      <c r="HG51" s="102"/>
      <c r="HH51" s="102"/>
      <c r="HI51" s="102"/>
      <c r="HJ51" s="102"/>
      <c r="HK51" s="102"/>
      <c r="HL51" s="102"/>
      <c r="HM51" s="102"/>
      <c r="HN51" s="102"/>
      <c r="HO51" s="102"/>
      <c r="HP51" s="102"/>
      <c r="HQ51" s="102"/>
      <c r="HR51" s="102"/>
      <c r="HS51" s="102"/>
      <c r="HT51" s="102"/>
      <c r="HU51" s="102"/>
      <c r="HV51" s="102"/>
      <c r="HW51" s="102"/>
      <c r="HX51" s="102"/>
      <c r="HY51" s="102"/>
      <c r="HZ51" s="102"/>
      <c r="IA51" s="102"/>
      <c r="IB51" s="102"/>
      <c r="IC51" s="102"/>
      <c r="ID51" s="102"/>
      <c r="IE51" s="102"/>
      <c r="IF51" s="102"/>
      <c r="IG51" s="102"/>
      <c r="IH51" s="102"/>
      <c r="II51" s="102"/>
      <c r="IJ51" s="102"/>
      <c r="IK51" s="102"/>
      <c r="IL51" s="102"/>
      <c r="IM51" s="102"/>
      <c r="IN51" s="102"/>
      <c r="IO51" s="102"/>
      <c r="IP51" s="102"/>
      <c r="IQ51" s="102"/>
      <c r="IR51" s="102"/>
      <c r="IS51" s="102"/>
      <c r="IT51" s="102"/>
      <c r="IU51" s="102"/>
      <c r="IV51" s="102"/>
      <c r="IW51" s="102"/>
    </row>
    <row r="52" customFormat="false" ht="12.75" hidden="false" customHeight="false" outlineLevel="0" collapsed="false">
      <c r="AA52" s="100" t="n">
        <v>57687</v>
      </c>
    </row>
    <row r="53" customFormat="false" ht="11.25" hidden="false" customHeight="true" outlineLevel="0" collapsed="false"/>
    <row r="54" customFormat="false" ht="12.75" hidden="false" customHeight="false" outlineLevel="0" collapsed="false">
      <c r="B54" s="104" t="s">
        <v>32</v>
      </c>
      <c r="C54" s="105"/>
      <c r="D54" s="106"/>
      <c r="E54" s="106"/>
      <c r="F54" s="106"/>
      <c r="G54" s="106"/>
      <c r="H54" s="107" t="n">
        <f aca="false">DSUM(tufco,"hplrtotal",cnt)/COUNT(AH16:AH46)</f>
        <v>26724.1379310345</v>
      </c>
      <c r="J54" s="104" t="s">
        <v>33</v>
      </c>
      <c r="K54" s="105"/>
      <c r="L54" s="108"/>
      <c r="M54" s="108"/>
      <c r="N54" s="108"/>
      <c r="O54" s="106"/>
      <c r="P54" s="107" t="n">
        <f aca="false">DSUM(tufco,"wbtotal",cnt)/COUNT(AH16:AH46)</f>
        <v>32068.9655172414</v>
      </c>
      <c r="R54" s="37"/>
      <c r="S54" s="37"/>
    </row>
    <row r="55" customFormat="false" ht="12.75" hidden="false" customHeight="false" outlineLevel="0" collapsed="false">
      <c r="B55" s="38" t="s">
        <v>34</v>
      </c>
      <c r="C55" s="32"/>
      <c r="H55" s="31" t="n">
        <f aca="false">hplr*days-DSUM(tufco,"hplrtotal",cnt)</f>
        <v>0</v>
      </c>
      <c r="J55" s="38" t="s">
        <v>34</v>
      </c>
      <c r="K55" s="32"/>
      <c r="P55" s="31" t="n">
        <f aca="false">wb*days-DSUM(tufco,"wbtotal",cnt)</f>
        <v>0</v>
      </c>
    </row>
    <row r="56" customFormat="false" ht="13.5" hidden="false" customHeight="false" outlineLevel="0" collapsed="false">
      <c r="B56" s="109" t="s">
        <v>35</v>
      </c>
      <c r="C56" s="110"/>
      <c r="D56" s="111"/>
      <c r="E56" s="111"/>
      <c r="F56" s="111"/>
      <c r="G56" s="111"/>
      <c r="H56" s="42" t="n">
        <f aca="false">+H55/(days-COUNT(AH16:AH46))</f>
        <v>0</v>
      </c>
      <c r="J56" s="109" t="s">
        <v>35</v>
      </c>
      <c r="K56" s="110"/>
      <c r="L56" s="111"/>
      <c r="M56" s="111"/>
      <c r="N56" s="111"/>
      <c r="O56" s="111"/>
      <c r="P56" s="42" t="n">
        <f aca="false">P55/(days-COUNT(AH16:AH46))</f>
        <v>0</v>
      </c>
    </row>
    <row r="57" customFormat="false" ht="12.75" hidden="false" customHeight="true" outlineLevel="0" collapsed="false">
      <c r="B57" s="105"/>
      <c r="C57" s="105"/>
      <c r="D57" s="108"/>
      <c r="E57" s="108"/>
      <c r="F57" s="106"/>
      <c r="G57" s="106"/>
      <c r="J57" s="32"/>
      <c r="K57" s="32"/>
    </row>
    <row r="58" customFormat="false" ht="12.75" hidden="false" customHeight="false" outlineLevel="0" collapsed="false">
      <c r="B58" s="32"/>
      <c r="C58" s="32"/>
      <c r="J58" s="104" t="s">
        <v>36</v>
      </c>
      <c r="K58" s="105"/>
      <c r="L58" s="106"/>
      <c r="M58" s="106"/>
      <c r="N58" s="106"/>
      <c r="O58" s="107" t="n">
        <f aca="false">DSUM(tufco,"wbtotal",cnt)+'Feb 99'!O58</f>
        <v>2700000</v>
      </c>
      <c r="Q58" s="112"/>
    </row>
    <row r="59" customFormat="false" ht="13.5" hidden="false" customHeight="false" outlineLevel="0" collapsed="false">
      <c r="B59" s="32"/>
      <c r="C59" s="32"/>
      <c r="J59" s="113" t="s">
        <v>37</v>
      </c>
      <c r="K59" s="113"/>
      <c r="L59" s="114"/>
      <c r="M59" s="115"/>
      <c r="N59" s="111"/>
      <c r="O59" s="141" t="n">
        <f aca="false">O58/(SUM(AH16:AH46)+'Jan 99a'!days+'Feb 99'!days)</f>
        <v>30681.8181818182</v>
      </c>
    </row>
    <row r="60" customFormat="false" ht="13.5" hidden="false" customHeight="false" outlineLevel="0" collapsed="false">
      <c r="B60" s="104" t="s">
        <v>38</v>
      </c>
      <c r="C60" s="105"/>
      <c r="D60" s="106"/>
      <c r="E60" s="106"/>
      <c r="F60" s="116" t="n">
        <v>12775000</v>
      </c>
    </row>
    <row r="61" customFormat="false" ht="12.75" hidden="false" customHeight="false" outlineLevel="0" collapsed="false">
      <c r="B61" s="38" t="s">
        <v>41</v>
      </c>
      <c r="C61" s="32"/>
      <c r="F61" s="117" t="n">
        <f aca="false">DSUM(tufco,"hplrtotal",cnt)+'Feb 99'!F62</f>
        <v>1955000</v>
      </c>
      <c r="J61" s="104" t="s">
        <v>39</v>
      </c>
      <c r="K61" s="105"/>
      <c r="L61" s="108"/>
      <c r="M61" s="108"/>
      <c r="N61" s="106"/>
      <c r="O61" s="107" t="n">
        <f aca="false">DSUM(tufco,"gdtotal",cnt)/(COUNT(AH16:AH46))</f>
        <v>39410.9310344828</v>
      </c>
    </row>
    <row r="62" customFormat="false" ht="12.75" hidden="false" customHeight="false" outlineLevel="0" collapsed="false">
      <c r="B62" s="38" t="s">
        <v>37</v>
      </c>
      <c r="C62" s="32"/>
      <c r="F62" s="117" t="n">
        <f aca="false">F61/(SUM(AH16:AH46)+'Jan 99a'!days+'Feb 99'!days)</f>
        <v>22215.9090909091</v>
      </c>
      <c r="J62" s="38" t="s">
        <v>34</v>
      </c>
      <c r="K62" s="32"/>
      <c r="O62" s="31"/>
    </row>
    <row r="63" customFormat="false" ht="13.5" hidden="false" customHeight="false" outlineLevel="0" collapsed="false">
      <c r="B63" s="109" t="s">
        <v>43</v>
      </c>
      <c r="C63" s="110"/>
      <c r="D63" s="111"/>
      <c r="E63" s="111"/>
      <c r="F63" s="118" t="n">
        <f aca="false">(+F60-F61)/(365-SUM(AH16:AH46)-'Jan 99a'!days-'Feb 99'!days)</f>
        <v>39061.3718411552</v>
      </c>
      <c r="J63" s="109" t="s">
        <v>35</v>
      </c>
      <c r="K63" s="110"/>
      <c r="L63" s="111"/>
      <c r="M63" s="111"/>
      <c r="N63" s="111"/>
      <c r="O63" s="42"/>
      <c r="P63" s="32"/>
      <c r="T63" s="32"/>
    </row>
    <row r="64" customFormat="false" ht="13.5" hidden="false" customHeight="false" outlineLevel="0" collapsed="false">
      <c r="J64" s="104" t="s">
        <v>44</v>
      </c>
      <c r="K64" s="105"/>
      <c r="L64" s="105"/>
      <c r="M64" s="105"/>
      <c r="N64" s="105"/>
      <c r="O64" s="116" t="n">
        <v>9125000</v>
      </c>
    </row>
    <row r="65" customFormat="false" ht="12.75" hidden="false" customHeight="false" outlineLevel="0" collapsed="false">
      <c r="B65" s="142" t="s">
        <v>66</v>
      </c>
      <c r="C65" s="106"/>
      <c r="D65" s="106"/>
      <c r="E65" s="106"/>
      <c r="F65" s="116" t="n">
        <f aca="false">DSUM(tufco,"hplrtotal",cnt)+DSUM(tufco,"gdtotal",cnt)</f>
        <v>1917917</v>
      </c>
      <c r="J65" s="38" t="s">
        <v>45</v>
      </c>
      <c r="K65" s="32"/>
      <c r="L65" s="32"/>
      <c r="M65" s="32"/>
      <c r="N65" s="32"/>
      <c r="O65" s="117" t="n">
        <f aca="false">DSUM(tufco,"gdtotal",cnt)+'Feb 99'!O65</f>
        <v>1530459</v>
      </c>
    </row>
    <row r="66" customFormat="false" ht="12.75" hidden="false" customHeight="false" outlineLevel="0" collapsed="false">
      <c r="B66" s="34" t="s">
        <v>67</v>
      </c>
      <c r="F66" s="117" t="n">
        <f aca="false">F65+'Feb 99'!F73</f>
        <v>2575710</v>
      </c>
      <c r="J66" s="38" t="s">
        <v>37</v>
      </c>
      <c r="K66" s="32"/>
      <c r="L66" s="32"/>
      <c r="M66" s="32"/>
      <c r="N66" s="32"/>
      <c r="O66" s="143" t="n">
        <f aca="false">O65/(SUM(AH16:AH46)+'Jan 99a'!days+'Feb 99'!days)</f>
        <v>17391.5795454545</v>
      </c>
    </row>
    <row r="67" customFormat="false" ht="13.5" hidden="false" customHeight="false" outlineLevel="0" collapsed="false">
      <c r="B67" s="109" t="s">
        <v>47</v>
      </c>
      <c r="C67" s="110"/>
      <c r="D67" s="111"/>
      <c r="E67" s="111"/>
      <c r="F67" s="118" t="n">
        <f aca="false">+F63+O67</f>
        <v>66478.4873646209</v>
      </c>
      <c r="J67" s="109" t="s">
        <v>43</v>
      </c>
      <c r="K67" s="110"/>
      <c r="L67" s="110"/>
      <c r="M67" s="110"/>
      <c r="N67" s="110"/>
      <c r="O67" s="118" t="n">
        <f aca="false">(+O64-O65)/(365-SUM(AH16:AH46)-'Jan 99a'!days-'Feb 99'!days)</f>
        <v>27417.1155234657</v>
      </c>
    </row>
    <row r="68" customFormat="false" ht="12.75" hidden="false" customHeight="false" outlineLevel="0" collapsed="false">
      <c r="R68" s="102"/>
    </row>
    <row r="69" customFormat="false" ht="12.75" hidden="false" customHeight="false" outlineLevel="0" collapsed="false">
      <c r="B69" s="190"/>
      <c r="C69" s="190"/>
      <c r="D69" s="1" t="s">
        <v>48</v>
      </c>
    </row>
    <row r="71" customFormat="false" ht="12.75" hidden="false" customHeight="false" outlineLevel="0" collapsed="false">
      <c r="J71" s="37"/>
      <c r="K71" s="37"/>
      <c r="L71" s="37"/>
      <c r="M71" s="37"/>
      <c r="N71" s="37"/>
      <c r="O71" s="37"/>
    </row>
    <row r="72" customFormat="false" ht="12.75" hidden="false" customHeight="false" outlineLevel="0" collapsed="false">
      <c r="J72" s="37"/>
      <c r="K72" s="37"/>
      <c r="L72" s="37"/>
      <c r="M72" s="37"/>
      <c r="N72" s="37"/>
      <c r="O72" s="37"/>
    </row>
    <row r="73" customFormat="false" ht="12.75" hidden="false" customHeight="false" outlineLevel="0" collapsed="false">
      <c r="G73" s="37"/>
      <c r="H73" s="37"/>
      <c r="I73" s="37"/>
      <c r="P73" s="37"/>
    </row>
    <row r="74" customFormat="false" ht="12.75" hidden="false" customHeight="false" outlineLevel="0" collapsed="false">
      <c r="F74" s="37"/>
      <c r="G74" s="37"/>
      <c r="H74" s="37"/>
      <c r="I74" s="37"/>
      <c r="P74" s="37"/>
    </row>
    <row r="75" customFormat="false" ht="12.75" hidden="false" customHeight="false" outlineLevel="0" collapsed="false">
      <c r="F75" s="37"/>
      <c r="J75" s="121"/>
      <c r="K75" s="121"/>
      <c r="L75" s="0"/>
      <c r="M75" s="0"/>
      <c r="N75" s="0"/>
      <c r="O75" s="0"/>
    </row>
    <row r="76" customFormat="false" ht="12.75" hidden="false" customHeight="false" outlineLevel="0" collapsed="false">
      <c r="J76" s="121"/>
      <c r="K76" s="121"/>
      <c r="L76" s="0"/>
      <c r="M76" s="0"/>
      <c r="N76" s="0"/>
      <c r="O76" s="0"/>
    </row>
    <row r="77" customFormat="false" ht="12.75" hidden="false" customHeight="false" outlineLevel="0" collapsed="false">
      <c r="A77" s="121"/>
      <c r="G77" s="0"/>
      <c r="H77" s="121"/>
      <c r="I77" s="121"/>
      <c r="P77" s="0"/>
      <c r="Q77" s="0"/>
      <c r="R77" s="0"/>
      <c r="S77" s="0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  <c r="AM77" s="121"/>
      <c r="AN77" s="121"/>
      <c r="AO77" s="121"/>
      <c r="AP77" s="121"/>
      <c r="AQ77" s="121"/>
      <c r="AR77" s="121"/>
      <c r="AS77" s="121"/>
      <c r="AT77" s="121"/>
      <c r="AU77" s="121"/>
      <c r="AV77" s="121"/>
      <c r="AW77" s="121"/>
      <c r="AX77" s="121"/>
      <c r="AY77" s="121"/>
      <c r="AZ77" s="121"/>
      <c r="BA77" s="121"/>
      <c r="BB77" s="121"/>
      <c r="BC77" s="121"/>
      <c r="BD77" s="121"/>
      <c r="BE77" s="121"/>
      <c r="BF77" s="121"/>
      <c r="BG77" s="121"/>
      <c r="BH77" s="121"/>
      <c r="BI77" s="121"/>
      <c r="BJ77" s="121"/>
      <c r="BK77" s="121"/>
      <c r="BL77" s="121"/>
      <c r="BM77" s="121"/>
      <c r="BN77" s="121"/>
      <c r="BO77" s="121"/>
      <c r="BP77" s="121"/>
      <c r="BQ77" s="121"/>
      <c r="BR77" s="121"/>
      <c r="BS77" s="121"/>
      <c r="BT77" s="121"/>
      <c r="BU77" s="121"/>
      <c r="BV77" s="121"/>
      <c r="BW77" s="121"/>
      <c r="BX77" s="121"/>
      <c r="BY77" s="121"/>
      <c r="BZ77" s="121"/>
      <c r="CA77" s="121"/>
      <c r="CB77" s="121"/>
      <c r="CC77" s="121"/>
      <c r="CD77" s="121"/>
      <c r="CE77" s="121"/>
      <c r="CF77" s="121"/>
      <c r="CG77" s="121"/>
      <c r="CH77" s="121"/>
      <c r="CI77" s="121"/>
      <c r="CJ77" s="121"/>
      <c r="CK77" s="121"/>
      <c r="CL77" s="121"/>
      <c r="CM77" s="121"/>
      <c r="CN77" s="121"/>
      <c r="CO77" s="121"/>
      <c r="CP77" s="121"/>
      <c r="CQ77" s="121"/>
      <c r="CR77" s="121"/>
      <c r="CS77" s="121"/>
      <c r="CT77" s="121"/>
      <c r="CU77" s="121"/>
      <c r="CV77" s="121"/>
      <c r="CW77" s="121"/>
      <c r="CX77" s="121"/>
      <c r="CY77" s="121"/>
      <c r="CZ77" s="121"/>
      <c r="DA77" s="121"/>
      <c r="DB77" s="121"/>
      <c r="DC77" s="121"/>
      <c r="DD77" s="121"/>
      <c r="DE77" s="121"/>
      <c r="DF77" s="121"/>
      <c r="DG77" s="121"/>
      <c r="DH77" s="121"/>
      <c r="DI77" s="121"/>
      <c r="DJ77" s="121"/>
      <c r="DK77" s="121"/>
      <c r="DL77" s="121"/>
      <c r="DM77" s="121"/>
      <c r="DN77" s="121"/>
      <c r="DO77" s="121"/>
      <c r="DP77" s="121"/>
      <c r="DQ77" s="121"/>
      <c r="DR77" s="121"/>
      <c r="DS77" s="121"/>
      <c r="DT77" s="121"/>
      <c r="DU77" s="121"/>
      <c r="DV77" s="121"/>
      <c r="DW77" s="121"/>
      <c r="DX77" s="121"/>
      <c r="DY77" s="121"/>
      <c r="DZ77" s="121"/>
      <c r="EA77" s="121"/>
      <c r="EB77" s="121"/>
      <c r="EC77" s="121"/>
      <c r="ED77" s="121"/>
      <c r="EE77" s="121"/>
      <c r="EF77" s="121"/>
      <c r="EG77" s="121"/>
      <c r="EH77" s="121"/>
      <c r="EI77" s="121"/>
      <c r="EJ77" s="121"/>
      <c r="EK77" s="121"/>
      <c r="EL77" s="121"/>
      <c r="EM77" s="121"/>
      <c r="EN77" s="121"/>
      <c r="EO77" s="121"/>
      <c r="EP77" s="121"/>
      <c r="EQ77" s="121"/>
      <c r="ER77" s="121"/>
      <c r="ES77" s="121"/>
      <c r="ET77" s="121"/>
      <c r="EU77" s="121"/>
      <c r="EV77" s="121"/>
      <c r="EW77" s="121"/>
      <c r="EX77" s="121"/>
      <c r="EY77" s="121"/>
      <c r="EZ77" s="121"/>
      <c r="FA77" s="121"/>
      <c r="FB77" s="121"/>
      <c r="FC77" s="121"/>
      <c r="FD77" s="121"/>
      <c r="FE77" s="121"/>
      <c r="FF77" s="121"/>
      <c r="FG77" s="121"/>
      <c r="FH77" s="121"/>
      <c r="FI77" s="121"/>
      <c r="FJ77" s="121"/>
      <c r="FK77" s="121"/>
      <c r="FL77" s="121"/>
      <c r="FM77" s="121"/>
      <c r="FN77" s="121"/>
      <c r="FO77" s="121"/>
      <c r="FP77" s="121"/>
      <c r="FQ77" s="121"/>
      <c r="FR77" s="121"/>
      <c r="FS77" s="121"/>
      <c r="FT77" s="121"/>
      <c r="FU77" s="121"/>
      <c r="FV77" s="121"/>
      <c r="FW77" s="121"/>
      <c r="FX77" s="121"/>
      <c r="FY77" s="121"/>
      <c r="FZ77" s="121"/>
      <c r="GA77" s="121"/>
      <c r="GB77" s="121"/>
      <c r="GC77" s="121"/>
      <c r="GD77" s="121"/>
      <c r="GE77" s="121"/>
      <c r="GF77" s="121"/>
      <c r="GG77" s="121"/>
      <c r="GH77" s="121"/>
      <c r="GI77" s="121"/>
      <c r="GJ77" s="121"/>
      <c r="GK77" s="121"/>
      <c r="GL77" s="121"/>
      <c r="GM77" s="121"/>
      <c r="GN77" s="121"/>
      <c r="GO77" s="121"/>
      <c r="GP77" s="121"/>
      <c r="GQ77" s="121"/>
      <c r="GR77" s="121"/>
      <c r="GS77" s="121"/>
      <c r="GT77" s="121"/>
      <c r="GU77" s="121"/>
      <c r="GV77" s="121"/>
      <c r="GW77" s="121"/>
      <c r="GX77" s="121"/>
      <c r="GY77" s="121"/>
      <c r="GZ77" s="121"/>
      <c r="HA77" s="121"/>
      <c r="HB77" s="121"/>
      <c r="HC77" s="121"/>
      <c r="HD77" s="121"/>
      <c r="HE77" s="121"/>
      <c r="HF77" s="121"/>
      <c r="HG77" s="121"/>
      <c r="HH77" s="121"/>
      <c r="HI77" s="121"/>
      <c r="HJ77" s="121"/>
      <c r="HK77" s="121"/>
      <c r="HL77" s="121"/>
      <c r="HM77" s="121"/>
      <c r="HN77" s="121"/>
      <c r="HO77" s="121"/>
      <c r="HP77" s="121"/>
      <c r="HQ77" s="121"/>
      <c r="HR77" s="121"/>
      <c r="HS77" s="121"/>
      <c r="HT77" s="121"/>
      <c r="HU77" s="121"/>
      <c r="HV77" s="121"/>
      <c r="HW77" s="121"/>
      <c r="HX77" s="121"/>
      <c r="HY77" s="121"/>
      <c r="HZ77" s="121"/>
      <c r="IA77" s="121"/>
      <c r="IB77" s="121"/>
      <c r="IC77" s="121"/>
      <c r="ID77" s="121"/>
      <c r="IE77" s="121"/>
      <c r="IF77" s="121"/>
      <c r="IG77" s="121"/>
      <c r="IH77" s="121"/>
      <c r="II77" s="121"/>
      <c r="IJ77" s="121"/>
      <c r="IK77" s="121"/>
      <c r="IL77" s="121"/>
      <c r="IM77" s="121"/>
      <c r="IN77" s="121"/>
      <c r="IO77" s="121"/>
      <c r="IP77" s="121"/>
      <c r="IQ77" s="121"/>
      <c r="IR77" s="121"/>
      <c r="IS77" s="121"/>
      <c r="IT77" s="121"/>
      <c r="IU77" s="121"/>
      <c r="IV77" s="121"/>
      <c r="IW77" s="121"/>
    </row>
    <row r="78" customFormat="false" ht="12.75" hidden="false" customHeight="false" outlineLevel="0" collapsed="false">
      <c r="A78" s="121"/>
      <c r="B78" s="121"/>
      <c r="C78" s="121"/>
      <c r="D78" s="0"/>
      <c r="E78" s="0"/>
      <c r="F78" s="0"/>
      <c r="G78" s="0"/>
      <c r="H78" s="121"/>
      <c r="I78" s="121"/>
      <c r="P78" s="0"/>
      <c r="Q78" s="0"/>
      <c r="R78" s="0"/>
      <c r="S78" s="0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1"/>
      <c r="AM78" s="121"/>
      <c r="AN78" s="121"/>
      <c r="AO78" s="121"/>
      <c r="AP78" s="121"/>
      <c r="AQ78" s="121"/>
      <c r="AR78" s="121"/>
      <c r="AS78" s="121"/>
      <c r="AT78" s="121"/>
      <c r="AU78" s="121"/>
      <c r="AV78" s="121"/>
      <c r="AW78" s="121"/>
      <c r="AX78" s="121"/>
      <c r="AY78" s="121"/>
      <c r="AZ78" s="121"/>
      <c r="BA78" s="121"/>
      <c r="BB78" s="121"/>
      <c r="BC78" s="121"/>
      <c r="BD78" s="121"/>
      <c r="BE78" s="121"/>
      <c r="BF78" s="121"/>
      <c r="BG78" s="121"/>
      <c r="BH78" s="121"/>
      <c r="BI78" s="121"/>
      <c r="BJ78" s="121"/>
      <c r="BK78" s="121"/>
      <c r="BL78" s="121"/>
      <c r="BM78" s="121"/>
      <c r="BN78" s="121"/>
      <c r="BO78" s="121"/>
      <c r="BP78" s="121"/>
      <c r="BQ78" s="121"/>
      <c r="BR78" s="121"/>
      <c r="BS78" s="121"/>
      <c r="BT78" s="121"/>
      <c r="BU78" s="121"/>
      <c r="BV78" s="121"/>
      <c r="BW78" s="121"/>
      <c r="BX78" s="121"/>
      <c r="BY78" s="121"/>
      <c r="BZ78" s="121"/>
      <c r="CA78" s="121"/>
      <c r="CB78" s="121"/>
      <c r="CC78" s="121"/>
      <c r="CD78" s="121"/>
      <c r="CE78" s="121"/>
      <c r="CF78" s="121"/>
      <c r="CG78" s="121"/>
      <c r="CH78" s="121"/>
      <c r="CI78" s="121"/>
      <c r="CJ78" s="121"/>
      <c r="CK78" s="121"/>
      <c r="CL78" s="121"/>
      <c r="CM78" s="121"/>
      <c r="CN78" s="121"/>
      <c r="CO78" s="121"/>
      <c r="CP78" s="121"/>
      <c r="CQ78" s="121"/>
      <c r="CR78" s="121"/>
      <c r="CS78" s="121"/>
      <c r="CT78" s="121"/>
      <c r="CU78" s="121"/>
      <c r="CV78" s="121"/>
      <c r="CW78" s="121"/>
      <c r="CX78" s="121"/>
      <c r="CY78" s="121"/>
      <c r="CZ78" s="121"/>
      <c r="DA78" s="121"/>
      <c r="DB78" s="121"/>
      <c r="DC78" s="121"/>
      <c r="DD78" s="121"/>
      <c r="DE78" s="121"/>
      <c r="DF78" s="121"/>
      <c r="DG78" s="121"/>
      <c r="DH78" s="121"/>
      <c r="DI78" s="121"/>
      <c r="DJ78" s="121"/>
      <c r="DK78" s="121"/>
      <c r="DL78" s="121"/>
      <c r="DM78" s="121"/>
      <c r="DN78" s="121"/>
      <c r="DO78" s="121"/>
      <c r="DP78" s="121"/>
      <c r="DQ78" s="121"/>
      <c r="DR78" s="121"/>
      <c r="DS78" s="121"/>
      <c r="DT78" s="121"/>
      <c r="DU78" s="121"/>
      <c r="DV78" s="121"/>
      <c r="DW78" s="121"/>
      <c r="DX78" s="121"/>
      <c r="DY78" s="121"/>
      <c r="DZ78" s="121"/>
      <c r="EA78" s="121"/>
      <c r="EB78" s="121"/>
      <c r="EC78" s="121"/>
      <c r="ED78" s="121"/>
      <c r="EE78" s="121"/>
      <c r="EF78" s="121"/>
      <c r="EG78" s="121"/>
      <c r="EH78" s="121"/>
      <c r="EI78" s="121"/>
      <c r="EJ78" s="121"/>
      <c r="EK78" s="121"/>
      <c r="EL78" s="121"/>
      <c r="EM78" s="121"/>
      <c r="EN78" s="121"/>
      <c r="EO78" s="121"/>
      <c r="EP78" s="121"/>
      <c r="EQ78" s="121"/>
      <c r="ER78" s="121"/>
      <c r="ES78" s="121"/>
      <c r="ET78" s="121"/>
      <c r="EU78" s="121"/>
      <c r="EV78" s="121"/>
      <c r="EW78" s="121"/>
      <c r="EX78" s="121"/>
      <c r="EY78" s="121"/>
      <c r="EZ78" s="121"/>
      <c r="FA78" s="121"/>
      <c r="FB78" s="121"/>
      <c r="FC78" s="121"/>
      <c r="FD78" s="121"/>
      <c r="FE78" s="121"/>
      <c r="FF78" s="121"/>
      <c r="FG78" s="121"/>
      <c r="FH78" s="121"/>
      <c r="FI78" s="121"/>
      <c r="FJ78" s="121"/>
      <c r="FK78" s="121"/>
      <c r="FL78" s="121"/>
      <c r="FM78" s="121"/>
      <c r="FN78" s="121"/>
      <c r="FO78" s="121"/>
      <c r="FP78" s="121"/>
      <c r="FQ78" s="121"/>
      <c r="FR78" s="121"/>
      <c r="FS78" s="121"/>
      <c r="FT78" s="121"/>
      <c r="FU78" s="121"/>
      <c r="FV78" s="121"/>
      <c r="FW78" s="121"/>
      <c r="FX78" s="121"/>
      <c r="FY78" s="121"/>
      <c r="FZ78" s="121"/>
      <c r="GA78" s="121"/>
      <c r="GB78" s="121"/>
      <c r="GC78" s="121"/>
      <c r="GD78" s="121"/>
      <c r="GE78" s="121"/>
      <c r="GF78" s="121"/>
      <c r="GG78" s="121"/>
      <c r="GH78" s="121"/>
      <c r="GI78" s="121"/>
      <c r="GJ78" s="121"/>
      <c r="GK78" s="121"/>
      <c r="GL78" s="121"/>
      <c r="GM78" s="121"/>
      <c r="GN78" s="121"/>
      <c r="GO78" s="121"/>
      <c r="GP78" s="121"/>
      <c r="GQ78" s="121"/>
      <c r="GR78" s="121"/>
      <c r="GS78" s="121"/>
      <c r="GT78" s="121"/>
      <c r="GU78" s="121"/>
      <c r="GV78" s="121"/>
      <c r="GW78" s="121"/>
      <c r="GX78" s="121"/>
      <c r="GY78" s="121"/>
      <c r="GZ78" s="121"/>
      <c r="HA78" s="121"/>
      <c r="HB78" s="121"/>
      <c r="HC78" s="121"/>
      <c r="HD78" s="121"/>
      <c r="HE78" s="121"/>
      <c r="HF78" s="121"/>
      <c r="HG78" s="121"/>
      <c r="HH78" s="121"/>
      <c r="HI78" s="121"/>
      <c r="HJ78" s="121"/>
      <c r="HK78" s="121"/>
      <c r="HL78" s="121"/>
      <c r="HM78" s="121"/>
      <c r="HN78" s="121"/>
      <c r="HO78" s="121"/>
      <c r="HP78" s="121"/>
      <c r="HQ78" s="121"/>
      <c r="HR78" s="121"/>
      <c r="HS78" s="121"/>
      <c r="HT78" s="121"/>
      <c r="HU78" s="121"/>
      <c r="HV78" s="121"/>
      <c r="HW78" s="121"/>
      <c r="HX78" s="121"/>
      <c r="HY78" s="121"/>
      <c r="HZ78" s="121"/>
      <c r="IA78" s="121"/>
      <c r="IB78" s="121"/>
      <c r="IC78" s="121"/>
      <c r="ID78" s="121"/>
      <c r="IE78" s="121"/>
      <c r="IF78" s="121"/>
      <c r="IG78" s="121"/>
      <c r="IH78" s="121"/>
      <c r="II78" s="121"/>
      <c r="IJ78" s="121"/>
      <c r="IK78" s="121"/>
      <c r="IL78" s="121"/>
      <c r="IM78" s="121"/>
      <c r="IN78" s="121"/>
      <c r="IO78" s="121"/>
      <c r="IP78" s="121"/>
      <c r="IQ78" s="121"/>
      <c r="IR78" s="121"/>
      <c r="IS78" s="121"/>
      <c r="IT78" s="121"/>
      <c r="IU78" s="121"/>
      <c r="IV78" s="121"/>
      <c r="IW78" s="121"/>
    </row>
    <row r="79" customFormat="false" ht="12.75" hidden="false" customHeight="false" outlineLevel="0" collapsed="false">
      <c r="B79" s="121"/>
      <c r="C79" s="121"/>
      <c r="D79" s="0"/>
      <c r="E79" s="0"/>
      <c r="F79" s="0"/>
      <c r="G79" s="0"/>
    </row>
    <row r="80" customFormat="false" ht="12.75" hidden="false" customHeight="false" outlineLevel="0" collapsed="false">
      <c r="D80" s="0"/>
      <c r="E80" s="0"/>
      <c r="F80" s="0"/>
    </row>
    <row r="89" customFormat="false" ht="12.75" hidden="false" customHeight="false" outlineLevel="0" collapsed="false">
      <c r="A89" s="1" t="s">
        <v>59</v>
      </c>
    </row>
    <row r="90" customFormat="false" ht="12.75" hidden="false" customHeight="false" outlineLevel="0" collapsed="false">
      <c r="A90" s="1" t="n">
        <v>1</v>
      </c>
    </row>
  </sheetData>
  <mergeCells count="5">
    <mergeCell ref="D12:G12"/>
    <mergeCell ref="L12:O12"/>
    <mergeCell ref="T12:V12"/>
    <mergeCell ref="AD12:AF12"/>
    <mergeCell ref="AA13:AB13"/>
  </mergeCells>
  <printOptions headings="false" gridLines="false" gridLinesSet="true" horizontalCentered="false" verticalCentered="false"/>
  <pageMargins left="0.379861111111111" right="0.329861111111111" top="0.75" bottom="0.752083333333333" header="0.511811023622047" footer="0.2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8"/>
  <sheetViews>
    <sheetView showFormulas="false" showGridLines="false" showRowColHeaders="true" showZeros="true" rightToLeft="false" tabSelected="false" showOutlineSymbols="true" defaultGridColor="true" view="normal" topLeftCell="A3" colorId="64" zoomScale="70" zoomScaleNormal="70" zoomScalePageLayoutView="100" workbookViewId="0">
      <pane xSplit="1" ySplit="13" topLeftCell="B16" activePane="bottomRight" state="frozen"/>
      <selection pane="topLeft" activeCell="A3" activeCellId="0" sqref="A3"/>
      <selection pane="topRight" activeCell="B3" activeCellId="0" sqref="B3"/>
      <selection pane="bottomLeft" activeCell="A16" activeCellId="0" sqref="A16"/>
      <selection pane="bottomRight" activeCell="B2" activeCellId="0" sqref="B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7.7"/>
    <col collapsed="false" customWidth="true" hidden="false" outlineLevel="0" max="2" min="2" style="1" width="13.28"/>
    <col collapsed="false" customWidth="true" hidden="false" outlineLevel="0" max="3" min="3" style="1" width="2.7"/>
    <col collapsed="false" customWidth="true" hidden="false" outlineLevel="0" max="5" min="4" style="1" width="15.28"/>
    <col collapsed="false" customWidth="true" hidden="false" outlineLevel="0" max="6" min="6" style="1" width="14.14"/>
    <col collapsed="false" customWidth="true" hidden="false" outlineLevel="0" max="7" min="7" style="1" width="11.13"/>
    <col collapsed="false" customWidth="true" hidden="false" outlineLevel="0" max="8" min="8" style="1" width="12.7"/>
    <col collapsed="false" customWidth="true" hidden="false" outlineLevel="0" max="9" min="9" style="1" width="3.7"/>
    <col collapsed="false" customWidth="true" hidden="false" outlineLevel="0" max="10" min="10" style="1" width="10.71"/>
    <col collapsed="false" customWidth="true" hidden="false" outlineLevel="0" max="11" min="11" style="1" width="2.7"/>
    <col collapsed="false" customWidth="true" hidden="false" outlineLevel="0" max="12" min="12" style="1" width="13.41"/>
    <col collapsed="false" customWidth="true" hidden="false" outlineLevel="0" max="13" min="13" style="1" width="10.71"/>
    <col collapsed="false" customWidth="true" hidden="false" outlineLevel="0" max="14" min="14" style="1" width="14.7"/>
    <col collapsed="false" customWidth="true" hidden="false" outlineLevel="0" max="15" min="15" style="1" width="12.56"/>
    <col collapsed="false" customWidth="true" hidden="false" outlineLevel="0" max="16" min="16" style="1" width="12.7"/>
    <col collapsed="false" customWidth="true" hidden="false" outlineLevel="0" max="17" min="17" style="1" width="3.7"/>
    <col collapsed="false" customWidth="true" hidden="false" outlineLevel="0" max="18" min="18" style="1" width="10.71"/>
    <col collapsed="false" customWidth="true" hidden="false" outlineLevel="0" max="19" min="19" style="1" width="2.42"/>
    <col collapsed="false" customWidth="true" hidden="false" outlineLevel="0" max="20" min="20" style="1" width="13.41"/>
    <col collapsed="false" customWidth="true" hidden="false" outlineLevel="0" max="22" min="21" style="1" width="10.71"/>
    <col collapsed="false" customWidth="true" hidden="false" outlineLevel="0" max="23" min="23" style="1" width="12.7"/>
    <col collapsed="false" customWidth="true" hidden="false" outlineLevel="0" max="24" min="24" style="1" width="4.7"/>
    <col collapsed="false" customWidth="true" hidden="false" outlineLevel="0" max="25" min="25" style="1" width="14.56"/>
    <col collapsed="false" customWidth="true" hidden="false" outlineLevel="0" max="26" min="26" style="1" width="6.7"/>
    <col collapsed="false" customWidth="true" hidden="false" outlineLevel="0" max="28" min="27" style="1" width="12.14"/>
    <col collapsed="false" customWidth="true" hidden="false" outlineLevel="0" max="29" min="29" style="1" width="6.7"/>
    <col collapsed="false" customWidth="true" hidden="true" outlineLevel="0" max="30" min="30" style="1" width="12.42"/>
    <col collapsed="false" customWidth="true" hidden="true" outlineLevel="0" max="31" min="31" style="1" width="14.7"/>
    <col collapsed="false" customWidth="true" hidden="true" outlineLevel="0" max="32" min="32" style="1" width="11.28"/>
    <col collapsed="false" customWidth="true" hidden="true" outlineLevel="0" max="33" min="33" style="1" width="9.06"/>
    <col collapsed="false" customWidth="false" hidden="false" outlineLevel="0" max="34" min="34" style="1" width="9.14"/>
    <col collapsed="false" customWidth="true" hidden="true" outlineLevel="0" max="36" min="35" style="1" width="9.06"/>
    <col collapsed="false" customWidth="true" hidden="false" outlineLevel="0" max="37" min="37" style="1" width="8.99"/>
    <col collapsed="false" customWidth="false" hidden="false" outlineLevel="0" max="38" min="38" style="1" width="9.14"/>
    <col collapsed="false" customWidth="true" hidden="false" outlineLevel="0" max="39" min="39" style="1" width="11.28"/>
    <col collapsed="false" customWidth="true" hidden="false" outlineLevel="0" max="40" min="40" style="1" width="12.28"/>
    <col collapsed="false" customWidth="false" hidden="false" outlineLevel="0" max="41" min="41" style="1" width="9.14"/>
    <col collapsed="false" customWidth="true" hidden="false" outlineLevel="0" max="42" min="42" style="1" width="10.28"/>
    <col collapsed="false" customWidth="false" hidden="false" outlineLevel="0" max="257" min="43" style="1" width="9.14"/>
  </cols>
  <sheetData>
    <row r="1" customFormat="false" ht="13.5" hidden="false" customHeight="false" outlineLevel="0" collapsed="false">
      <c r="E1" s="2"/>
      <c r="F1" s="3" t="s">
        <v>0</v>
      </c>
      <c r="G1" s="4" t="s">
        <v>1</v>
      </c>
    </row>
    <row r="2" customFormat="false" ht="13.5" hidden="false" customHeight="false" outlineLevel="0" collapsed="false">
      <c r="A2" s="5" t="s">
        <v>2</v>
      </c>
      <c r="B2" s="6" t="n">
        <v>30</v>
      </c>
      <c r="C2" s="7"/>
      <c r="E2" s="8" t="s">
        <v>3</v>
      </c>
      <c r="F2" s="9" t="n">
        <v>40000</v>
      </c>
      <c r="G2" s="10" t="n">
        <v>30000</v>
      </c>
    </row>
    <row r="3" customFormat="false" ht="19.5" hidden="false" customHeight="false" outlineLevel="0" collapsed="false">
      <c r="A3" s="11" t="s">
        <v>4</v>
      </c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</row>
    <row r="4" customFormat="false" ht="19.5" hidden="false" customHeight="false" outlineLevel="0" collapsed="false">
      <c r="A4" s="11" t="s">
        <v>5</v>
      </c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K4" s="1" t="n">
        <v>36281</v>
      </c>
    </row>
    <row r="5" customFormat="false" ht="19.5" hidden="false" customHeight="false" outlineLevel="0" collapsed="false">
      <c r="A5" s="11"/>
      <c r="B5" s="0"/>
      <c r="C5" s="0"/>
      <c r="D5" s="0"/>
      <c r="E5" s="0"/>
      <c r="F5" s="0"/>
      <c r="G5" s="0"/>
      <c r="H5" s="0"/>
      <c r="I5" s="0"/>
      <c r="J5" s="12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K5" s="1" t="n">
        <v>36251</v>
      </c>
      <c r="AN5" s="144" t="n">
        <f aca="false">time</f>
        <v>45926.9769181122</v>
      </c>
    </row>
    <row r="6" customFormat="false" ht="19.5" hidden="false" customHeight="false" outlineLevel="0" collapsed="false">
      <c r="A6" s="13" t="s">
        <v>68</v>
      </c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K6" s="102" t="n">
        <f aca="true">IF(NOW()&lt;36281,ROUND(NOW(),0),36281)</f>
        <v>36281</v>
      </c>
      <c r="AM6" s="145" t="n">
        <f aca="true">NOW()</f>
        <v>45926.9769181122</v>
      </c>
      <c r="AN6" s="144" t="n">
        <v>0.5</v>
      </c>
    </row>
    <row r="7" customFormat="false" ht="16.5" hidden="false" customHeight="false" outlineLevel="0" collapsed="false">
      <c r="A7" s="14"/>
    </row>
    <row r="8" customFormat="false" ht="18" hidden="false" customHeight="false" outlineLevel="0" collapsed="false">
      <c r="B8" s="15" t="s">
        <v>7</v>
      </c>
      <c r="C8" s="16"/>
      <c r="D8" s="16"/>
      <c r="E8" s="16"/>
      <c r="F8" s="16"/>
      <c r="G8" s="16"/>
      <c r="H8" s="17"/>
      <c r="I8" s="18"/>
      <c r="J8" s="19" t="s">
        <v>8</v>
      </c>
      <c r="K8" s="20"/>
      <c r="L8" s="21"/>
      <c r="M8" s="21"/>
      <c r="N8" s="21"/>
      <c r="O8" s="21"/>
      <c r="P8" s="22"/>
      <c r="R8" s="23" t="s">
        <v>9</v>
      </c>
      <c r="S8" s="24"/>
      <c r="T8" s="24"/>
      <c r="U8" s="25"/>
      <c r="V8" s="24"/>
      <c r="W8" s="26"/>
      <c r="X8" s="27"/>
    </row>
    <row r="9" customFormat="false" ht="15" hidden="false" customHeight="true" outlineLevel="0" collapsed="false">
      <c r="B9" s="28" t="s">
        <v>10</v>
      </c>
      <c r="C9" s="29"/>
      <c r="D9" s="18"/>
      <c r="E9" s="18"/>
      <c r="F9" s="18"/>
      <c r="G9" s="18"/>
      <c r="H9" s="30"/>
      <c r="I9" s="18"/>
      <c r="J9" s="28" t="s">
        <v>11</v>
      </c>
      <c r="K9" s="29"/>
      <c r="L9" s="18"/>
      <c r="M9" s="18"/>
      <c r="N9" s="18"/>
      <c r="O9" s="18"/>
      <c r="P9" s="31"/>
      <c r="R9" s="28" t="s">
        <v>10</v>
      </c>
      <c r="S9" s="29"/>
      <c r="T9" s="18"/>
      <c r="U9" s="32"/>
      <c r="V9" s="18"/>
      <c r="W9" s="33"/>
      <c r="X9" s="27"/>
      <c r="AN9" s="146"/>
    </row>
    <row r="10" customFormat="false" ht="15.75" hidden="false" customHeight="true" outlineLevel="0" collapsed="false">
      <c r="B10" s="34" t="s">
        <v>12</v>
      </c>
      <c r="E10" s="35" t="s">
        <v>69</v>
      </c>
      <c r="F10" s="36" t="n">
        <f aca="false">hplr</f>
        <v>40000</v>
      </c>
      <c r="H10" s="31"/>
      <c r="J10" s="34" t="s">
        <v>14</v>
      </c>
      <c r="N10" s="35" t="str">
        <f aca="false">E10</f>
        <v>Apr Nom:</v>
      </c>
      <c r="O10" s="36" t="n">
        <f aca="false">wb</f>
        <v>30000</v>
      </c>
      <c r="P10" s="31"/>
      <c r="R10" s="28" t="s">
        <v>15</v>
      </c>
      <c r="S10" s="29"/>
      <c r="T10" s="32"/>
      <c r="U10" s="32"/>
      <c r="W10" s="31"/>
      <c r="AP10" s="112"/>
    </row>
    <row r="11" customFormat="false" ht="9.75" hidden="false" customHeight="true" outlineLevel="0" collapsed="false">
      <c r="B11" s="34"/>
      <c r="D11" s="37"/>
      <c r="E11" s="37"/>
      <c r="H11" s="31"/>
      <c r="J11" s="34"/>
      <c r="N11" s="37"/>
      <c r="P11" s="31"/>
      <c r="R11" s="38"/>
      <c r="S11" s="32"/>
      <c r="T11" s="32"/>
      <c r="U11" s="32"/>
      <c r="V11" s="32"/>
      <c r="W11" s="31"/>
      <c r="AD11" s="39"/>
      <c r="AE11" s="39"/>
      <c r="AF11" s="39"/>
    </row>
    <row r="12" customFormat="false" ht="16.5" hidden="false" customHeight="true" outlineLevel="0" collapsed="false">
      <c r="B12" s="40" t="s">
        <v>52</v>
      </c>
      <c r="C12" s="41"/>
      <c r="D12" s="40" t="s">
        <v>53</v>
      </c>
      <c r="E12" s="40"/>
      <c r="F12" s="40"/>
      <c r="G12" s="40"/>
      <c r="H12" s="42" t="n">
        <f aca="false">hplr*days</f>
        <v>1200000</v>
      </c>
      <c r="J12" s="43" t="s">
        <v>52</v>
      </c>
      <c r="K12" s="41"/>
      <c r="L12" s="43" t="s">
        <v>53</v>
      </c>
      <c r="M12" s="43"/>
      <c r="N12" s="43"/>
      <c r="O12" s="43"/>
      <c r="P12" s="31" t="n">
        <f aca="false">wb*days</f>
        <v>900000</v>
      </c>
      <c r="R12" s="44" t="s">
        <v>52</v>
      </c>
      <c r="S12" s="45"/>
      <c r="T12" s="44" t="s">
        <v>53</v>
      </c>
      <c r="U12" s="44"/>
      <c r="V12" s="44"/>
      <c r="W12" s="42"/>
      <c r="AD12" s="47" t="s">
        <v>18</v>
      </c>
      <c r="AE12" s="47"/>
      <c r="AF12" s="47"/>
    </row>
    <row r="13" customFormat="false" ht="15" hidden="false" customHeight="false" outlineLevel="0" collapsed="false">
      <c r="B13" s="48" t="s">
        <v>19</v>
      </c>
      <c r="C13" s="49"/>
      <c r="D13" s="50" t="s">
        <v>20</v>
      </c>
      <c r="E13" s="51" t="s">
        <v>20</v>
      </c>
      <c r="F13" s="51" t="s">
        <v>21</v>
      </c>
      <c r="G13" s="52" t="s">
        <v>22</v>
      </c>
      <c r="H13" s="53" t="s">
        <v>23</v>
      </c>
      <c r="I13" s="49"/>
      <c r="J13" s="54" t="s">
        <v>24</v>
      </c>
      <c r="K13" s="55"/>
      <c r="L13" s="56" t="s">
        <v>20</v>
      </c>
      <c r="M13" s="57" t="s">
        <v>20</v>
      </c>
      <c r="N13" s="57" t="s">
        <v>21</v>
      </c>
      <c r="O13" s="45" t="s">
        <v>22</v>
      </c>
      <c r="P13" s="58" t="s">
        <v>23</v>
      </c>
      <c r="R13" s="48" t="s">
        <v>19</v>
      </c>
      <c r="S13" s="49"/>
      <c r="T13" s="56" t="s">
        <v>20</v>
      </c>
      <c r="U13" s="57" t="s">
        <v>21</v>
      </c>
      <c r="V13" s="59" t="s">
        <v>22</v>
      </c>
      <c r="W13" s="60" t="s">
        <v>23</v>
      </c>
      <c r="X13" s="49"/>
      <c r="Y13" s="147" t="s">
        <v>29</v>
      </c>
      <c r="AA13" s="147" t="s">
        <v>29</v>
      </c>
      <c r="AB13" s="147"/>
      <c r="AD13" s="62" t="s">
        <v>26</v>
      </c>
      <c r="AE13" s="39" t="s">
        <v>9</v>
      </c>
      <c r="AF13" s="62" t="s">
        <v>23</v>
      </c>
    </row>
    <row r="14" customFormat="false" ht="13.5" hidden="false" customHeight="false" outlineLevel="0" collapsed="false">
      <c r="A14" s="63"/>
      <c r="B14" s="64" t="s">
        <v>27</v>
      </c>
      <c r="C14" s="65"/>
      <c r="D14" s="64" t="n">
        <v>67</v>
      </c>
      <c r="E14" s="66" t="s">
        <v>65</v>
      </c>
      <c r="F14" s="66" t="n">
        <v>4132</v>
      </c>
      <c r="G14" s="66" t="s">
        <v>70</v>
      </c>
      <c r="H14" s="67"/>
      <c r="I14" s="68"/>
      <c r="J14" s="64" t="s">
        <v>27</v>
      </c>
      <c r="K14" s="65"/>
      <c r="L14" s="69" t="n">
        <v>67</v>
      </c>
      <c r="M14" s="70" t="s">
        <v>65</v>
      </c>
      <c r="N14" s="70" t="n">
        <v>4132</v>
      </c>
      <c r="O14" s="66" t="s">
        <v>70</v>
      </c>
      <c r="P14" s="71"/>
      <c r="Q14" s="63"/>
      <c r="R14" s="64" t="s">
        <v>27</v>
      </c>
      <c r="S14" s="65"/>
      <c r="T14" s="69" t="n">
        <v>67</v>
      </c>
      <c r="U14" s="65" t="n">
        <v>67</v>
      </c>
      <c r="V14" s="66" t="s">
        <v>70</v>
      </c>
      <c r="W14" s="73" t="s">
        <v>28</v>
      </c>
      <c r="X14" s="68"/>
      <c r="Y14" s="148" t="s">
        <v>54</v>
      </c>
      <c r="Z14" s="63"/>
      <c r="AA14" s="149" t="s">
        <v>52</v>
      </c>
      <c r="AB14" s="150" t="s">
        <v>53</v>
      </c>
      <c r="AC14" s="63"/>
      <c r="AD14" s="74"/>
      <c r="AE14" s="75"/>
      <c r="AF14" s="74"/>
      <c r="AG14" s="63"/>
      <c r="AH14" s="63" t="s">
        <v>55</v>
      </c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3"/>
      <c r="CQ14" s="63"/>
      <c r="CR14" s="63"/>
      <c r="CS14" s="63"/>
      <c r="CT14" s="63"/>
      <c r="CU14" s="63"/>
      <c r="CV14" s="63"/>
      <c r="CW14" s="63"/>
      <c r="CX14" s="63"/>
      <c r="CY14" s="63"/>
      <c r="CZ14" s="63"/>
      <c r="DA14" s="63"/>
      <c r="DB14" s="63"/>
      <c r="DC14" s="63"/>
      <c r="DD14" s="63"/>
      <c r="DE14" s="63"/>
      <c r="DF14" s="63"/>
      <c r="DG14" s="63"/>
      <c r="DH14" s="63"/>
      <c r="DI14" s="63"/>
      <c r="DJ14" s="63"/>
      <c r="DK14" s="63"/>
      <c r="DL14" s="63"/>
      <c r="DM14" s="63"/>
      <c r="DN14" s="63"/>
      <c r="DO14" s="63"/>
      <c r="DP14" s="63"/>
      <c r="DQ14" s="63"/>
      <c r="DR14" s="63"/>
      <c r="DS14" s="63"/>
      <c r="DT14" s="63"/>
      <c r="DU14" s="63"/>
      <c r="DV14" s="63"/>
      <c r="DW14" s="63"/>
      <c r="DX14" s="63"/>
      <c r="DY14" s="63"/>
      <c r="DZ14" s="63"/>
      <c r="EA14" s="63"/>
      <c r="EB14" s="63"/>
      <c r="EC14" s="63"/>
      <c r="ED14" s="63"/>
      <c r="EE14" s="63"/>
      <c r="EF14" s="63"/>
      <c r="EG14" s="63"/>
      <c r="EH14" s="63"/>
      <c r="EI14" s="63"/>
      <c r="EJ14" s="63"/>
      <c r="EK14" s="63"/>
      <c r="EL14" s="63"/>
      <c r="EM14" s="63"/>
      <c r="EN14" s="63"/>
      <c r="EO14" s="63"/>
      <c r="EP14" s="63"/>
      <c r="EQ14" s="63"/>
      <c r="ER14" s="63"/>
      <c r="ES14" s="63"/>
      <c r="ET14" s="63"/>
      <c r="EU14" s="63"/>
      <c r="EV14" s="63"/>
      <c r="EW14" s="63"/>
      <c r="EX14" s="63"/>
      <c r="EY14" s="63"/>
      <c r="EZ14" s="63"/>
      <c r="FA14" s="63"/>
      <c r="FB14" s="63"/>
      <c r="FC14" s="63"/>
      <c r="FD14" s="63"/>
      <c r="FE14" s="63"/>
      <c r="FF14" s="63"/>
      <c r="FG14" s="63"/>
      <c r="FH14" s="63"/>
      <c r="FI14" s="63"/>
      <c r="FJ14" s="63"/>
      <c r="FK14" s="63"/>
      <c r="FL14" s="63"/>
      <c r="FM14" s="63"/>
      <c r="FN14" s="63"/>
      <c r="FO14" s="63"/>
      <c r="FP14" s="63"/>
      <c r="FQ14" s="63"/>
      <c r="FR14" s="63"/>
      <c r="FS14" s="63"/>
      <c r="FT14" s="63"/>
      <c r="FU14" s="63"/>
      <c r="FV14" s="63"/>
      <c r="FW14" s="63"/>
      <c r="FX14" s="63"/>
      <c r="FY14" s="63"/>
      <c r="FZ14" s="63"/>
      <c r="GA14" s="63"/>
      <c r="GB14" s="63"/>
      <c r="GC14" s="63"/>
      <c r="GD14" s="63"/>
      <c r="GE14" s="63"/>
      <c r="GF14" s="63"/>
      <c r="GG14" s="63"/>
      <c r="GH14" s="63"/>
      <c r="GI14" s="63"/>
      <c r="GJ14" s="63"/>
      <c r="GK14" s="63"/>
      <c r="GL14" s="63"/>
      <c r="GM14" s="63"/>
      <c r="GN14" s="63"/>
      <c r="GO14" s="63"/>
      <c r="GP14" s="63"/>
      <c r="GQ14" s="63"/>
      <c r="GR14" s="63"/>
      <c r="GS14" s="63"/>
      <c r="GT14" s="63"/>
      <c r="GU14" s="63"/>
      <c r="GV14" s="63"/>
      <c r="GW14" s="63"/>
      <c r="GX14" s="63"/>
      <c r="GY14" s="63"/>
      <c r="GZ14" s="63"/>
      <c r="HA14" s="63"/>
      <c r="HB14" s="63"/>
      <c r="HC14" s="63"/>
      <c r="HD14" s="63"/>
      <c r="HE14" s="63"/>
      <c r="HF14" s="63"/>
      <c r="HG14" s="63"/>
      <c r="HH14" s="63"/>
      <c r="HI14" s="63"/>
      <c r="HJ14" s="63"/>
      <c r="HK14" s="63"/>
      <c r="HL14" s="63"/>
      <c r="HM14" s="63"/>
      <c r="HN14" s="63"/>
      <c r="HO14" s="63"/>
      <c r="HP14" s="63"/>
      <c r="HQ14" s="63"/>
      <c r="HR14" s="63"/>
      <c r="HS14" s="63"/>
      <c r="HT14" s="63"/>
      <c r="HU14" s="63"/>
      <c r="HV14" s="63"/>
      <c r="HW14" s="63"/>
      <c r="HX14" s="63"/>
      <c r="HY14" s="63"/>
      <c r="HZ14" s="63"/>
      <c r="IA14" s="63"/>
      <c r="IB14" s="63"/>
      <c r="IC14" s="63"/>
      <c r="ID14" s="63"/>
      <c r="IE14" s="63"/>
      <c r="IF14" s="63"/>
      <c r="IG14" s="63"/>
      <c r="IH14" s="63"/>
      <c r="II14" s="63"/>
      <c r="IJ14" s="63"/>
      <c r="IK14" s="63"/>
      <c r="IL14" s="63"/>
      <c r="IM14" s="63"/>
      <c r="IN14" s="63"/>
      <c r="IO14" s="63"/>
      <c r="IP14" s="63"/>
      <c r="IQ14" s="63"/>
      <c r="IR14" s="63"/>
      <c r="IS14" s="63"/>
      <c r="IT14" s="63"/>
      <c r="IU14" s="63"/>
      <c r="IV14" s="63"/>
      <c r="IW14" s="63"/>
    </row>
    <row r="15" customFormat="false" ht="12.75" hidden="true" customHeight="false" outlineLevel="0" collapsed="false">
      <c r="A15" s="63"/>
      <c r="B15" s="124"/>
      <c r="C15" s="68"/>
      <c r="D15" s="68"/>
      <c r="E15" s="68"/>
      <c r="F15" s="68"/>
      <c r="G15" s="68"/>
      <c r="H15" s="125" t="s">
        <v>56</v>
      </c>
      <c r="I15" s="68"/>
      <c r="J15" s="124"/>
      <c r="K15" s="68"/>
      <c r="L15" s="126"/>
      <c r="M15" s="126"/>
      <c r="N15" s="126"/>
      <c r="O15" s="68"/>
      <c r="P15" s="127" t="s">
        <v>57</v>
      </c>
      <c r="Q15" s="63"/>
      <c r="R15" s="124"/>
      <c r="S15" s="68"/>
      <c r="T15" s="68"/>
      <c r="U15" s="68"/>
      <c r="V15" s="126"/>
      <c r="W15" s="128" t="s">
        <v>58</v>
      </c>
      <c r="X15" s="68"/>
      <c r="Y15" s="63"/>
      <c r="Z15" s="63"/>
      <c r="AA15" s="63"/>
      <c r="AB15" s="63"/>
      <c r="AC15" s="63"/>
      <c r="AD15" s="74"/>
      <c r="AE15" s="75"/>
      <c r="AF15" s="74"/>
      <c r="AG15" s="63"/>
      <c r="AH15" s="63" t="s">
        <v>59</v>
      </c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  <c r="EE15" s="63"/>
      <c r="EF15" s="63"/>
      <c r="EG15" s="63"/>
      <c r="EH15" s="63"/>
      <c r="EI15" s="63"/>
      <c r="EJ15" s="63"/>
      <c r="EK15" s="63"/>
      <c r="EL15" s="63"/>
      <c r="EM15" s="63"/>
      <c r="EN15" s="63"/>
      <c r="EO15" s="63"/>
      <c r="EP15" s="63"/>
      <c r="EQ15" s="63"/>
      <c r="ER15" s="63"/>
      <c r="ES15" s="63"/>
      <c r="ET15" s="63"/>
      <c r="EU15" s="63"/>
      <c r="EV15" s="63"/>
      <c r="EW15" s="63"/>
      <c r="EX15" s="63"/>
      <c r="EY15" s="63"/>
      <c r="EZ15" s="63"/>
      <c r="FA15" s="63"/>
      <c r="FB15" s="63"/>
      <c r="FC15" s="63"/>
      <c r="FD15" s="63"/>
      <c r="FE15" s="63"/>
      <c r="FF15" s="63"/>
      <c r="FG15" s="63"/>
      <c r="FH15" s="63"/>
      <c r="FI15" s="63"/>
      <c r="FJ15" s="63"/>
      <c r="FK15" s="63"/>
      <c r="FL15" s="63"/>
      <c r="FM15" s="63"/>
      <c r="FN15" s="63"/>
      <c r="FO15" s="63"/>
      <c r="FP15" s="63"/>
      <c r="FQ15" s="63"/>
      <c r="FR15" s="63"/>
      <c r="FS15" s="63"/>
      <c r="FT15" s="63"/>
      <c r="FU15" s="63"/>
      <c r="FV15" s="63"/>
      <c r="FW15" s="63"/>
      <c r="FX15" s="63"/>
      <c r="FY15" s="63"/>
      <c r="FZ15" s="63"/>
      <c r="GA15" s="63"/>
      <c r="GB15" s="63"/>
      <c r="GC15" s="63"/>
      <c r="GD15" s="63"/>
      <c r="GE15" s="63"/>
      <c r="GF15" s="63"/>
      <c r="GG15" s="63"/>
      <c r="GH15" s="63"/>
      <c r="GI15" s="63"/>
      <c r="GJ15" s="63"/>
      <c r="GK15" s="63"/>
      <c r="GL15" s="63"/>
      <c r="GM15" s="63"/>
      <c r="GN15" s="63"/>
      <c r="GO15" s="63"/>
      <c r="GP15" s="63"/>
      <c r="GQ15" s="63"/>
      <c r="GR15" s="63"/>
      <c r="GS15" s="63"/>
      <c r="GT15" s="63"/>
      <c r="GU15" s="63"/>
      <c r="GV15" s="63"/>
      <c r="GW15" s="63"/>
      <c r="GX15" s="63"/>
      <c r="GY15" s="63"/>
      <c r="GZ15" s="63"/>
      <c r="HA15" s="63"/>
      <c r="HB15" s="63"/>
      <c r="HC15" s="63"/>
      <c r="HD15" s="63"/>
      <c r="HE15" s="63"/>
      <c r="HF15" s="63"/>
      <c r="HG15" s="63"/>
      <c r="HH15" s="63"/>
      <c r="HI15" s="63"/>
      <c r="HJ15" s="63"/>
      <c r="HK15" s="63"/>
      <c r="HL15" s="63"/>
      <c r="HM15" s="63"/>
      <c r="HN15" s="63"/>
      <c r="HO15" s="63"/>
      <c r="HP15" s="63"/>
      <c r="HQ15" s="63"/>
      <c r="HR15" s="63"/>
      <c r="HS15" s="63"/>
      <c r="HT15" s="63"/>
      <c r="HU15" s="63"/>
      <c r="HV15" s="63"/>
      <c r="HW15" s="63"/>
      <c r="HX15" s="63"/>
      <c r="HY15" s="63"/>
      <c r="HZ15" s="63"/>
      <c r="IA15" s="63"/>
      <c r="IB15" s="63"/>
      <c r="IC15" s="63"/>
      <c r="ID15" s="63"/>
      <c r="IE15" s="63"/>
      <c r="IF15" s="63"/>
      <c r="IG15" s="63"/>
      <c r="IH15" s="63"/>
      <c r="II15" s="63"/>
      <c r="IJ15" s="63"/>
      <c r="IK15" s="63"/>
      <c r="IL15" s="63"/>
      <c r="IM15" s="63"/>
      <c r="IN15" s="63"/>
      <c r="IO15" s="63"/>
      <c r="IP15" s="63"/>
      <c r="IQ15" s="63"/>
      <c r="IR15" s="63"/>
      <c r="IS15" s="63"/>
      <c r="IT15" s="63"/>
      <c r="IU15" s="63"/>
      <c r="IV15" s="63"/>
      <c r="IW15" s="63"/>
    </row>
    <row r="16" customFormat="false" ht="15" hidden="false" customHeight="true" outlineLevel="0" collapsed="false">
      <c r="A16" s="1" t="n">
        <v>1</v>
      </c>
      <c r="B16" s="91" t="n">
        <v>53167</v>
      </c>
      <c r="C16" s="151"/>
      <c r="D16" s="78" t="n">
        <v>0</v>
      </c>
      <c r="E16" s="78" t="n">
        <v>0</v>
      </c>
      <c r="F16" s="78" t="n">
        <v>0</v>
      </c>
      <c r="G16" s="78" t="n">
        <v>20000</v>
      </c>
      <c r="H16" s="79" t="n">
        <f aca="false">SUM(B16:G16)</f>
        <v>73167</v>
      </c>
      <c r="I16" s="80"/>
      <c r="J16" s="81" t="n">
        <v>0</v>
      </c>
      <c r="K16" s="82"/>
      <c r="L16" s="83" t="n">
        <v>30000</v>
      </c>
      <c r="M16" s="84" t="n">
        <v>0</v>
      </c>
      <c r="N16" s="84" t="n">
        <v>0</v>
      </c>
      <c r="O16" s="84" t="n">
        <v>0</v>
      </c>
      <c r="P16" s="85" t="n">
        <f aca="false">SUM(J16:O16)</f>
        <v>30000</v>
      </c>
      <c r="R16" s="86" t="n">
        <v>0</v>
      </c>
      <c r="S16" s="87"/>
      <c r="T16" s="88" t="n">
        <v>0</v>
      </c>
      <c r="U16" s="89" t="n">
        <v>0</v>
      </c>
      <c r="V16" s="90" t="n">
        <v>0</v>
      </c>
      <c r="W16" s="79" t="n">
        <f aca="false">+R16</f>
        <v>0</v>
      </c>
      <c r="Y16" s="152" t="n">
        <f aca="false">+W16+P16+H16</f>
        <v>103167</v>
      </c>
      <c r="AA16" s="142" t="n">
        <f aca="false">B16+J16+R16</f>
        <v>53167</v>
      </c>
      <c r="AB16" s="107" t="n">
        <f aca="false">Y16-AA16</f>
        <v>50000</v>
      </c>
      <c r="AD16" s="83" t="n">
        <f aca="false">B16+J16</f>
        <v>53167</v>
      </c>
      <c r="AE16" s="83" t="n">
        <f aca="false">R16</f>
        <v>0</v>
      </c>
      <c r="AF16" s="84" t="n">
        <f aca="false">SUM(AD16:AE16)</f>
        <v>53167</v>
      </c>
      <c r="AH16" s="1" t="n">
        <f aca="false">IF(now&gt;AK16-1,1,"")</f>
        <v>1</v>
      </c>
      <c r="AK16" s="1" t="n">
        <v>36251</v>
      </c>
      <c r="AL16" s="153" t="n">
        <v>36251</v>
      </c>
    </row>
    <row r="17" customFormat="false" ht="15" hidden="false" customHeight="true" outlineLevel="0" collapsed="false">
      <c r="A17" s="1" t="n">
        <f aca="false">+A16+1</f>
        <v>2</v>
      </c>
      <c r="B17" s="91" t="n">
        <v>15000</v>
      </c>
      <c r="C17" s="151"/>
      <c r="D17" s="78" t="n">
        <v>0</v>
      </c>
      <c r="E17" s="78" t="n">
        <v>0</v>
      </c>
      <c r="F17" s="78" t="n">
        <v>0</v>
      </c>
      <c r="G17" s="78" t="n">
        <f aca="false">G16</f>
        <v>20000</v>
      </c>
      <c r="H17" s="79" t="n">
        <f aca="false">SUM(B17:G17)</f>
        <v>35000</v>
      </c>
      <c r="I17" s="80"/>
      <c r="J17" s="81" t="n">
        <f aca="false">J16</f>
        <v>0</v>
      </c>
      <c r="K17" s="82"/>
      <c r="L17" s="83" t="n">
        <f aca="false">L16</f>
        <v>30000</v>
      </c>
      <c r="M17" s="84" t="n">
        <f aca="false">M16</f>
        <v>0</v>
      </c>
      <c r="N17" s="84" t="n">
        <f aca="false">N16</f>
        <v>0</v>
      </c>
      <c r="O17" s="84" t="n">
        <v>0</v>
      </c>
      <c r="P17" s="85" t="n">
        <f aca="false">SUM(J17:O17)</f>
        <v>30000</v>
      </c>
      <c r="R17" s="86" t="n">
        <v>0</v>
      </c>
      <c r="S17" s="87"/>
      <c r="T17" s="88" t="n">
        <v>0</v>
      </c>
      <c r="U17" s="89" t="n">
        <v>0</v>
      </c>
      <c r="V17" s="90" t="n">
        <v>0</v>
      </c>
      <c r="W17" s="79" t="n">
        <f aca="false">+R17+T17</f>
        <v>0</v>
      </c>
      <c r="Y17" s="154" t="n">
        <f aca="false">+W17+P17+H17</f>
        <v>65000</v>
      </c>
      <c r="AA17" s="34" t="n">
        <f aca="false">B17+J17+R17</f>
        <v>15000</v>
      </c>
      <c r="AB17" s="31" t="n">
        <f aca="false">Y17-AA17</f>
        <v>50000</v>
      </c>
      <c r="AD17" s="83" t="n">
        <f aca="false">B17+J17</f>
        <v>15000</v>
      </c>
      <c r="AE17" s="83" t="n">
        <f aca="false">R17</f>
        <v>0</v>
      </c>
      <c r="AF17" s="84" t="n">
        <f aca="false">SUM(AD17:AE17)</f>
        <v>15000</v>
      </c>
      <c r="AH17" s="1" t="n">
        <f aca="false">IF(now-1&gt;AK17,1,"")</f>
        <v>1</v>
      </c>
      <c r="AK17" s="1" t="n">
        <v>36252</v>
      </c>
      <c r="AL17" s="153" t="n">
        <v>36252</v>
      </c>
    </row>
    <row r="18" customFormat="false" ht="15" hidden="false" customHeight="true" outlineLevel="0" collapsed="false">
      <c r="A18" s="1" t="n">
        <f aca="false">+A17+1</f>
        <v>3</v>
      </c>
      <c r="B18" s="91" t="n">
        <v>0</v>
      </c>
      <c r="C18" s="151"/>
      <c r="D18" s="78" t="n">
        <v>0</v>
      </c>
      <c r="E18" s="78" t="n">
        <v>0</v>
      </c>
      <c r="F18" s="78" t="n">
        <v>0</v>
      </c>
      <c r="G18" s="78" t="n">
        <f aca="false">G17</f>
        <v>20000</v>
      </c>
      <c r="H18" s="79" t="n">
        <f aca="false">SUM(B18:G18)</f>
        <v>20000</v>
      </c>
      <c r="I18" s="80"/>
      <c r="J18" s="81" t="n">
        <f aca="false">J17</f>
        <v>0</v>
      </c>
      <c r="K18" s="82"/>
      <c r="L18" s="83" t="n">
        <f aca="false">L17</f>
        <v>30000</v>
      </c>
      <c r="M18" s="84" t="n">
        <f aca="false">M17</f>
        <v>0</v>
      </c>
      <c r="N18" s="84" t="n">
        <f aca="false">N17</f>
        <v>0</v>
      </c>
      <c r="O18" s="84" t="n">
        <v>0</v>
      </c>
      <c r="P18" s="85" t="n">
        <f aca="false">SUM(J18:O18)</f>
        <v>30000</v>
      </c>
      <c r="R18" s="86" t="n">
        <v>0</v>
      </c>
      <c r="S18" s="87"/>
      <c r="T18" s="88" t="n">
        <v>0</v>
      </c>
      <c r="U18" s="89" t="n">
        <v>0</v>
      </c>
      <c r="V18" s="90" t="n">
        <v>0</v>
      </c>
      <c r="W18" s="79" t="n">
        <f aca="false">+R18+T18</f>
        <v>0</v>
      </c>
      <c r="Y18" s="154" t="n">
        <f aca="false">+W18+P18+H18</f>
        <v>50000</v>
      </c>
      <c r="AA18" s="34" t="n">
        <f aca="false">B18+J18+R18</f>
        <v>0</v>
      </c>
      <c r="AB18" s="31" t="n">
        <f aca="false">Y18-AA18</f>
        <v>50000</v>
      </c>
      <c r="AD18" s="83" t="n">
        <f aca="false">B18+J18</f>
        <v>0</v>
      </c>
      <c r="AE18" s="83" t="n">
        <f aca="false">R18</f>
        <v>0</v>
      </c>
      <c r="AF18" s="84" t="n">
        <f aca="false">SUM(AD18:AE18)</f>
        <v>0</v>
      </c>
      <c r="AH18" s="1" t="n">
        <f aca="false">IF(now-1&gt;AK18,1,"")</f>
        <v>1</v>
      </c>
      <c r="AK18" s="1" t="n">
        <v>36253</v>
      </c>
      <c r="AL18" s="153" t="n">
        <v>36253</v>
      </c>
    </row>
    <row r="19" customFormat="false" ht="15" hidden="false" customHeight="true" outlineLevel="0" collapsed="false">
      <c r="A19" s="1" t="n">
        <f aca="false">+A18+1</f>
        <v>4</v>
      </c>
      <c r="B19" s="91" t="n">
        <v>5833</v>
      </c>
      <c r="C19" s="151"/>
      <c r="D19" s="78" t="n">
        <v>0</v>
      </c>
      <c r="E19" s="78" t="n">
        <v>0</v>
      </c>
      <c r="F19" s="78" t="n">
        <v>0</v>
      </c>
      <c r="G19" s="78" t="n">
        <f aca="false">G18</f>
        <v>20000</v>
      </c>
      <c r="H19" s="79" t="n">
        <f aca="false">SUM(B19:G19)</f>
        <v>25833</v>
      </c>
      <c r="I19" s="80"/>
      <c r="J19" s="81" t="n">
        <f aca="false">J18</f>
        <v>0</v>
      </c>
      <c r="K19" s="82"/>
      <c r="L19" s="83" t="n">
        <f aca="false">L18</f>
        <v>30000</v>
      </c>
      <c r="M19" s="84" t="n">
        <f aca="false">M18</f>
        <v>0</v>
      </c>
      <c r="N19" s="84" t="n">
        <f aca="false">N18</f>
        <v>0</v>
      </c>
      <c r="O19" s="84" t="n">
        <v>0</v>
      </c>
      <c r="P19" s="85" t="n">
        <f aca="false">SUM(J19:O19)</f>
        <v>30000</v>
      </c>
      <c r="R19" s="86" t="n">
        <v>0</v>
      </c>
      <c r="S19" s="87"/>
      <c r="T19" s="88" t="n">
        <v>0</v>
      </c>
      <c r="U19" s="89" t="n">
        <v>0</v>
      </c>
      <c r="V19" s="90" t="n">
        <v>0</v>
      </c>
      <c r="W19" s="79" t="n">
        <f aca="false">+R19+T19</f>
        <v>0</v>
      </c>
      <c r="Y19" s="154" t="n">
        <f aca="false">+W19+P19+H19</f>
        <v>55833</v>
      </c>
      <c r="AA19" s="34" t="n">
        <f aca="false">B19+J19+R19</f>
        <v>5833</v>
      </c>
      <c r="AB19" s="31" t="n">
        <f aca="false">Y19-AA19</f>
        <v>50000</v>
      </c>
      <c r="AD19" s="83" t="n">
        <f aca="false">B19+J19</f>
        <v>5833</v>
      </c>
      <c r="AE19" s="83" t="n">
        <f aca="false">R19</f>
        <v>0</v>
      </c>
      <c r="AF19" s="84" t="n">
        <f aca="false">SUM(AD19:AE19)</f>
        <v>5833</v>
      </c>
      <c r="AH19" s="1" t="n">
        <f aca="false">IF(now-1&gt;AK19,1,"")</f>
        <v>1</v>
      </c>
      <c r="AK19" s="1" t="n">
        <v>36254</v>
      </c>
      <c r="AL19" s="153" t="n">
        <v>36254</v>
      </c>
    </row>
    <row r="20" customFormat="false" ht="15" hidden="false" customHeight="true" outlineLevel="0" collapsed="false">
      <c r="A20" s="1" t="n">
        <f aca="false">+A19+1</f>
        <v>5</v>
      </c>
      <c r="B20" s="91" t="n">
        <v>52500</v>
      </c>
      <c r="C20" s="151"/>
      <c r="D20" s="78" t="n">
        <v>0</v>
      </c>
      <c r="E20" s="78" t="n">
        <v>0</v>
      </c>
      <c r="F20" s="78" t="n">
        <v>0</v>
      </c>
      <c r="G20" s="78" t="n">
        <v>0</v>
      </c>
      <c r="H20" s="79" t="n">
        <f aca="false">SUM(B20:G20)</f>
        <v>52500</v>
      </c>
      <c r="I20" s="80"/>
      <c r="J20" s="81" t="n">
        <f aca="false">J19</f>
        <v>0</v>
      </c>
      <c r="K20" s="82"/>
      <c r="L20" s="83" t="n">
        <f aca="false">L19</f>
        <v>30000</v>
      </c>
      <c r="M20" s="84" t="n">
        <f aca="false">M19</f>
        <v>0</v>
      </c>
      <c r="N20" s="84" t="n">
        <f aca="false">N19</f>
        <v>0</v>
      </c>
      <c r="O20" s="84" t="n">
        <v>20000</v>
      </c>
      <c r="P20" s="85" t="n">
        <f aca="false">SUM(J20:O20)</f>
        <v>50000</v>
      </c>
      <c r="R20" s="86" t="n">
        <v>0</v>
      </c>
      <c r="S20" s="87"/>
      <c r="T20" s="88" t="n">
        <v>0</v>
      </c>
      <c r="U20" s="89" t="n">
        <v>0</v>
      </c>
      <c r="V20" s="90" t="n">
        <v>0</v>
      </c>
      <c r="W20" s="79" t="n">
        <f aca="false">+R20+T20</f>
        <v>0</v>
      </c>
      <c r="Y20" s="154" t="n">
        <f aca="false">+W20+P20+H20</f>
        <v>102500</v>
      </c>
      <c r="AA20" s="34" t="n">
        <f aca="false">B20+J20+R20</f>
        <v>52500</v>
      </c>
      <c r="AB20" s="31" t="n">
        <f aca="false">Y20-AA20</f>
        <v>50000</v>
      </c>
      <c r="AD20" s="83" t="n">
        <f aca="false">B20+J20</f>
        <v>52500</v>
      </c>
      <c r="AE20" s="83" t="n">
        <f aca="false">R20</f>
        <v>0</v>
      </c>
      <c r="AF20" s="84" t="n">
        <f aca="false">SUM(AD20:AE20)</f>
        <v>52500</v>
      </c>
      <c r="AH20" s="1" t="n">
        <f aca="false">IF(now-1&gt;AK20,1,"")</f>
        <v>1</v>
      </c>
      <c r="AK20" s="1" t="n">
        <v>36255</v>
      </c>
      <c r="AL20" s="153" t="n">
        <v>36255</v>
      </c>
    </row>
    <row r="21" customFormat="false" ht="15" hidden="false" customHeight="true" outlineLevel="0" collapsed="false">
      <c r="A21" s="1" t="n">
        <f aca="false">+A20+1</f>
        <v>6</v>
      </c>
      <c r="B21" s="91" t="n">
        <v>86667</v>
      </c>
      <c r="C21" s="151"/>
      <c r="D21" s="78" t="n">
        <v>0</v>
      </c>
      <c r="E21" s="78" t="n">
        <v>0</v>
      </c>
      <c r="F21" s="78" t="n">
        <v>0</v>
      </c>
      <c r="G21" s="78" t="n">
        <v>20000</v>
      </c>
      <c r="H21" s="79" t="n">
        <f aca="false">SUM(B21:G21)</f>
        <v>106667</v>
      </c>
      <c r="I21" s="80"/>
      <c r="J21" s="81" t="n">
        <f aca="false">J20</f>
        <v>0</v>
      </c>
      <c r="K21" s="82"/>
      <c r="L21" s="83" t="n">
        <f aca="false">L20</f>
        <v>30000</v>
      </c>
      <c r="M21" s="84" t="n">
        <f aca="false">M20</f>
        <v>0</v>
      </c>
      <c r="N21" s="84" t="n">
        <f aca="false">N20</f>
        <v>0</v>
      </c>
      <c r="O21" s="84" t="n">
        <v>0</v>
      </c>
      <c r="P21" s="85" t="n">
        <f aca="false">SUM(J21:O21)</f>
        <v>30000</v>
      </c>
      <c r="R21" s="86" t="n">
        <v>0</v>
      </c>
      <c r="S21" s="87"/>
      <c r="T21" s="88" t="n">
        <v>0</v>
      </c>
      <c r="U21" s="89" t="n">
        <v>0</v>
      </c>
      <c r="V21" s="90" t="n">
        <v>0</v>
      </c>
      <c r="W21" s="79" t="n">
        <f aca="false">+R21+T21</f>
        <v>0</v>
      </c>
      <c r="Y21" s="154" t="n">
        <f aca="false">+W21+P21+H21</f>
        <v>136667</v>
      </c>
      <c r="AA21" s="34" t="n">
        <f aca="false">B21+J21+R21</f>
        <v>86667</v>
      </c>
      <c r="AB21" s="31" t="n">
        <f aca="false">Y21-AA21</f>
        <v>50000</v>
      </c>
      <c r="AD21" s="83" t="n">
        <f aca="false">B21+J21</f>
        <v>86667</v>
      </c>
      <c r="AE21" s="83" t="n">
        <f aca="false">R21</f>
        <v>0</v>
      </c>
      <c r="AF21" s="84" t="n">
        <f aca="false">SUM(AD21:AE21)</f>
        <v>86667</v>
      </c>
      <c r="AH21" s="1" t="n">
        <f aca="false">IF(now-1&gt;AK21,1,"")</f>
        <v>1</v>
      </c>
      <c r="AK21" s="1" t="n">
        <v>36256</v>
      </c>
      <c r="AL21" s="153" t="n">
        <v>36256</v>
      </c>
    </row>
    <row r="22" customFormat="false" ht="15" hidden="false" customHeight="true" outlineLevel="0" collapsed="false">
      <c r="A22" s="1" t="n">
        <f aca="false">+A21+1</f>
        <v>7</v>
      </c>
      <c r="B22" s="91" t="n">
        <v>110000</v>
      </c>
      <c r="C22" s="151"/>
      <c r="D22" s="78" t="n">
        <v>0</v>
      </c>
      <c r="E22" s="78" t="n">
        <v>0</v>
      </c>
      <c r="F22" s="78" t="n">
        <v>0</v>
      </c>
      <c r="G22" s="78" t="n">
        <v>10000</v>
      </c>
      <c r="H22" s="79" t="n">
        <f aca="false">SUM(B22:G22)</f>
        <v>120000</v>
      </c>
      <c r="I22" s="80"/>
      <c r="J22" s="81" t="n">
        <f aca="false">J21</f>
        <v>0</v>
      </c>
      <c r="K22" s="82"/>
      <c r="L22" s="83" t="n">
        <f aca="false">L21</f>
        <v>30000</v>
      </c>
      <c r="M22" s="84" t="n">
        <f aca="false">M21</f>
        <v>0</v>
      </c>
      <c r="N22" s="84" t="n">
        <f aca="false">N21</f>
        <v>0</v>
      </c>
      <c r="O22" s="84" t="n">
        <v>30000</v>
      </c>
      <c r="P22" s="85" t="n">
        <f aca="false">SUM(J22:O22)</f>
        <v>60000</v>
      </c>
      <c r="R22" s="86" t="n">
        <v>0</v>
      </c>
      <c r="S22" s="87"/>
      <c r="T22" s="88" t="n">
        <v>0</v>
      </c>
      <c r="U22" s="89" t="n">
        <v>0</v>
      </c>
      <c r="V22" s="90" t="n">
        <v>0</v>
      </c>
      <c r="W22" s="79" t="n">
        <f aca="false">SUM(R22:V22)</f>
        <v>0</v>
      </c>
      <c r="Y22" s="154" t="n">
        <f aca="false">+W22+P22+H22</f>
        <v>180000</v>
      </c>
      <c r="AA22" s="34" t="n">
        <f aca="false">B22+J22+R22</f>
        <v>110000</v>
      </c>
      <c r="AB22" s="31" t="n">
        <f aca="false">Y22-AA22</f>
        <v>70000</v>
      </c>
      <c r="AD22" s="83" t="n">
        <f aca="false">B22+J22</f>
        <v>110000</v>
      </c>
      <c r="AE22" s="83" t="n">
        <f aca="false">R22</f>
        <v>0</v>
      </c>
      <c r="AF22" s="84" t="n">
        <f aca="false">SUM(AD22:AE22)</f>
        <v>110000</v>
      </c>
      <c r="AH22" s="1" t="n">
        <f aca="false">IF(now-1&gt;AK22,1,"")</f>
        <v>1</v>
      </c>
      <c r="AK22" s="1" t="n">
        <v>36257</v>
      </c>
      <c r="AL22" s="153" t="n">
        <v>36257</v>
      </c>
    </row>
    <row r="23" customFormat="false" ht="15" hidden="false" customHeight="true" outlineLevel="0" collapsed="false">
      <c r="A23" s="1" t="n">
        <f aca="false">+A22+1</f>
        <v>8</v>
      </c>
      <c r="B23" s="91" t="n">
        <v>110000</v>
      </c>
      <c r="C23" s="151"/>
      <c r="D23" s="78" t="n">
        <v>0</v>
      </c>
      <c r="E23" s="78" t="n">
        <v>0</v>
      </c>
      <c r="F23" s="78" t="n">
        <v>0</v>
      </c>
      <c r="G23" s="78" t="n">
        <v>10000</v>
      </c>
      <c r="H23" s="79" t="n">
        <f aca="false">SUM(B23:G23)</f>
        <v>120000</v>
      </c>
      <c r="I23" s="80"/>
      <c r="J23" s="81" t="n">
        <f aca="false">J22</f>
        <v>0</v>
      </c>
      <c r="K23" s="82"/>
      <c r="L23" s="83" t="n">
        <f aca="false">L22</f>
        <v>30000</v>
      </c>
      <c r="M23" s="84" t="n">
        <f aca="false">M22</f>
        <v>0</v>
      </c>
      <c r="N23" s="84" t="n">
        <f aca="false">N22</f>
        <v>0</v>
      </c>
      <c r="O23" s="84" t="n">
        <v>30000</v>
      </c>
      <c r="P23" s="85" t="n">
        <f aca="false">SUM(J23:O23)</f>
        <v>60000</v>
      </c>
      <c r="R23" s="86" t="n">
        <v>0</v>
      </c>
      <c r="S23" s="87"/>
      <c r="T23" s="88" t="n">
        <v>0</v>
      </c>
      <c r="U23" s="89" t="n">
        <v>0</v>
      </c>
      <c r="V23" s="90" t="n">
        <v>0</v>
      </c>
      <c r="W23" s="79" t="n">
        <f aca="false">SUM(R23:V23)</f>
        <v>0</v>
      </c>
      <c r="Y23" s="154" t="n">
        <f aca="false">+W23+P23+H23</f>
        <v>180000</v>
      </c>
      <c r="AA23" s="34" t="n">
        <f aca="false">B23+J23+R23</f>
        <v>110000</v>
      </c>
      <c r="AB23" s="31" t="n">
        <f aca="false">Y23-AA23</f>
        <v>70000</v>
      </c>
      <c r="AD23" s="83" t="n">
        <f aca="false">B23+J23</f>
        <v>110000</v>
      </c>
      <c r="AE23" s="83" t="n">
        <f aca="false">R23</f>
        <v>0</v>
      </c>
      <c r="AF23" s="84" t="n">
        <f aca="false">SUM(AD23:AE23)</f>
        <v>110000</v>
      </c>
      <c r="AH23" s="1" t="n">
        <f aca="false">IF(now-1&gt;AK23,1,"")</f>
        <v>1</v>
      </c>
      <c r="AK23" s="1" t="n">
        <v>36258</v>
      </c>
      <c r="AL23" s="153" t="n">
        <v>36258</v>
      </c>
    </row>
    <row r="24" customFormat="false" ht="15" hidden="false" customHeight="true" outlineLevel="0" collapsed="false">
      <c r="A24" s="1" t="n">
        <f aca="false">+A23+1</f>
        <v>9</v>
      </c>
      <c r="B24" s="91" t="n">
        <v>68750</v>
      </c>
      <c r="C24" s="151"/>
      <c r="D24" s="78" t="n">
        <v>0</v>
      </c>
      <c r="E24" s="78" t="n">
        <v>0</v>
      </c>
      <c r="F24" s="78" t="n">
        <v>0</v>
      </c>
      <c r="G24" s="78" t="n">
        <v>40000</v>
      </c>
      <c r="H24" s="79" t="n">
        <f aca="false">SUM(B24:G24)</f>
        <v>108750</v>
      </c>
      <c r="I24" s="80"/>
      <c r="J24" s="81" t="n">
        <f aca="false">J23</f>
        <v>0</v>
      </c>
      <c r="K24" s="82"/>
      <c r="L24" s="83" t="n">
        <f aca="false">L23</f>
        <v>30000</v>
      </c>
      <c r="M24" s="84" t="n">
        <f aca="false">M23</f>
        <v>0</v>
      </c>
      <c r="N24" s="84" t="n">
        <f aca="false">N23</f>
        <v>0</v>
      </c>
      <c r="O24" s="84" t="n">
        <v>0</v>
      </c>
      <c r="P24" s="85" t="n">
        <f aca="false">SUM(J24:O24)</f>
        <v>30000</v>
      </c>
      <c r="R24" s="86" t="n">
        <v>0</v>
      </c>
      <c r="S24" s="87"/>
      <c r="T24" s="88" t="n">
        <v>0</v>
      </c>
      <c r="U24" s="89" t="n">
        <v>0</v>
      </c>
      <c r="V24" s="90" t="n">
        <v>0</v>
      </c>
      <c r="W24" s="79" t="n">
        <f aca="false">+R24+T24</f>
        <v>0</v>
      </c>
      <c r="Y24" s="154" t="n">
        <f aca="false">+W24+P24+H24</f>
        <v>138750</v>
      </c>
      <c r="AA24" s="34" t="n">
        <f aca="false">B24+J24+R24</f>
        <v>68750</v>
      </c>
      <c r="AB24" s="31" t="n">
        <f aca="false">Y24-AA24</f>
        <v>70000</v>
      </c>
      <c r="AD24" s="83" t="n">
        <f aca="false">B24+J24</f>
        <v>68750</v>
      </c>
      <c r="AE24" s="83" t="n">
        <f aca="false">R24</f>
        <v>0</v>
      </c>
      <c r="AF24" s="84" t="n">
        <f aca="false">SUM(AD24:AE24)</f>
        <v>68750</v>
      </c>
      <c r="AH24" s="1" t="n">
        <f aca="false">IF(now-1&gt;AK24,1,"")</f>
        <v>1</v>
      </c>
      <c r="AK24" s="1" t="n">
        <v>36259</v>
      </c>
      <c r="AL24" s="153" t="n">
        <v>36259</v>
      </c>
    </row>
    <row r="25" customFormat="false" ht="15" hidden="false" customHeight="true" outlineLevel="0" collapsed="false">
      <c r="A25" s="1" t="n">
        <f aca="false">+A24+1</f>
        <v>10</v>
      </c>
      <c r="B25" s="91" t="n">
        <v>60000</v>
      </c>
      <c r="C25" s="151"/>
      <c r="D25" s="78" t="n">
        <v>30000</v>
      </c>
      <c r="E25" s="78" t="n">
        <v>0</v>
      </c>
      <c r="F25" s="78" t="n">
        <v>0</v>
      </c>
      <c r="G25" s="78" t="n">
        <v>0</v>
      </c>
      <c r="H25" s="79" t="n">
        <f aca="false">SUM(B25:G25)</f>
        <v>90000</v>
      </c>
      <c r="I25" s="80"/>
      <c r="J25" s="81" t="n">
        <f aca="false">J24</f>
        <v>0</v>
      </c>
      <c r="K25" s="82"/>
      <c r="L25" s="83" t="n">
        <v>0</v>
      </c>
      <c r="M25" s="84" t="n">
        <f aca="false">M24</f>
        <v>0</v>
      </c>
      <c r="N25" s="84" t="n">
        <f aca="false">N24</f>
        <v>0</v>
      </c>
      <c r="O25" s="84" t="n">
        <v>0</v>
      </c>
      <c r="P25" s="85" t="n">
        <f aca="false">SUM(J25:O25)</f>
        <v>0</v>
      </c>
      <c r="R25" s="86" t="n">
        <v>0</v>
      </c>
      <c r="S25" s="87"/>
      <c r="T25" s="88" t="n">
        <v>0</v>
      </c>
      <c r="U25" s="89" t="n">
        <v>0</v>
      </c>
      <c r="V25" s="90" t="n">
        <v>0</v>
      </c>
      <c r="W25" s="79" t="n">
        <f aca="false">+R25+T25</f>
        <v>0</v>
      </c>
      <c r="Y25" s="154" t="n">
        <f aca="false">+W25+P25+H25</f>
        <v>90000</v>
      </c>
      <c r="AA25" s="34" t="n">
        <f aca="false">B25+J25+R25</f>
        <v>60000</v>
      </c>
      <c r="AB25" s="31" t="n">
        <f aca="false">Y25-AA25</f>
        <v>30000</v>
      </c>
      <c r="AD25" s="83" t="n">
        <f aca="false">B25+J25</f>
        <v>60000</v>
      </c>
      <c r="AE25" s="83" t="n">
        <f aca="false">R25</f>
        <v>0</v>
      </c>
      <c r="AF25" s="84" t="n">
        <f aca="false">SUM(AD25:AE25)</f>
        <v>60000</v>
      </c>
      <c r="AH25" s="1" t="n">
        <f aca="false">IF(now-1&gt;AK25,1,"")</f>
        <v>1</v>
      </c>
      <c r="AK25" s="1" t="n">
        <v>36260</v>
      </c>
      <c r="AL25" s="153" t="n">
        <v>36260</v>
      </c>
    </row>
    <row r="26" customFormat="false" ht="15" hidden="false" customHeight="true" outlineLevel="0" collapsed="false">
      <c r="A26" s="1" t="n">
        <f aca="false">+A25+1</f>
        <v>11</v>
      </c>
      <c r="B26" s="91" t="n">
        <f aca="false">B25</f>
        <v>60000</v>
      </c>
      <c r="C26" s="151"/>
      <c r="D26" s="78" t="n">
        <v>30000</v>
      </c>
      <c r="E26" s="78" t="n">
        <v>0</v>
      </c>
      <c r="F26" s="78" t="n">
        <v>0</v>
      </c>
      <c r="G26" s="78" t="n">
        <v>0</v>
      </c>
      <c r="H26" s="79" t="n">
        <f aca="false">SUM(B26:G26)</f>
        <v>90000</v>
      </c>
      <c r="I26" s="80"/>
      <c r="J26" s="81" t="n">
        <f aca="false">J25</f>
        <v>0</v>
      </c>
      <c r="K26" s="82"/>
      <c r="L26" s="83" t="n">
        <v>0</v>
      </c>
      <c r="M26" s="84" t="n">
        <f aca="false">M25</f>
        <v>0</v>
      </c>
      <c r="N26" s="84" t="n">
        <f aca="false">N25</f>
        <v>0</v>
      </c>
      <c r="O26" s="84" t="n">
        <v>0</v>
      </c>
      <c r="P26" s="85" t="n">
        <f aca="false">SUM(J26:O26)</f>
        <v>0</v>
      </c>
      <c r="R26" s="86" t="n">
        <v>0</v>
      </c>
      <c r="S26" s="87"/>
      <c r="T26" s="88" t="n">
        <v>0</v>
      </c>
      <c r="U26" s="89" t="n">
        <v>0</v>
      </c>
      <c r="V26" s="90" t="n">
        <v>0</v>
      </c>
      <c r="W26" s="79" t="n">
        <f aca="false">SUM(R26:V26)</f>
        <v>0</v>
      </c>
      <c r="Y26" s="154" t="n">
        <f aca="false">+W26+P26+H26</f>
        <v>90000</v>
      </c>
      <c r="AA26" s="34" t="n">
        <f aca="false">B26+J26+R26</f>
        <v>60000</v>
      </c>
      <c r="AB26" s="31" t="n">
        <f aca="false">Y26-AA26</f>
        <v>30000</v>
      </c>
      <c r="AD26" s="83" t="n">
        <f aca="false">B26+J26</f>
        <v>60000</v>
      </c>
      <c r="AE26" s="83" t="n">
        <f aca="false">R26</f>
        <v>0</v>
      </c>
      <c r="AF26" s="84" t="n">
        <f aca="false">SUM(AD26:AE26)</f>
        <v>60000</v>
      </c>
      <c r="AH26" s="1" t="n">
        <f aca="false">IF(now-1&gt;AK26,1,"")</f>
        <v>1</v>
      </c>
      <c r="AK26" s="1" t="n">
        <v>36261</v>
      </c>
      <c r="AL26" s="153" t="n">
        <v>36261</v>
      </c>
    </row>
    <row r="27" customFormat="false" ht="15" hidden="false" customHeight="true" outlineLevel="0" collapsed="false">
      <c r="A27" s="1" t="n">
        <f aca="false">+A26+1</f>
        <v>12</v>
      </c>
      <c r="B27" s="91" t="n">
        <v>25000</v>
      </c>
      <c r="C27" s="151"/>
      <c r="D27" s="78" t="n">
        <v>30000</v>
      </c>
      <c r="E27" s="78" t="n">
        <v>0</v>
      </c>
      <c r="F27" s="78" t="n">
        <v>0</v>
      </c>
      <c r="G27" s="78" t="n">
        <v>0</v>
      </c>
      <c r="H27" s="79" t="n">
        <f aca="false">SUM(B27:G27)</f>
        <v>55000</v>
      </c>
      <c r="I27" s="80"/>
      <c r="J27" s="81" t="n">
        <v>60000</v>
      </c>
      <c r="K27" s="82"/>
      <c r="L27" s="83" t="n">
        <v>0</v>
      </c>
      <c r="M27" s="84" t="n">
        <f aca="false">M26</f>
        <v>0</v>
      </c>
      <c r="N27" s="84" t="n">
        <f aca="false">N26</f>
        <v>0</v>
      </c>
      <c r="O27" s="84" t="n">
        <v>0</v>
      </c>
      <c r="P27" s="85" t="n">
        <f aca="false">SUM(J27:O27)</f>
        <v>60000</v>
      </c>
      <c r="R27" s="86" t="n">
        <v>0</v>
      </c>
      <c r="S27" s="87"/>
      <c r="T27" s="88" t="n">
        <v>0</v>
      </c>
      <c r="U27" s="89" t="n">
        <v>0</v>
      </c>
      <c r="V27" s="90" t="n">
        <v>0</v>
      </c>
      <c r="W27" s="79" t="n">
        <f aca="false">SUM(R27:V27)</f>
        <v>0</v>
      </c>
      <c r="Y27" s="154" t="n">
        <f aca="false">+W27+P27+H27</f>
        <v>115000</v>
      </c>
      <c r="AA27" s="34" t="n">
        <f aca="false">B27+J27+R27</f>
        <v>85000</v>
      </c>
      <c r="AB27" s="31" t="n">
        <f aca="false">Y27-AA27</f>
        <v>30000</v>
      </c>
      <c r="AD27" s="83" t="n">
        <f aca="false">B27+J27</f>
        <v>85000</v>
      </c>
      <c r="AE27" s="83" t="n">
        <f aca="false">R27</f>
        <v>0</v>
      </c>
      <c r="AF27" s="84" t="n">
        <f aca="false">SUM(AD27:AE27)</f>
        <v>85000</v>
      </c>
      <c r="AH27" s="1" t="n">
        <f aca="false">IF(now-1&gt;AK27,1,"")</f>
        <v>1</v>
      </c>
      <c r="AK27" s="1" t="n">
        <v>36262</v>
      </c>
      <c r="AL27" s="153" t="n">
        <v>36262</v>
      </c>
    </row>
    <row r="28" customFormat="false" ht="15" hidden="false" customHeight="true" outlineLevel="0" collapsed="false">
      <c r="A28" s="1" t="n">
        <f aca="false">+A27+1</f>
        <v>13</v>
      </c>
      <c r="B28" s="91" t="n">
        <v>30000</v>
      </c>
      <c r="C28" s="151"/>
      <c r="D28" s="78" t="n">
        <v>30000</v>
      </c>
      <c r="E28" s="78" t="n">
        <v>0</v>
      </c>
      <c r="F28" s="78" t="n">
        <v>0</v>
      </c>
      <c r="G28" s="78" t="n">
        <v>0</v>
      </c>
      <c r="H28" s="79" t="n">
        <f aca="false">SUM(B28:G28)</f>
        <v>60000</v>
      </c>
      <c r="I28" s="80"/>
      <c r="J28" s="81" t="n">
        <v>0</v>
      </c>
      <c r="K28" s="82"/>
      <c r="L28" s="83" t="n">
        <v>0</v>
      </c>
      <c r="M28" s="84" t="n">
        <f aca="false">M27</f>
        <v>0</v>
      </c>
      <c r="N28" s="84" t="n">
        <f aca="false">N27</f>
        <v>0</v>
      </c>
      <c r="O28" s="84" t="n">
        <v>20000</v>
      </c>
      <c r="P28" s="85" t="n">
        <f aca="false">SUM(J28:O28)</f>
        <v>20000</v>
      </c>
      <c r="R28" s="86" t="n">
        <v>0</v>
      </c>
      <c r="S28" s="87"/>
      <c r="T28" s="88" t="n">
        <v>0</v>
      </c>
      <c r="U28" s="89" t="n">
        <v>0</v>
      </c>
      <c r="V28" s="90" t="n">
        <v>0</v>
      </c>
      <c r="W28" s="79" t="n">
        <f aca="false">SUM(R28:V28)</f>
        <v>0</v>
      </c>
      <c r="Y28" s="154" t="n">
        <f aca="false">+W28+P28+H28</f>
        <v>80000</v>
      </c>
      <c r="AA28" s="34" t="n">
        <f aca="false">B28+J28+R28</f>
        <v>30000</v>
      </c>
      <c r="AB28" s="31" t="n">
        <f aca="false">Y28-AA28</f>
        <v>50000</v>
      </c>
      <c r="AD28" s="83" t="n">
        <f aca="false">B28+J28</f>
        <v>30000</v>
      </c>
      <c r="AE28" s="83" t="n">
        <f aca="false">R28</f>
        <v>0</v>
      </c>
      <c r="AF28" s="84" t="n">
        <f aca="false">SUM(AD28:AE28)</f>
        <v>30000</v>
      </c>
      <c r="AH28" s="1" t="n">
        <f aca="false">IF(now-1&gt;AK28,1,"")</f>
        <v>1</v>
      </c>
      <c r="AK28" s="1" t="n">
        <v>36263</v>
      </c>
      <c r="AL28" s="153" t="n">
        <v>36263</v>
      </c>
    </row>
    <row r="29" customFormat="false" ht="15" hidden="false" customHeight="true" outlineLevel="0" collapsed="false">
      <c r="A29" s="1" t="n">
        <f aca="false">+A28+1</f>
        <v>14</v>
      </c>
      <c r="B29" s="91" t="n">
        <v>28750</v>
      </c>
      <c r="C29" s="151"/>
      <c r="D29" s="78" t="n">
        <v>30000</v>
      </c>
      <c r="E29" s="78" t="n">
        <v>0</v>
      </c>
      <c r="F29" s="78" t="n">
        <v>0</v>
      </c>
      <c r="G29" s="78" t="n">
        <v>0</v>
      </c>
      <c r="H29" s="79" t="n">
        <f aca="false">SUM(B29:G29)</f>
        <v>58750</v>
      </c>
      <c r="I29" s="80"/>
      <c r="J29" s="81" t="n">
        <v>0</v>
      </c>
      <c r="K29" s="82"/>
      <c r="L29" s="83" t="n">
        <v>0</v>
      </c>
      <c r="M29" s="84" t="n">
        <f aca="false">M28</f>
        <v>0</v>
      </c>
      <c r="N29" s="84" t="n">
        <f aca="false">N28</f>
        <v>0</v>
      </c>
      <c r="O29" s="84" t="n">
        <v>20000</v>
      </c>
      <c r="P29" s="85" t="n">
        <f aca="false">SUM(J29:O29)</f>
        <v>20000</v>
      </c>
      <c r="R29" s="86" t="n">
        <v>0</v>
      </c>
      <c r="S29" s="87"/>
      <c r="T29" s="88" t="n">
        <v>0</v>
      </c>
      <c r="U29" s="89" t="n">
        <v>0</v>
      </c>
      <c r="V29" s="90" t="n">
        <v>0</v>
      </c>
      <c r="W29" s="79" t="n">
        <f aca="false">SUM(R29:V29)</f>
        <v>0</v>
      </c>
      <c r="Y29" s="154" t="n">
        <f aca="false">+W29+P29+H29</f>
        <v>78750</v>
      </c>
      <c r="AA29" s="34" t="n">
        <f aca="false">B29+J29+R29</f>
        <v>28750</v>
      </c>
      <c r="AB29" s="31" t="n">
        <f aca="false">Y29-AA29</f>
        <v>50000</v>
      </c>
      <c r="AD29" s="83" t="n">
        <f aca="false">B29+J29</f>
        <v>28750</v>
      </c>
      <c r="AE29" s="83" t="n">
        <f aca="false">R29</f>
        <v>0</v>
      </c>
      <c r="AF29" s="84" t="n">
        <f aca="false">SUM(AD29:AE29)</f>
        <v>28750</v>
      </c>
      <c r="AH29" s="1" t="n">
        <f aca="false">IF(now-1&gt;AK29,1,"")</f>
        <v>1</v>
      </c>
      <c r="AK29" s="1" t="n">
        <v>36264</v>
      </c>
      <c r="AL29" s="153" t="n">
        <v>36264</v>
      </c>
    </row>
    <row r="30" customFormat="false" ht="15" hidden="false" customHeight="true" outlineLevel="0" collapsed="false">
      <c r="A30" s="1" t="n">
        <f aca="false">+A29+1</f>
        <v>15</v>
      </c>
      <c r="B30" s="91" t="n">
        <v>0</v>
      </c>
      <c r="C30" s="151"/>
      <c r="D30" s="78" t="n">
        <v>0</v>
      </c>
      <c r="E30" s="78" t="n">
        <v>0</v>
      </c>
      <c r="F30" s="78" t="n">
        <v>0</v>
      </c>
      <c r="G30" s="78" t="n">
        <f aca="false">G29</f>
        <v>0</v>
      </c>
      <c r="H30" s="79" t="n">
        <f aca="false">SUM(B30:G30)</f>
        <v>0</v>
      </c>
      <c r="I30" s="80"/>
      <c r="J30" s="81" t="n">
        <f aca="false">J29</f>
        <v>0</v>
      </c>
      <c r="K30" s="82"/>
      <c r="L30" s="83" t="n">
        <v>30000</v>
      </c>
      <c r="M30" s="84" t="n">
        <f aca="false">M29</f>
        <v>0</v>
      </c>
      <c r="N30" s="84" t="n">
        <f aca="false">N29</f>
        <v>0</v>
      </c>
      <c r="O30" s="84" t="n">
        <v>20000</v>
      </c>
      <c r="P30" s="85" t="n">
        <f aca="false">SUM(J30:O30)</f>
        <v>50000</v>
      </c>
      <c r="R30" s="86" t="n">
        <v>0</v>
      </c>
      <c r="S30" s="87"/>
      <c r="T30" s="88" t="n">
        <v>0</v>
      </c>
      <c r="U30" s="89" t="n">
        <v>0</v>
      </c>
      <c r="V30" s="90" t="n">
        <v>0</v>
      </c>
      <c r="W30" s="79" t="n">
        <f aca="false">SUM(R30:V30)</f>
        <v>0</v>
      </c>
      <c r="Y30" s="154" t="n">
        <f aca="false">+W30+P30+H30</f>
        <v>50000</v>
      </c>
      <c r="AA30" s="34" t="n">
        <f aca="false">B30+J30+R30</f>
        <v>0</v>
      </c>
      <c r="AB30" s="31" t="n">
        <f aca="false">Y30-AA30</f>
        <v>50000</v>
      </c>
      <c r="AD30" s="83" t="n">
        <f aca="false">B30+J30</f>
        <v>0</v>
      </c>
      <c r="AE30" s="83" t="n">
        <f aca="false">R30</f>
        <v>0</v>
      </c>
      <c r="AF30" s="84" t="n">
        <f aca="false">SUM(AD30:AE30)</f>
        <v>0</v>
      </c>
      <c r="AH30" s="1" t="n">
        <f aca="false">IF(now-1&gt;AK30,1,"")</f>
        <v>1</v>
      </c>
      <c r="AK30" s="1" t="n">
        <v>36265</v>
      </c>
      <c r="AL30" s="153" t="n">
        <v>36265</v>
      </c>
    </row>
    <row r="31" customFormat="false" ht="15" hidden="false" customHeight="true" outlineLevel="0" collapsed="false">
      <c r="A31" s="1" t="n">
        <f aca="false">+A30+1</f>
        <v>16</v>
      </c>
      <c r="B31" s="91" t="n">
        <v>30000</v>
      </c>
      <c r="C31" s="151"/>
      <c r="D31" s="78" t="n">
        <f aca="false">D30</f>
        <v>0</v>
      </c>
      <c r="E31" s="78" t="n">
        <v>0</v>
      </c>
      <c r="F31" s="78" t="n">
        <v>0</v>
      </c>
      <c r="G31" s="78" t="n">
        <v>0</v>
      </c>
      <c r="H31" s="79" t="n">
        <f aca="false">SUM(B31:G31)</f>
        <v>30000</v>
      </c>
      <c r="I31" s="80"/>
      <c r="J31" s="81" t="n">
        <f aca="false">J30</f>
        <v>0</v>
      </c>
      <c r="K31" s="82"/>
      <c r="L31" s="83" t="n">
        <f aca="false">L30</f>
        <v>30000</v>
      </c>
      <c r="M31" s="84" t="n">
        <f aca="false">M30</f>
        <v>0</v>
      </c>
      <c r="N31" s="84" t="n">
        <f aca="false">N30</f>
        <v>0</v>
      </c>
      <c r="O31" s="84" t="n">
        <v>20000</v>
      </c>
      <c r="P31" s="85" t="n">
        <f aca="false">SUM(J31:O31)</f>
        <v>50000</v>
      </c>
      <c r="R31" s="86" t="n">
        <v>0</v>
      </c>
      <c r="S31" s="87"/>
      <c r="T31" s="88" t="n">
        <v>0</v>
      </c>
      <c r="U31" s="89" t="n">
        <v>0</v>
      </c>
      <c r="V31" s="90" t="n">
        <v>0</v>
      </c>
      <c r="W31" s="79" t="n">
        <f aca="false">SUM(R31:V31)</f>
        <v>0</v>
      </c>
      <c r="Y31" s="154" t="n">
        <f aca="false">+W31+P31+H31</f>
        <v>80000</v>
      </c>
      <c r="AA31" s="34" t="n">
        <f aca="false">B31+J31+R31</f>
        <v>30000</v>
      </c>
      <c r="AB31" s="31" t="n">
        <f aca="false">Y31-AA31</f>
        <v>50000</v>
      </c>
      <c r="AD31" s="83" t="n">
        <f aca="false">B31+J31</f>
        <v>30000</v>
      </c>
      <c r="AE31" s="83" t="n">
        <f aca="false">R31</f>
        <v>0</v>
      </c>
      <c r="AF31" s="84" t="n">
        <f aca="false">SUM(AD31:AE31)</f>
        <v>30000</v>
      </c>
      <c r="AH31" s="1" t="n">
        <f aca="false">IF(now-1&gt;AK31,1,"")</f>
        <v>1</v>
      </c>
      <c r="AK31" s="1" t="n">
        <v>36266</v>
      </c>
      <c r="AL31" s="153" t="n">
        <v>36266</v>
      </c>
    </row>
    <row r="32" customFormat="false" ht="15" hidden="false" customHeight="true" outlineLevel="0" collapsed="false">
      <c r="A32" s="1" t="n">
        <f aca="false">+A31+1</f>
        <v>17</v>
      </c>
      <c r="B32" s="91" t="n">
        <v>0</v>
      </c>
      <c r="C32" s="151"/>
      <c r="D32" s="78" t="n">
        <f aca="false">D31</f>
        <v>0</v>
      </c>
      <c r="E32" s="78" t="n">
        <v>0</v>
      </c>
      <c r="F32" s="78" t="n">
        <v>0</v>
      </c>
      <c r="G32" s="78" t="n">
        <v>0</v>
      </c>
      <c r="H32" s="79" t="n">
        <f aca="false">SUM(B32:G32)</f>
        <v>0</v>
      </c>
      <c r="I32" s="80"/>
      <c r="J32" s="81" t="n">
        <v>35000</v>
      </c>
      <c r="K32" s="82"/>
      <c r="L32" s="83" t="n">
        <v>15000</v>
      </c>
      <c r="M32" s="84" t="n">
        <f aca="false">M31</f>
        <v>0</v>
      </c>
      <c r="N32" s="84" t="n">
        <f aca="false">N31</f>
        <v>0</v>
      </c>
      <c r="O32" s="84" t="n">
        <v>0</v>
      </c>
      <c r="P32" s="85" t="n">
        <f aca="false">SUM(J32:O32)</f>
        <v>50000</v>
      </c>
      <c r="R32" s="86" t="n">
        <v>0</v>
      </c>
      <c r="S32" s="87"/>
      <c r="T32" s="88" t="n">
        <v>0</v>
      </c>
      <c r="U32" s="89" t="n">
        <v>0</v>
      </c>
      <c r="V32" s="90" t="n">
        <v>0</v>
      </c>
      <c r="W32" s="79" t="n">
        <f aca="false">SUM(R32:V32)</f>
        <v>0</v>
      </c>
      <c r="Y32" s="154" t="n">
        <f aca="false">+W32+P32+H32</f>
        <v>50000</v>
      </c>
      <c r="AA32" s="34" t="n">
        <f aca="false">B32+J32+R32</f>
        <v>35000</v>
      </c>
      <c r="AB32" s="31" t="n">
        <f aca="false">Y32-AA32</f>
        <v>15000</v>
      </c>
      <c r="AD32" s="83" t="n">
        <f aca="false">B32+J32</f>
        <v>35000</v>
      </c>
      <c r="AE32" s="83" t="n">
        <f aca="false">R32</f>
        <v>0</v>
      </c>
      <c r="AF32" s="84" t="n">
        <f aca="false">SUM(AD32:AE32)</f>
        <v>35000</v>
      </c>
      <c r="AH32" s="1" t="n">
        <f aca="false">IF(now-1&gt;AK32,1,"")</f>
        <v>1</v>
      </c>
      <c r="AK32" s="1" t="n">
        <v>36267</v>
      </c>
      <c r="AL32" s="153" t="n">
        <v>36267</v>
      </c>
    </row>
    <row r="33" customFormat="false" ht="15" hidden="false" customHeight="true" outlineLevel="0" collapsed="false">
      <c r="A33" s="1" t="n">
        <f aca="false">+A32+1</f>
        <v>18</v>
      </c>
      <c r="B33" s="91" t="n">
        <v>0</v>
      </c>
      <c r="C33" s="151"/>
      <c r="D33" s="78" t="n">
        <f aca="false">D32</f>
        <v>0</v>
      </c>
      <c r="E33" s="78" t="n">
        <v>0</v>
      </c>
      <c r="F33" s="78" t="n">
        <v>0</v>
      </c>
      <c r="G33" s="78" t="n">
        <v>0</v>
      </c>
      <c r="H33" s="79" t="n">
        <f aca="false">SUM(B33:G33)</f>
        <v>0</v>
      </c>
      <c r="I33" s="80"/>
      <c r="J33" s="81" t="n">
        <v>42900</v>
      </c>
      <c r="K33" s="82"/>
      <c r="L33" s="83" t="n">
        <v>15000</v>
      </c>
      <c r="M33" s="84" t="n">
        <f aca="false">M32</f>
        <v>0</v>
      </c>
      <c r="N33" s="84" t="n">
        <f aca="false">N32</f>
        <v>0</v>
      </c>
      <c r="O33" s="84" t="n">
        <v>0</v>
      </c>
      <c r="P33" s="85" t="n">
        <f aca="false">SUM(J33:O33)</f>
        <v>57900</v>
      </c>
      <c r="R33" s="86" t="n">
        <v>0</v>
      </c>
      <c r="S33" s="87"/>
      <c r="T33" s="88" t="n">
        <v>0</v>
      </c>
      <c r="U33" s="89" t="n">
        <v>0</v>
      </c>
      <c r="V33" s="90" t="n">
        <v>0</v>
      </c>
      <c r="W33" s="79" t="n">
        <f aca="false">SUM(R33:V33)</f>
        <v>0</v>
      </c>
      <c r="Y33" s="154" t="n">
        <f aca="false">+W33+P33+H33</f>
        <v>57900</v>
      </c>
      <c r="AA33" s="34" t="n">
        <f aca="false">B33+J33+R33</f>
        <v>42900</v>
      </c>
      <c r="AB33" s="31" t="n">
        <f aca="false">Y33-AA33</f>
        <v>15000</v>
      </c>
      <c r="AD33" s="83" t="n">
        <f aca="false">B33+J33</f>
        <v>42900</v>
      </c>
      <c r="AE33" s="83" t="n">
        <f aca="false">R33</f>
        <v>0</v>
      </c>
      <c r="AF33" s="84" t="n">
        <f aca="false">SUM(AD33:AE33)</f>
        <v>42900</v>
      </c>
      <c r="AH33" s="1" t="n">
        <f aca="false">IF(now-1&gt;AK33,1,"")</f>
        <v>1</v>
      </c>
      <c r="AK33" s="1" t="n">
        <v>36268</v>
      </c>
      <c r="AL33" s="153" t="n">
        <v>36268</v>
      </c>
    </row>
    <row r="34" customFormat="false" ht="15" hidden="false" customHeight="true" outlineLevel="0" collapsed="false">
      <c r="A34" s="1" t="n">
        <f aca="false">+A33+1</f>
        <v>19</v>
      </c>
      <c r="B34" s="91" t="n">
        <v>120000</v>
      </c>
      <c r="C34" s="151"/>
      <c r="D34" s="78" t="n">
        <f aca="false">D33</f>
        <v>0</v>
      </c>
      <c r="E34" s="78" t="n">
        <v>0</v>
      </c>
      <c r="F34" s="78" t="n">
        <v>0</v>
      </c>
      <c r="G34" s="78" t="n">
        <v>0</v>
      </c>
      <c r="H34" s="79" t="n">
        <f aca="false">SUM(B34:G34)</f>
        <v>120000</v>
      </c>
      <c r="I34" s="80"/>
      <c r="J34" s="81" t="n">
        <v>10000</v>
      </c>
      <c r="K34" s="82"/>
      <c r="L34" s="83" t="n">
        <v>30000</v>
      </c>
      <c r="M34" s="84" t="n">
        <f aca="false">M33</f>
        <v>0</v>
      </c>
      <c r="N34" s="84" t="n">
        <f aca="false">N33</f>
        <v>0</v>
      </c>
      <c r="O34" s="84" t="n">
        <v>20000</v>
      </c>
      <c r="P34" s="85" t="n">
        <f aca="false">SUM(J34:O34)</f>
        <v>60000</v>
      </c>
      <c r="R34" s="86" t="n">
        <v>0</v>
      </c>
      <c r="S34" s="87"/>
      <c r="T34" s="88" t="n">
        <v>0</v>
      </c>
      <c r="U34" s="89" t="n">
        <v>0</v>
      </c>
      <c r="V34" s="90" t="n">
        <v>0</v>
      </c>
      <c r="W34" s="79" t="n">
        <f aca="false">SUM(R34:V34)</f>
        <v>0</v>
      </c>
      <c r="Y34" s="154" t="n">
        <f aca="false">+W34+P34+H34</f>
        <v>180000</v>
      </c>
      <c r="AA34" s="34" t="n">
        <f aca="false">B34+J34+R34</f>
        <v>130000</v>
      </c>
      <c r="AB34" s="31" t="n">
        <f aca="false">Y34-AA34</f>
        <v>50000</v>
      </c>
      <c r="AD34" s="83" t="n">
        <f aca="false">B34+J34</f>
        <v>130000</v>
      </c>
      <c r="AE34" s="83" t="n">
        <f aca="false">R34</f>
        <v>0</v>
      </c>
      <c r="AF34" s="84" t="n">
        <f aca="false">SUM(AD34:AE34)</f>
        <v>130000</v>
      </c>
      <c r="AH34" s="1" t="n">
        <f aca="false">IF(now-1&gt;AK34,1,"")</f>
        <v>1</v>
      </c>
      <c r="AK34" s="1" t="n">
        <v>36269</v>
      </c>
      <c r="AL34" s="153" t="n">
        <v>36269</v>
      </c>
    </row>
    <row r="35" customFormat="false" ht="15" hidden="false" customHeight="true" outlineLevel="0" collapsed="false">
      <c r="A35" s="1" t="n">
        <f aca="false">+A34+1</f>
        <v>20</v>
      </c>
      <c r="B35" s="91" t="n">
        <v>34333</v>
      </c>
      <c r="C35" s="151"/>
      <c r="D35" s="78" t="n">
        <f aca="false">D34</f>
        <v>0</v>
      </c>
      <c r="E35" s="78" t="n">
        <v>0</v>
      </c>
      <c r="F35" s="78" t="n">
        <v>0</v>
      </c>
      <c r="G35" s="78" t="n">
        <v>0</v>
      </c>
      <c r="H35" s="79" t="n">
        <f aca="false">SUM(B35:G35)</f>
        <v>34333</v>
      </c>
      <c r="I35" s="80"/>
      <c r="J35" s="81" t="n">
        <v>0</v>
      </c>
      <c r="K35" s="82"/>
      <c r="L35" s="83" t="n">
        <f aca="false">L34</f>
        <v>30000</v>
      </c>
      <c r="M35" s="84" t="n">
        <f aca="false">M34</f>
        <v>0</v>
      </c>
      <c r="N35" s="84" t="n">
        <f aca="false">N34</f>
        <v>0</v>
      </c>
      <c r="O35" s="84" t="n">
        <v>20000</v>
      </c>
      <c r="P35" s="85" t="n">
        <f aca="false">SUM(J35:O35)</f>
        <v>50000</v>
      </c>
      <c r="R35" s="86" t="n">
        <v>49000</v>
      </c>
      <c r="S35" s="87"/>
      <c r="T35" s="88" t="n">
        <v>0</v>
      </c>
      <c r="U35" s="89" t="n">
        <v>0</v>
      </c>
      <c r="V35" s="90" t="n">
        <v>0</v>
      </c>
      <c r="W35" s="79" t="n">
        <f aca="false">SUM(R35:V35)</f>
        <v>49000</v>
      </c>
      <c r="Y35" s="154" t="n">
        <f aca="false">+W35+P35+H35</f>
        <v>133333</v>
      </c>
      <c r="AA35" s="34" t="n">
        <f aca="false">B35+J35+R35</f>
        <v>83333</v>
      </c>
      <c r="AB35" s="31" t="n">
        <f aca="false">Y35-AA35</f>
        <v>50000</v>
      </c>
      <c r="AD35" s="83" t="n">
        <f aca="false">B35+J35</f>
        <v>34333</v>
      </c>
      <c r="AE35" s="83" t="n">
        <f aca="false">R35</f>
        <v>49000</v>
      </c>
      <c r="AF35" s="84" t="n">
        <f aca="false">SUM(AD35:AE35)</f>
        <v>83333</v>
      </c>
      <c r="AH35" s="1" t="n">
        <f aca="false">IF(now-1&gt;AK35,1,"")</f>
        <v>1</v>
      </c>
      <c r="AK35" s="1" t="n">
        <v>36270</v>
      </c>
      <c r="AL35" s="153" t="n">
        <v>36270</v>
      </c>
    </row>
    <row r="36" customFormat="false" ht="15" hidden="false" customHeight="true" outlineLevel="0" collapsed="false">
      <c r="A36" s="1" t="n">
        <f aca="false">+A35+1</f>
        <v>21</v>
      </c>
      <c r="B36" s="91" t="n">
        <v>0</v>
      </c>
      <c r="C36" s="151"/>
      <c r="D36" s="78" t="n">
        <f aca="false">D35</f>
        <v>0</v>
      </c>
      <c r="E36" s="78" t="n">
        <v>0</v>
      </c>
      <c r="F36" s="78" t="n">
        <v>0</v>
      </c>
      <c r="G36" s="78" t="n">
        <v>0</v>
      </c>
      <c r="H36" s="79" t="n">
        <f aca="false">SUM(B36:G36)</f>
        <v>0</v>
      </c>
      <c r="I36" s="80"/>
      <c r="J36" s="81" t="n">
        <v>0</v>
      </c>
      <c r="K36" s="82"/>
      <c r="L36" s="83" t="n">
        <f aca="false">L35</f>
        <v>30000</v>
      </c>
      <c r="M36" s="84" t="n">
        <f aca="false">M35</f>
        <v>0</v>
      </c>
      <c r="N36" s="84" t="n">
        <f aca="false">N35</f>
        <v>0</v>
      </c>
      <c r="O36" s="84" t="n">
        <v>20000</v>
      </c>
      <c r="P36" s="85" t="n">
        <f aca="false">SUM(J36:O36)</f>
        <v>50000</v>
      </c>
      <c r="R36" s="86" t="n">
        <v>12500</v>
      </c>
      <c r="S36" s="87"/>
      <c r="T36" s="88" t="n">
        <v>0</v>
      </c>
      <c r="U36" s="89" t="n">
        <v>0</v>
      </c>
      <c r="V36" s="90" t="n">
        <v>0</v>
      </c>
      <c r="W36" s="79" t="n">
        <f aca="false">SUM(R36:V36)</f>
        <v>12500</v>
      </c>
      <c r="Y36" s="154" t="n">
        <f aca="false">+W36+P36+H36</f>
        <v>62500</v>
      </c>
      <c r="AA36" s="34" t="n">
        <f aca="false">B36+J36+R36</f>
        <v>12500</v>
      </c>
      <c r="AB36" s="31" t="n">
        <f aca="false">Y36-AA36</f>
        <v>50000</v>
      </c>
      <c r="AD36" s="83" t="n">
        <f aca="false">B36+J36</f>
        <v>0</v>
      </c>
      <c r="AE36" s="83" t="n">
        <f aca="false">R36</f>
        <v>12500</v>
      </c>
      <c r="AF36" s="84" t="n">
        <f aca="false">SUM(AD36:AE36)</f>
        <v>12500</v>
      </c>
      <c r="AH36" s="1" t="n">
        <f aca="false">IF(now-1&gt;AK36,1,"")</f>
        <v>1</v>
      </c>
      <c r="AK36" s="1" t="n">
        <v>36271</v>
      </c>
      <c r="AL36" s="153" t="n">
        <v>36271</v>
      </c>
    </row>
    <row r="37" customFormat="false" ht="15" hidden="false" customHeight="true" outlineLevel="0" collapsed="false">
      <c r="A37" s="1" t="n">
        <f aca="false">+A36+1</f>
        <v>22</v>
      </c>
      <c r="B37" s="91" t="n">
        <v>0</v>
      </c>
      <c r="C37" s="151"/>
      <c r="D37" s="78" t="n">
        <f aca="false">D36</f>
        <v>0</v>
      </c>
      <c r="E37" s="78" t="n">
        <v>0</v>
      </c>
      <c r="F37" s="78" t="n">
        <v>0</v>
      </c>
      <c r="G37" s="78" t="n">
        <v>0</v>
      </c>
      <c r="H37" s="79" t="n">
        <f aca="false">SUM(B37:G37)</f>
        <v>0</v>
      </c>
      <c r="I37" s="80"/>
      <c r="J37" s="81" t="n">
        <f aca="false">J36</f>
        <v>0</v>
      </c>
      <c r="K37" s="82"/>
      <c r="L37" s="83" t="n">
        <f aca="false">L36</f>
        <v>30000</v>
      </c>
      <c r="M37" s="84" t="n">
        <f aca="false">M36</f>
        <v>0</v>
      </c>
      <c r="N37" s="84" t="n">
        <f aca="false">N36</f>
        <v>0</v>
      </c>
      <c r="O37" s="84" t="n">
        <v>20000</v>
      </c>
      <c r="P37" s="85" t="n">
        <f aca="false">SUM(J37:O37)</f>
        <v>50000</v>
      </c>
      <c r="R37" s="86" t="n">
        <v>0</v>
      </c>
      <c r="S37" s="87"/>
      <c r="T37" s="88" t="n">
        <v>0</v>
      </c>
      <c r="U37" s="89" t="n">
        <v>0</v>
      </c>
      <c r="V37" s="90" t="n">
        <v>0</v>
      </c>
      <c r="W37" s="79" t="n">
        <f aca="false">SUM(R37:V37)</f>
        <v>0</v>
      </c>
      <c r="Y37" s="154" t="n">
        <f aca="false">+W37+P37+H37</f>
        <v>50000</v>
      </c>
      <c r="AA37" s="34" t="n">
        <f aca="false">B37+J37+R37</f>
        <v>0</v>
      </c>
      <c r="AB37" s="31" t="n">
        <f aca="false">Y37-AA37</f>
        <v>50000</v>
      </c>
      <c r="AD37" s="83" t="n">
        <f aca="false">B37+J37</f>
        <v>0</v>
      </c>
      <c r="AE37" s="83" t="n">
        <f aca="false">R37</f>
        <v>0</v>
      </c>
      <c r="AF37" s="84" t="n">
        <f aca="false">SUM(AD37:AE37)</f>
        <v>0</v>
      </c>
      <c r="AH37" s="1" t="n">
        <f aca="false">IF(now-1&gt;AK37,1,"")</f>
        <v>1</v>
      </c>
      <c r="AK37" s="1" t="n">
        <v>36272</v>
      </c>
      <c r="AL37" s="153" t="n">
        <v>36272</v>
      </c>
    </row>
    <row r="38" customFormat="false" ht="15" hidden="false" customHeight="true" outlineLevel="0" collapsed="false">
      <c r="A38" s="1" t="n">
        <f aca="false">+A37+1</f>
        <v>23</v>
      </c>
      <c r="B38" s="91" t="n">
        <v>0</v>
      </c>
      <c r="C38" s="151"/>
      <c r="D38" s="78" t="n">
        <f aca="false">D37</f>
        <v>0</v>
      </c>
      <c r="E38" s="78" t="n">
        <v>0</v>
      </c>
      <c r="F38" s="78" t="n">
        <v>0</v>
      </c>
      <c r="G38" s="78" t="n">
        <v>0</v>
      </c>
      <c r="H38" s="79" t="n">
        <f aca="false">SUM(B38:G38)</f>
        <v>0</v>
      </c>
      <c r="I38" s="80"/>
      <c r="J38" s="81" t="n">
        <f aca="false">J37</f>
        <v>0</v>
      </c>
      <c r="K38" s="82"/>
      <c r="L38" s="83" t="n">
        <v>30000</v>
      </c>
      <c r="M38" s="84" t="n">
        <f aca="false">M37</f>
        <v>0</v>
      </c>
      <c r="N38" s="84" t="n">
        <f aca="false">N37</f>
        <v>0</v>
      </c>
      <c r="O38" s="84" t="n">
        <f aca="false">900000-897900</f>
        <v>2100</v>
      </c>
      <c r="P38" s="85" t="n">
        <f aca="false">SUM(J38:O38)</f>
        <v>32100</v>
      </c>
      <c r="R38" s="86" t="n">
        <v>30000</v>
      </c>
      <c r="S38" s="87"/>
      <c r="T38" s="88" t="n">
        <f aca="false">30000-L38-M38-E38</f>
        <v>0</v>
      </c>
      <c r="U38" s="89" t="n">
        <v>0</v>
      </c>
      <c r="V38" s="90" t="n">
        <f aca="false">20000-O38</f>
        <v>17900</v>
      </c>
      <c r="W38" s="79" t="n">
        <f aca="false">SUM(R38:V38)</f>
        <v>47900</v>
      </c>
      <c r="Y38" s="154" t="n">
        <f aca="false">+W38+P38+H38</f>
        <v>80000</v>
      </c>
      <c r="AA38" s="34" t="n">
        <f aca="false">B38+J38+R38</f>
        <v>30000</v>
      </c>
      <c r="AB38" s="31" t="n">
        <f aca="false">Y38-AA38</f>
        <v>50000</v>
      </c>
      <c r="AD38" s="83" t="n">
        <f aca="false">B38+J38</f>
        <v>0</v>
      </c>
      <c r="AE38" s="83" t="n">
        <f aca="false">R38</f>
        <v>30000</v>
      </c>
      <c r="AF38" s="84" t="n">
        <f aca="false">SUM(AD38:AE38)</f>
        <v>30000</v>
      </c>
      <c r="AH38" s="1" t="n">
        <f aca="false">IF(now-1&gt;AK38,1,"")</f>
        <v>1</v>
      </c>
      <c r="AK38" s="1" t="n">
        <v>36273</v>
      </c>
      <c r="AL38" s="153" t="n">
        <v>36273</v>
      </c>
    </row>
    <row r="39" customFormat="false" ht="15" hidden="false" customHeight="true" outlineLevel="0" collapsed="false">
      <c r="A39" s="1" t="n">
        <f aca="false">+A38+1</f>
        <v>24</v>
      </c>
      <c r="B39" s="91" t="n">
        <v>0</v>
      </c>
      <c r="C39" s="151"/>
      <c r="D39" s="78" t="n">
        <f aca="false">D38</f>
        <v>0</v>
      </c>
      <c r="E39" s="78" t="n">
        <v>0</v>
      </c>
      <c r="F39" s="78" t="n">
        <v>0</v>
      </c>
      <c r="G39" s="78" t="n">
        <v>0</v>
      </c>
      <c r="H39" s="79" t="n">
        <f aca="false">SUM(B39:G39)</f>
        <v>0</v>
      </c>
      <c r="I39" s="80"/>
      <c r="J39" s="81" t="n">
        <f aca="false">J38</f>
        <v>0</v>
      </c>
      <c r="K39" s="82"/>
      <c r="L39" s="83" t="n">
        <v>0</v>
      </c>
      <c r="M39" s="84" t="n">
        <f aca="false">M38</f>
        <v>0</v>
      </c>
      <c r="N39" s="84" t="n">
        <f aca="false">N38</f>
        <v>0</v>
      </c>
      <c r="O39" s="84" t="n">
        <v>0</v>
      </c>
      <c r="P39" s="85" t="n">
        <f aca="false">SUM(J39:O39)</f>
        <v>0</v>
      </c>
      <c r="R39" s="86" t="n">
        <v>0</v>
      </c>
      <c r="S39" s="87"/>
      <c r="T39" s="88" t="n">
        <v>15000</v>
      </c>
      <c r="U39" s="89" t="n">
        <v>0</v>
      </c>
      <c r="V39" s="90" t="n">
        <v>0</v>
      </c>
      <c r="W39" s="79" t="n">
        <f aca="false">SUM(R39:V39)</f>
        <v>15000</v>
      </c>
      <c r="Y39" s="154" t="n">
        <f aca="false">+W39+P39+H39</f>
        <v>15000</v>
      </c>
      <c r="AA39" s="34" t="n">
        <f aca="false">B39+J39+R39</f>
        <v>0</v>
      </c>
      <c r="AB39" s="31" t="n">
        <f aca="false">Y39-AA39</f>
        <v>15000</v>
      </c>
      <c r="AD39" s="83" t="n">
        <f aca="false">B39+J39</f>
        <v>0</v>
      </c>
      <c r="AE39" s="83" t="n">
        <f aca="false">R39</f>
        <v>0</v>
      </c>
      <c r="AF39" s="84" t="n">
        <f aca="false">SUM(AD39:AE39)</f>
        <v>0</v>
      </c>
      <c r="AH39" s="1" t="n">
        <f aca="false">IF(now-1&gt;AK39,1,"")</f>
        <v>1</v>
      </c>
      <c r="AK39" s="1" t="n">
        <v>36274</v>
      </c>
      <c r="AL39" s="153" t="n">
        <v>36274</v>
      </c>
    </row>
    <row r="40" customFormat="false" ht="15" hidden="false" customHeight="true" outlineLevel="0" collapsed="false">
      <c r="A40" s="1" t="n">
        <f aca="false">+A39+1</f>
        <v>25</v>
      </c>
      <c r="B40" s="91" t="n">
        <v>0</v>
      </c>
      <c r="C40" s="151"/>
      <c r="D40" s="78" t="n">
        <f aca="false">D39</f>
        <v>0</v>
      </c>
      <c r="E40" s="78" t="n">
        <v>0</v>
      </c>
      <c r="F40" s="78" t="n">
        <v>0</v>
      </c>
      <c r="G40" s="78" t="n">
        <v>0</v>
      </c>
      <c r="H40" s="79" t="n">
        <f aca="false">SUM(B40:G40)</f>
        <v>0</v>
      </c>
      <c r="I40" s="80"/>
      <c r="J40" s="81" t="n">
        <f aca="false">J39</f>
        <v>0</v>
      </c>
      <c r="K40" s="82"/>
      <c r="L40" s="83" t="n">
        <v>0</v>
      </c>
      <c r="M40" s="84" t="n">
        <f aca="false">M39</f>
        <v>0</v>
      </c>
      <c r="N40" s="84" t="n">
        <f aca="false">N39</f>
        <v>0</v>
      </c>
      <c r="O40" s="84" t="n">
        <v>0</v>
      </c>
      <c r="P40" s="85" t="n">
        <f aca="false">SUM(J40:O40)</f>
        <v>0</v>
      </c>
      <c r="R40" s="86" t="n">
        <v>0</v>
      </c>
      <c r="S40" s="87"/>
      <c r="T40" s="88" t="n">
        <v>15000</v>
      </c>
      <c r="U40" s="89" t="n">
        <v>0</v>
      </c>
      <c r="V40" s="90" t="n">
        <v>0</v>
      </c>
      <c r="W40" s="79" t="n">
        <f aca="false">SUM(R40:V40)</f>
        <v>15000</v>
      </c>
      <c r="Y40" s="154" t="n">
        <f aca="false">+W40+P40+H40</f>
        <v>15000</v>
      </c>
      <c r="AA40" s="34" t="n">
        <f aca="false">B40+J40+R40</f>
        <v>0</v>
      </c>
      <c r="AB40" s="31" t="n">
        <f aca="false">Y40-AA40</f>
        <v>15000</v>
      </c>
      <c r="AD40" s="83" t="n">
        <f aca="false">B40+J40</f>
        <v>0</v>
      </c>
      <c r="AE40" s="83" t="n">
        <f aca="false">R40</f>
        <v>0</v>
      </c>
      <c r="AF40" s="84" t="n">
        <f aca="false">SUM(AD40:AE40)</f>
        <v>0</v>
      </c>
      <c r="AH40" s="1" t="n">
        <f aca="false">IF(now-1&gt;AK40,1,"")</f>
        <v>1</v>
      </c>
      <c r="AK40" s="1" t="n">
        <v>36275</v>
      </c>
      <c r="AL40" s="153" t="n">
        <v>36275</v>
      </c>
    </row>
    <row r="41" customFormat="false" ht="15" hidden="false" customHeight="true" outlineLevel="0" collapsed="false">
      <c r="A41" s="1" t="n">
        <f aca="false">+A40+1</f>
        <v>26</v>
      </c>
      <c r="B41" s="91" t="n">
        <v>0</v>
      </c>
      <c r="C41" s="151"/>
      <c r="D41" s="78" t="n">
        <f aca="false">D40</f>
        <v>0</v>
      </c>
      <c r="E41" s="78" t="n">
        <v>0</v>
      </c>
      <c r="F41" s="78" t="n">
        <v>0</v>
      </c>
      <c r="G41" s="78" t="n">
        <v>0</v>
      </c>
      <c r="H41" s="79" t="n">
        <f aca="false">SUM(B41:G41)</f>
        <v>0</v>
      </c>
      <c r="I41" s="80"/>
      <c r="J41" s="81" t="n">
        <f aca="false">J40</f>
        <v>0</v>
      </c>
      <c r="K41" s="82"/>
      <c r="L41" s="83" t="n">
        <v>0</v>
      </c>
      <c r="M41" s="84" t="n">
        <f aca="false">M40</f>
        <v>0</v>
      </c>
      <c r="N41" s="84" t="n">
        <f aca="false">N40</f>
        <v>0</v>
      </c>
      <c r="O41" s="84" t="n">
        <v>0</v>
      </c>
      <c r="P41" s="85" t="n">
        <f aca="false">SUM(J41:O41)</f>
        <v>0</v>
      </c>
      <c r="R41" s="86" t="n">
        <v>0</v>
      </c>
      <c r="S41" s="87"/>
      <c r="T41" s="88" t="n">
        <f aca="false">30000-L41-M41-E41</f>
        <v>30000</v>
      </c>
      <c r="U41" s="89" t="n">
        <v>0</v>
      </c>
      <c r="V41" s="90" t="n">
        <v>20000</v>
      </c>
      <c r="W41" s="79" t="n">
        <f aca="false">SUM(R41:V41)</f>
        <v>50000</v>
      </c>
      <c r="Y41" s="154" t="n">
        <f aca="false">+W41+P41+H41</f>
        <v>50000</v>
      </c>
      <c r="AA41" s="34" t="n">
        <f aca="false">B41+J41+R41</f>
        <v>0</v>
      </c>
      <c r="AB41" s="31" t="n">
        <f aca="false">Y41-AA41</f>
        <v>50000</v>
      </c>
      <c r="AD41" s="83" t="n">
        <f aca="false">B41+J41</f>
        <v>0</v>
      </c>
      <c r="AE41" s="83" t="n">
        <f aca="false">R41</f>
        <v>0</v>
      </c>
      <c r="AF41" s="84" t="n">
        <f aca="false">SUM(AD41:AE41)</f>
        <v>0</v>
      </c>
      <c r="AH41" s="1" t="n">
        <f aca="false">IF(now-1&gt;AK41,1,"")</f>
        <v>1</v>
      </c>
      <c r="AK41" s="1" t="n">
        <v>36276</v>
      </c>
      <c r="AL41" s="153" t="n">
        <v>36276</v>
      </c>
    </row>
    <row r="42" customFormat="false" ht="15" hidden="false" customHeight="true" outlineLevel="0" collapsed="false">
      <c r="A42" s="1" t="n">
        <f aca="false">+A41+1</f>
        <v>27</v>
      </c>
      <c r="B42" s="91" t="n">
        <v>0</v>
      </c>
      <c r="C42" s="151"/>
      <c r="D42" s="78" t="n">
        <f aca="false">D41</f>
        <v>0</v>
      </c>
      <c r="E42" s="78" t="n">
        <v>0</v>
      </c>
      <c r="F42" s="78" t="n">
        <v>0</v>
      </c>
      <c r="G42" s="78" t="n">
        <v>0</v>
      </c>
      <c r="H42" s="79" t="n">
        <f aca="false">SUM(B42:G42)</f>
        <v>0</v>
      </c>
      <c r="I42" s="80"/>
      <c r="J42" s="81" t="n">
        <f aca="false">J41</f>
        <v>0</v>
      </c>
      <c r="K42" s="82"/>
      <c r="L42" s="83" t="n">
        <v>0</v>
      </c>
      <c r="M42" s="84" t="n">
        <f aca="false">M41</f>
        <v>0</v>
      </c>
      <c r="N42" s="84" t="n">
        <f aca="false">N41</f>
        <v>0</v>
      </c>
      <c r="O42" s="84" t="n">
        <v>0</v>
      </c>
      <c r="P42" s="85" t="n">
        <f aca="false">SUM(J42:O42)</f>
        <v>0</v>
      </c>
      <c r="R42" s="86" t="n">
        <v>0</v>
      </c>
      <c r="S42" s="87"/>
      <c r="T42" s="88" t="n">
        <f aca="false">30000-L42-M42-E42</f>
        <v>30000</v>
      </c>
      <c r="U42" s="89" t="n">
        <v>0</v>
      </c>
      <c r="V42" s="90" t="n">
        <v>20000</v>
      </c>
      <c r="W42" s="79" t="n">
        <f aca="false">SUM(R42:V42)</f>
        <v>50000</v>
      </c>
      <c r="Y42" s="154" t="n">
        <f aca="false">+W42+P42+H42</f>
        <v>50000</v>
      </c>
      <c r="AA42" s="34" t="n">
        <f aca="false">B42+J42+R42</f>
        <v>0</v>
      </c>
      <c r="AB42" s="31" t="n">
        <f aca="false">Y42-AA42</f>
        <v>50000</v>
      </c>
      <c r="AD42" s="83" t="n">
        <f aca="false">B42+J42</f>
        <v>0</v>
      </c>
      <c r="AE42" s="83" t="n">
        <f aca="false">R42</f>
        <v>0</v>
      </c>
      <c r="AF42" s="84" t="n">
        <f aca="false">SUM(AD42:AE42)</f>
        <v>0</v>
      </c>
      <c r="AH42" s="1" t="n">
        <f aca="false">IF(now-1&gt;AK42,1,"")</f>
        <v>1</v>
      </c>
      <c r="AK42" s="1" t="n">
        <v>36277</v>
      </c>
      <c r="AL42" s="153" t="n">
        <v>36277</v>
      </c>
    </row>
    <row r="43" customFormat="false" ht="15" hidden="false" customHeight="true" outlineLevel="0" collapsed="false">
      <c r="A43" s="1" t="n">
        <f aca="false">+A42+1</f>
        <v>28</v>
      </c>
      <c r="B43" s="91" t="n">
        <v>0</v>
      </c>
      <c r="C43" s="151"/>
      <c r="D43" s="78" t="n">
        <f aca="false">D42</f>
        <v>0</v>
      </c>
      <c r="E43" s="78" t="n">
        <v>0</v>
      </c>
      <c r="F43" s="78" t="n">
        <v>0</v>
      </c>
      <c r="G43" s="78" t="n">
        <v>0</v>
      </c>
      <c r="H43" s="79" t="n">
        <f aca="false">SUM(B43:G43)</f>
        <v>0</v>
      </c>
      <c r="I43" s="80"/>
      <c r="J43" s="81" t="n">
        <f aca="false">J42</f>
        <v>0</v>
      </c>
      <c r="K43" s="82"/>
      <c r="L43" s="83" t="n">
        <v>0</v>
      </c>
      <c r="M43" s="84" t="n">
        <f aca="false">M42</f>
        <v>0</v>
      </c>
      <c r="N43" s="84" t="n">
        <f aca="false">N42</f>
        <v>0</v>
      </c>
      <c r="O43" s="84" t="n">
        <v>0</v>
      </c>
      <c r="P43" s="85" t="n">
        <f aca="false">SUM(J43:O43)</f>
        <v>0</v>
      </c>
      <c r="R43" s="86" t="n">
        <v>0</v>
      </c>
      <c r="S43" s="87"/>
      <c r="T43" s="88" t="n">
        <v>0</v>
      </c>
      <c r="U43" s="89" t="n">
        <v>0</v>
      </c>
      <c r="V43" s="90" t="n">
        <v>0</v>
      </c>
      <c r="W43" s="79" t="n">
        <f aca="false">SUM(R43:V43)</f>
        <v>0</v>
      </c>
      <c r="Y43" s="154" t="n">
        <f aca="false">+W43+P43+H43</f>
        <v>0</v>
      </c>
      <c r="AA43" s="34" t="n">
        <f aca="false">B43+J43+R43</f>
        <v>0</v>
      </c>
      <c r="AB43" s="31" t="n">
        <f aca="false">Y43-AA43</f>
        <v>0</v>
      </c>
      <c r="AD43" s="83" t="n">
        <f aca="false">B43+J43</f>
        <v>0</v>
      </c>
      <c r="AE43" s="83" t="n">
        <f aca="false">R43</f>
        <v>0</v>
      </c>
      <c r="AF43" s="84" t="n">
        <f aca="false">SUM(AD43:AE43)</f>
        <v>0</v>
      </c>
      <c r="AH43" s="1" t="n">
        <f aca="false">IF(now-1&gt;AK43,1,"")</f>
        <v>1</v>
      </c>
      <c r="AK43" s="1" t="n">
        <v>36278</v>
      </c>
      <c r="AL43" s="153" t="n">
        <v>36278</v>
      </c>
    </row>
    <row r="44" customFormat="false" ht="15" hidden="false" customHeight="true" outlineLevel="0" collapsed="false">
      <c r="A44" s="1" t="n">
        <f aca="false">+A43+1</f>
        <v>29</v>
      </c>
      <c r="B44" s="91" t="n">
        <v>0</v>
      </c>
      <c r="C44" s="151"/>
      <c r="D44" s="78" t="n">
        <f aca="false">D43</f>
        <v>0</v>
      </c>
      <c r="E44" s="78" t="n">
        <v>0</v>
      </c>
      <c r="F44" s="78" t="n">
        <v>0</v>
      </c>
      <c r="G44" s="78" t="n">
        <v>0</v>
      </c>
      <c r="H44" s="79" t="n">
        <f aca="false">SUM(B44:G44)</f>
        <v>0</v>
      </c>
      <c r="I44" s="80"/>
      <c r="J44" s="81" t="n">
        <f aca="false">J43</f>
        <v>0</v>
      </c>
      <c r="K44" s="82"/>
      <c r="L44" s="83" t="n">
        <v>0</v>
      </c>
      <c r="M44" s="84" t="n">
        <f aca="false">M43</f>
        <v>0</v>
      </c>
      <c r="N44" s="84" t="n">
        <f aca="false">N43</f>
        <v>0</v>
      </c>
      <c r="O44" s="84" t="n">
        <v>0</v>
      </c>
      <c r="P44" s="85" t="n">
        <f aca="false">SUM(J44:O44)</f>
        <v>0</v>
      </c>
      <c r="R44" s="86" t="n">
        <v>0</v>
      </c>
      <c r="S44" s="87"/>
      <c r="T44" s="88" t="n">
        <v>0</v>
      </c>
      <c r="U44" s="89" t="n">
        <v>0</v>
      </c>
      <c r="V44" s="90" t="n">
        <v>0</v>
      </c>
      <c r="W44" s="79" t="n">
        <f aca="false">SUM(R44:V44)</f>
        <v>0</v>
      </c>
      <c r="Y44" s="154" t="n">
        <f aca="false">+W44+P44+H44</f>
        <v>0</v>
      </c>
      <c r="AA44" s="34" t="n">
        <f aca="false">B44+J44+R44</f>
        <v>0</v>
      </c>
      <c r="AB44" s="31" t="n">
        <f aca="false">Y44-AA44</f>
        <v>0</v>
      </c>
      <c r="AD44" s="83" t="n">
        <f aca="false">B44+J44</f>
        <v>0</v>
      </c>
      <c r="AE44" s="83" t="n">
        <f aca="false">R44</f>
        <v>0</v>
      </c>
      <c r="AF44" s="84" t="n">
        <f aca="false">SUM(AD44:AE44)</f>
        <v>0</v>
      </c>
      <c r="AH44" s="1" t="n">
        <f aca="false">IF(days&lt;30,"",IF(now-1&gt;AK44,1,""))</f>
        <v>1</v>
      </c>
      <c r="AK44" s="1" t="n">
        <v>36279</v>
      </c>
      <c r="AL44" s="153" t="n">
        <v>36279</v>
      </c>
    </row>
    <row r="45" customFormat="false" ht="15" hidden="false" customHeight="true" outlineLevel="0" collapsed="false">
      <c r="A45" s="1" t="n">
        <f aca="false">+A44+1</f>
        <v>30</v>
      </c>
      <c r="B45" s="91" t="n">
        <v>0</v>
      </c>
      <c r="C45" s="151"/>
      <c r="D45" s="78" t="n">
        <f aca="false">D44</f>
        <v>0</v>
      </c>
      <c r="E45" s="78" t="n">
        <v>0</v>
      </c>
      <c r="F45" s="78" t="n">
        <v>0</v>
      </c>
      <c r="G45" s="78" t="n">
        <v>0</v>
      </c>
      <c r="H45" s="79" t="n">
        <f aca="false">SUM(B45:G45)</f>
        <v>0</v>
      </c>
      <c r="I45" s="80"/>
      <c r="J45" s="81" t="n">
        <f aca="false">J44</f>
        <v>0</v>
      </c>
      <c r="K45" s="82"/>
      <c r="L45" s="83" t="n">
        <v>0</v>
      </c>
      <c r="M45" s="84" t="n">
        <f aca="false">M44</f>
        <v>0</v>
      </c>
      <c r="N45" s="84" t="n">
        <f aca="false">N44</f>
        <v>0</v>
      </c>
      <c r="O45" s="84" t="n">
        <v>0</v>
      </c>
      <c r="P45" s="85" t="n">
        <f aca="false">SUM(J45:O45)</f>
        <v>0</v>
      </c>
      <c r="R45" s="86" t="n">
        <v>0</v>
      </c>
      <c r="S45" s="87"/>
      <c r="T45" s="88" t="n">
        <v>0</v>
      </c>
      <c r="U45" s="89" t="n">
        <v>0</v>
      </c>
      <c r="V45" s="90" t="n">
        <v>0</v>
      </c>
      <c r="W45" s="79" t="n">
        <f aca="false">SUM(R45:V45)</f>
        <v>0</v>
      </c>
      <c r="Y45" s="154" t="n">
        <f aca="false">+W45+P45+H45</f>
        <v>0</v>
      </c>
      <c r="AA45" s="34" t="n">
        <f aca="false">B45+J45+R45</f>
        <v>0</v>
      </c>
      <c r="AB45" s="31" t="n">
        <f aca="false">Y45-AA45</f>
        <v>0</v>
      </c>
      <c r="AD45" s="83" t="n">
        <f aca="false">B45+J45</f>
        <v>0</v>
      </c>
      <c r="AE45" s="83" t="n">
        <f aca="false">R45</f>
        <v>0</v>
      </c>
      <c r="AF45" s="84" t="n">
        <f aca="false">SUM(AD45:AE45)</f>
        <v>0</v>
      </c>
      <c r="AH45" s="1" t="n">
        <v>1</v>
      </c>
      <c r="AK45" s="1" t="n">
        <v>36280</v>
      </c>
      <c r="AL45" s="153" t="n">
        <v>36280</v>
      </c>
    </row>
    <row r="46" customFormat="false" ht="15" hidden="false" customHeight="true" outlineLevel="0" collapsed="false">
      <c r="A46" s="156" t="n">
        <f aca="false">+A45+1</f>
        <v>31</v>
      </c>
      <c r="B46" s="174" t="n">
        <v>0</v>
      </c>
      <c r="C46" s="175"/>
      <c r="D46" s="176" t="n">
        <v>0</v>
      </c>
      <c r="E46" s="176" t="n">
        <v>0</v>
      </c>
      <c r="F46" s="176" t="n">
        <v>0</v>
      </c>
      <c r="G46" s="176" t="n">
        <v>0</v>
      </c>
      <c r="H46" s="177" t="n">
        <f aca="false">SUM(B46:G46)</f>
        <v>0</v>
      </c>
      <c r="I46" s="161"/>
      <c r="J46" s="178" t="n">
        <v>0</v>
      </c>
      <c r="K46" s="179"/>
      <c r="L46" s="180" t="n">
        <v>0</v>
      </c>
      <c r="M46" s="180" t="n">
        <v>0</v>
      </c>
      <c r="N46" s="176" t="n">
        <v>0</v>
      </c>
      <c r="O46" s="176" t="n">
        <v>0</v>
      </c>
      <c r="P46" s="177" t="n">
        <f aca="false">SUM(J46:O46)</f>
        <v>0</v>
      </c>
      <c r="Q46" s="165"/>
      <c r="R46" s="181" t="n">
        <v>0</v>
      </c>
      <c r="S46" s="182"/>
      <c r="T46" s="183" t="n">
        <v>0</v>
      </c>
      <c r="U46" s="180" t="n">
        <v>0</v>
      </c>
      <c r="V46" s="184" t="n">
        <v>0</v>
      </c>
      <c r="W46" s="177" t="n">
        <f aca="false">SUM(R46:V46)</f>
        <v>0</v>
      </c>
      <c r="X46" s="156"/>
      <c r="Y46" s="185" t="n">
        <f aca="false">+W46+P46+H46</f>
        <v>0</v>
      </c>
      <c r="Z46" s="156"/>
      <c r="AA46" s="186" t="n">
        <f aca="false">B46+J46+R46</f>
        <v>0</v>
      </c>
      <c r="AB46" s="187" t="n">
        <f aca="false">Y46-AA46</f>
        <v>0</v>
      </c>
      <c r="AC46" s="156"/>
      <c r="AD46" s="164" t="n">
        <f aca="false">B46+J46</f>
        <v>0</v>
      </c>
      <c r="AE46" s="164" t="n">
        <f aca="false">R46</f>
        <v>0</v>
      </c>
      <c r="AF46" s="159" t="n">
        <f aca="false">SUM(AD46:AE46)</f>
        <v>0</v>
      </c>
      <c r="AG46" s="156"/>
      <c r="AH46" s="165" t="str">
        <f aca="false">IF(days&lt;31,"",IF(now-1&gt;AK46,1,""))</f>
        <v/>
      </c>
      <c r="AI46" s="156"/>
      <c r="AJ46" s="156"/>
      <c r="AK46" s="165"/>
      <c r="AL46" s="173"/>
      <c r="AM46" s="156"/>
      <c r="AN46" s="156"/>
      <c r="AO46" s="156"/>
      <c r="AP46" s="156"/>
      <c r="AQ46" s="156"/>
      <c r="AR46" s="156"/>
      <c r="AS46" s="156"/>
      <c r="AT46" s="156"/>
      <c r="AU46" s="156"/>
      <c r="AV46" s="156"/>
      <c r="AW46" s="156"/>
      <c r="AX46" s="156"/>
      <c r="AY46" s="156"/>
      <c r="AZ46" s="156"/>
      <c r="BA46" s="156"/>
      <c r="BB46" s="156"/>
      <c r="BC46" s="156"/>
      <c r="BD46" s="156"/>
      <c r="BE46" s="156"/>
      <c r="BF46" s="156"/>
      <c r="BG46" s="156"/>
      <c r="BH46" s="156"/>
      <c r="BI46" s="156"/>
      <c r="BJ46" s="156"/>
      <c r="BK46" s="156"/>
      <c r="BL46" s="156"/>
      <c r="BM46" s="156"/>
      <c r="BN46" s="156"/>
      <c r="BO46" s="156"/>
      <c r="BP46" s="156"/>
      <c r="BQ46" s="156"/>
      <c r="BR46" s="156"/>
      <c r="BS46" s="156"/>
      <c r="BT46" s="156"/>
      <c r="BU46" s="156"/>
      <c r="BV46" s="156"/>
      <c r="BW46" s="156"/>
      <c r="BX46" s="156"/>
      <c r="BY46" s="156"/>
      <c r="BZ46" s="156"/>
      <c r="CA46" s="156"/>
      <c r="CB46" s="156"/>
      <c r="CC46" s="156"/>
      <c r="CD46" s="156"/>
      <c r="CE46" s="156"/>
      <c r="CF46" s="156"/>
      <c r="CG46" s="156"/>
      <c r="CH46" s="156"/>
      <c r="CI46" s="156"/>
      <c r="CJ46" s="156"/>
      <c r="CK46" s="156"/>
      <c r="CL46" s="156"/>
      <c r="CM46" s="156"/>
      <c r="CN46" s="156"/>
      <c r="CO46" s="156"/>
      <c r="CP46" s="156"/>
      <c r="CQ46" s="156"/>
      <c r="CR46" s="156"/>
      <c r="CS46" s="156"/>
      <c r="CT46" s="156"/>
      <c r="CU46" s="156"/>
      <c r="CV46" s="156"/>
      <c r="CW46" s="156"/>
      <c r="CX46" s="156"/>
      <c r="CY46" s="156"/>
      <c r="CZ46" s="156"/>
      <c r="DA46" s="156"/>
      <c r="DB46" s="156"/>
      <c r="DC46" s="156"/>
      <c r="DD46" s="156"/>
      <c r="DE46" s="156"/>
      <c r="DF46" s="156"/>
      <c r="DG46" s="156"/>
      <c r="DH46" s="156"/>
      <c r="DI46" s="156"/>
      <c r="DJ46" s="156"/>
      <c r="DK46" s="156"/>
      <c r="DL46" s="156"/>
      <c r="DM46" s="156"/>
      <c r="DN46" s="156"/>
      <c r="DO46" s="156"/>
      <c r="DP46" s="156"/>
      <c r="DQ46" s="156"/>
      <c r="DR46" s="156"/>
      <c r="DS46" s="156"/>
      <c r="DT46" s="156"/>
      <c r="DU46" s="156"/>
      <c r="DV46" s="156"/>
      <c r="DW46" s="156"/>
      <c r="DX46" s="156"/>
      <c r="DY46" s="156"/>
      <c r="DZ46" s="156"/>
      <c r="EA46" s="156"/>
      <c r="EB46" s="156"/>
      <c r="EC46" s="156"/>
      <c r="ED46" s="156"/>
      <c r="EE46" s="156"/>
      <c r="EF46" s="156"/>
      <c r="EG46" s="156"/>
      <c r="EH46" s="156"/>
      <c r="EI46" s="156"/>
      <c r="EJ46" s="156"/>
      <c r="EK46" s="156"/>
      <c r="EL46" s="156"/>
      <c r="EM46" s="156"/>
      <c r="EN46" s="156"/>
      <c r="EO46" s="156"/>
      <c r="EP46" s="156"/>
      <c r="EQ46" s="156"/>
      <c r="ER46" s="156"/>
      <c r="ES46" s="156"/>
      <c r="ET46" s="156"/>
      <c r="EU46" s="156"/>
      <c r="EV46" s="156"/>
      <c r="EW46" s="156"/>
      <c r="EX46" s="156"/>
      <c r="EY46" s="156"/>
      <c r="EZ46" s="156"/>
      <c r="FA46" s="156"/>
      <c r="FB46" s="156"/>
      <c r="FC46" s="156"/>
      <c r="FD46" s="156"/>
      <c r="FE46" s="156"/>
      <c r="FF46" s="156"/>
      <c r="FG46" s="156"/>
      <c r="FH46" s="156"/>
      <c r="FI46" s="156"/>
      <c r="FJ46" s="156"/>
      <c r="FK46" s="156"/>
      <c r="FL46" s="156"/>
      <c r="FM46" s="156"/>
      <c r="FN46" s="156"/>
      <c r="FO46" s="156"/>
      <c r="FP46" s="156"/>
      <c r="FQ46" s="156"/>
      <c r="FR46" s="156"/>
      <c r="FS46" s="156"/>
      <c r="FT46" s="156"/>
      <c r="FU46" s="156"/>
      <c r="FV46" s="156"/>
      <c r="FW46" s="156"/>
      <c r="FX46" s="156"/>
      <c r="FY46" s="156"/>
      <c r="FZ46" s="156"/>
      <c r="GA46" s="156"/>
      <c r="GB46" s="156"/>
      <c r="GC46" s="156"/>
      <c r="GD46" s="156"/>
      <c r="GE46" s="156"/>
      <c r="GF46" s="156"/>
      <c r="GG46" s="156"/>
      <c r="GH46" s="156"/>
      <c r="GI46" s="156"/>
      <c r="GJ46" s="156"/>
      <c r="GK46" s="156"/>
      <c r="GL46" s="156"/>
      <c r="GM46" s="156"/>
      <c r="GN46" s="156"/>
      <c r="GO46" s="156"/>
      <c r="GP46" s="156"/>
      <c r="GQ46" s="156"/>
      <c r="GR46" s="156"/>
      <c r="GS46" s="156"/>
      <c r="GT46" s="156"/>
      <c r="GU46" s="156"/>
      <c r="GV46" s="156"/>
      <c r="GW46" s="156"/>
      <c r="GX46" s="156"/>
      <c r="GY46" s="156"/>
      <c r="GZ46" s="156"/>
      <c r="HA46" s="156"/>
      <c r="HB46" s="156"/>
      <c r="HC46" s="156"/>
      <c r="HD46" s="156"/>
      <c r="HE46" s="156"/>
      <c r="HF46" s="156"/>
      <c r="HG46" s="156"/>
      <c r="HH46" s="156"/>
      <c r="HI46" s="156"/>
      <c r="HJ46" s="156"/>
      <c r="HK46" s="156"/>
      <c r="HL46" s="156"/>
      <c r="HM46" s="156"/>
      <c r="HN46" s="156"/>
      <c r="HO46" s="156"/>
      <c r="HP46" s="156"/>
      <c r="HQ46" s="156"/>
      <c r="HR46" s="156"/>
      <c r="HS46" s="156"/>
      <c r="HT46" s="156"/>
      <c r="HU46" s="156"/>
      <c r="HV46" s="156"/>
      <c r="HW46" s="156"/>
      <c r="HX46" s="156"/>
      <c r="HY46" s="156"/>
      <c r="HZ46" s="156"/>
      <c r="IA46" s="156"/>
      <c r="IB46" s="156"/>
      <c r="IC46" s="156"/>
      <c r="ID46" s="156"/>
      <c r="IE46" s="156"/>
      <c r="IF46" s="156"/>
      <c r="IG46" s="156"/>
      <c r="IH46" s="156"/>
      <c r="II46" s="156"/>
      <c r="IJ46" s="156"/>
      <c r="IK46" s="156"/>
      <c r="IL46" s="156"/>
      <c r="IM46" s="156"/>
      <c r="IN46" s="156"/>
      <c r="IO46" s="156"/>
      <c r="IP46" s="156"/>
      <c r="IQ46" s="156"/>
      <c r="IR46" s="156"/>
      <c r="IS46" s="156"/>
      <c r="IT46" s="156"/>
      <c r="IU46" s="156"/>
      <c r="IV46" s="156"/>
      <c r="IW46" s="156"/>
    </row>
    <row r="47" customFormat="false" ht="5.25" hidden="false" customHeight="true" outlineLevel="0" collapsed="false">
      <c r="A47" s="29"/>
      <c r="B47" s="29"/>
      <c r="C47" s="29"/>
      <c r="H47" s="29"/>
      <c r="I47" s="29"/>
      <c r="L47" s="29"/>
      <c r="P47" s="29"/>
      <c r="R47" s="29"/>
      <c r="S47" s="29"/>
      <c r="T47" s="29"/>
      <c r="U47" s="29"/>
      <c r="V47" s="29"/>
      <c r="W47" s="29"/>
      <c r="X47" s="29"/>
      <c r="Z47" s="29"/>
      <c r="AC47" s="29"/>
      <c r="AD47" s="29"/>
      <c r="AE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/>
      <c r="GX47" s="29"/>
      <c r="GY47" s="29"/>
      <c r="GZ47" s="29"/>
      <c r="HA47" s="29"/>
      <c r="HB47" s="29"/>
      <c r="HC47" s="29"/>
      <c r="HD47" s="29"/>
      <c r="HE47" s="29"/>
      <c r="HF47" s="29"/>
      <c r="HG47" s="29"/>
      <c r="HH47" s="29"/>
      <c r="HI47" s="29"/>
      <c r="HJ47" s="29"/>
      <c r="HK47" s="29"/>
      <c r="HL47" s="29"/>
      <c r="HM47" s="29"/>
      <c r="HN47" s="29"/>
      <c r="HO47" s="29"/>
      <c r="HP47" s="29"/>
      <c r="HQ47" s="29"/>
      <c r="HR47" s="29"/>
      <c r="HS47" s="29"/>
      <c r="HT47" s="29"/>
      <c r="HU47" s="29"/>
      <c r="HV47" s="29"/>
      <c r="HW47" s="29"/>
      <c r="HX47" s="29"/>
      <c r="HY47" s="29"/>
      <c r="HZ47" s="29"/>
      <c r="IA47" s="29"/>
      <c r="IB47" s="29"/>
      <c r="IC47" s="29"/>
      <c r="ID47" s="29"/>
      <c r="IE47" s="29"/>
      <c r="IF47" s="29"/>
      <c r="IG47" s="29"/>
      <c r="IH47" s="29"/>
      <c r="II47" s="29"/>
      <c r="IJ47" s="29"/>
      <c r="IK47" s="29"/>
      <c r="IL47" s="29"/>
      <c r="IM47" s="29"/>
      <c r="IN47" s="29"/>
      <c r="IO47" s="29"/>
      <c r="IP47" s="29"/>
      <c r="IQ47" s="29"/>
      <c r="IR47" s="29"/>
      <c r="IS47" s="29"/>
      <c r="IT47" s="29"/>
      <c r="IU47" s="29"/>
      <c r="IV47" s="29"/>
      <c r="IW47" s="29"/>
    </row>
    <row r="48" customFormat="false" ht="19.5" hidden="false" customHeight="true" outlineLevel="0" collapsed="false">
      <c r="A48" s="98" t="s">
        <v>29</v>
      </c>
      <c r="B48" s="61" t="n">
        <f aca="false">SUM(B16:B46)</f>
        <v>890000</v>
      </c>
      <c r="C48" s="61"/>
      <c r="D48" s="61" t="n">
        <f aca="false">SUM(D16:D46)</f>
        <v>150000</v>
      </c>
      <c r="E48" s="61" t="n">
        <f aca="false">SUM(E16:E46)</f>
        <v>0</v>
      </c>
      <c r="F48" s="61" t="n">
        <f aca="false">SUM(F16:F46)</f>
        <v>0</v>
      </c>
      <c r="G48" s="61" t="n">
        <f aca="false">SUM(G16:G46)</f>
        <v>160000</v>
      </c>
      <c r="H48" s="61" t="n">
        <f aca="false">SUM(H16:H46)</f>
        <v>1200000</v>
      </c>
      <c r="I48" s="61"/>
      <c r="J48" s="61" t="n">
        <f aca="false">SUM(J16:J46)</f>
        <v>147900</v>
      </c>
      <c r="K48" s="61"/>
      <c r="L48" s="61" t="n">
        <f aca="false">SUM(L16:L46)</f>
        <v>510000</v>
      </c>
      <c r="M48" s="61" t="n">
        <f aca="false">SUM(M16:M46)</f>
        <v>0</v>
      </c>
      <c r="N48" s="61" t="n">
        <f aca="false">SUM(N16:N46)</f>
        <v>0</v>
      </c>
      <c r="O48" s="61" t="n">
        <f aca="false">SUM(O16:O46)</f>
        <v>242100</v>
      </c>
      <c r="P48" s="61" t="n">
        <f aca="false">SUM(P16:P46)</f>
        <v>900000</v>
      </c>
      <c r="Q48" s="61"/>
      <c r="R48" s="61" t="n">
        <f aca="false">SUM(R16:R46)</f>
        <v>91500</v>
      </c>
      <c r="S48" s="61"/>
      <c r="T48" s="61" t="n">
        <f aca="false">SUM(T16:T46)</f>
        <v>90000</v>
      </c>
      <c r="U48" s="61" t="n">
        <f aca="false">SUM(U16:U46)</f>
        <v>0</v>
      </c>
      <c r="V48" s="61" t="n">
        <f aca="false">SUM(V16:V46)</f>
        <v>57900</v>
      </c>
      <c r="W48" s="61" t="n">
        <f aca="false">SUM(W16:W46)</f>
        <v>239400</v>
      </c>
      <c r="X48" s="61"/>
      <c r="Y48" s="61" t="n">
        <f aca="false">SUM(Y16:Y47)</f>
        <v>2339400</v>
      </c>
      <c r="Z48" s="61"/>
      <c r="AA48" s="61" t="n">
        <f aca="false">SUM(AA16:AA47)</f>
        <v>1129400</v>
      </c>
      <c r="AB48" s="61" t="n">
        <f aca="false">SUM(AB16:AB47)</f>
        <v>1210000</v>
      </c>
      <c r="AC48" s="61"/>
      <c r="AD48" s="61" t="n">
        <f aca="false">SUM(AD16:AD46)</f>
        <v>1037900</v>
      </c>
      <c r="AE48" s="61" t="n">
        <f aca="false">SUM(AE16:AE46)</f>
        <v>91500</v>
      </c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  <c r="IR48" s="61"/>
      <c r="IS48" s="61"/>
      <c r="IT48" s="61"/>
      <c r="IU48" s="61"/>
      <c r="IV48" s="61"/>
      <c r="IW48" s="61"/>
    </row>
    <row r="49" customFormat="false" ht="19.5" hidden="false" customHeight="true" outlineLevel="0" collapsed="false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R49" s="37"/>
      <c r="S49" s="37"/>
      <c r="T49" s="37"/>
      <c r="U49" s="37"/>
      <c r="V49" s="37"/>
      <c r="W49" s="37"/>
      <c r="X49" s="37"/>
      <c r="AD49" s="32"/>
      <c r="AE49" s="32"/>
    </row>
    <row r="50" customFormat="false" ht="19.5" hidden="false" customHeight="true" outlineLevel="0" collapsed="false">
      <c r="A50" s="99" t="s">
        <v>30</v>
      </c>
      <c r="B50" s="100" t="n">
        <v>55509</v>
      </c>
      <c r="C50" s="100"/>
      <c r="D50" s="100" t="n">
        <v>15823</v>
      </c>
      <c r="E50" s="100" t="n">
        <v>15823</v>
      </c>
      <c r="F50" s="100" t="n">
        <v>15823</v>
      </c>
      <c r="G50" s="100" t="n">
        <v>15823</v>
      </c>
      <c r="H50" s="100"/>
      <c r="I50" s="100"/>
      <c r="J50" s="100" t="n">
        <v>55460</v>
      </c>
      <c r="K50" s="100"/>
      <c r="L50" s="100" t="n">
        <v>15826</v>
      </c>
      <c r="M50" s="100" t="n">
        <v>15826</v>
      </c>
      <c r="N50" s="100" t="n">
        <v>15826</v>
      </c>
      <c r="O50" s="100" t="n">
        <v>15826</v>
      </c>
      <c r="P50" s="100"/>
      <c r="Q50" s="101"/>
      <c r="R50" s="100" t="n">
        <v>55520</v>
      </c>
      <c r="S50" s="100"/>
      <c r="T50" s="100" t="n">
        <v>51840</v>
      </c>
      <c r="U50" s="100" t="n">
        <v>51840</v>
      </c>
      <c r="V50" s="100" t="n">
        <v>51840</v>
      </c>
      <c r="W50" s="100"/>
      <c r="X50" s="100"/>
      <c r="Y50" s="100"/>
      <c r="Z50" s="100"/>
      <c r="AA50" s="100" t="n">
        <v>71331</v>
      </c>
      <c r="AB50" s="100"/>
      <c r="AC50" s="100"/>
      <c r="AD50" s="100" t="n">
        <v>29085</v>
      </c>
      <c r="AE50" s="100" t="n">
        <v>31173</v>
      </c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0"/>
      <c r="BR50" s="100"/>
      <c r="BS50" s="100"/>
      <c r="BT50" s="100"/>
      <c r="BU50" s="100"/>
      <c r="BV50" s="100"/>
      <c r="BW50" s="100"/>
      <c r="BX50" s="100"/>
      <c r="BY50" s="100"/>
      <c r="BZ50" s="100"/>
      <c r="CA50" s="100"/>
      <c r="CB50" s="100"/>
      <c r="CC50" s="100"/>
      <c r="CD50" s="100"/>
      <c r="CE50" s="100"/>
      <c r="CF50" s="100"/>
      <c r="CG50" s="100"/>
      <c r="CH50" s="100"/>
      <c r="CI50" s="100"/>
      <c r="CJ50" s="100"/>
      <c r="CK50" s="100"/>
      <c r="CL50" s="100"/>
      <c r="CM50" s="100"/>
      <c r="CN50" s="100"/>
      <c r="CO50" s="100"/>
      <c r="CP50" s="100"/>
      <c r="CQ50" s="100"/>
      <c r="CR50" s="100"/>
      <c r="CS50" s="100"/>
      <c r="CT50" s="100"/>
      <c r="CU50" s="100"/>
      <c r="CV50" s="100"/>
      <c r="CW50" s="100"/>
      <c r="CX50" s="100"/>
      <c r="CY50" s="100"/>
      <c r="CZ50" s="100"/>
      <c r="DA50" s="100"/>
      <c r="DB50" s="100"/>
      <c r="DC50" s="100"/>
      <c r="DD50" s="100"/>
      <c r="DE50" s="100"/>
      <c r="DF50" s="100"/>
      <c r="DG50" s="100"/>
      <c r="DH50" s="100"/>
      <c r="DI50" s="100"/>
      <c r="DJ50" s="100"/>
      <c r="DK50" s="100"/>
      <c r="DL50" s="100"/>
      <c r="DM50" s="100"/>
      <c r="DN50" s="100"/>
      <c r="DO50" s="100"/>
      <c r="DP50" s="100"/>
      <c r="DQ50" s="100"/>
      <c r="DR50" s="100"/>
      <c r="DS50" s="100"/>
      <c r="DT50" s="100"/>
      <c r="DU50" s="100"/>
      <c r="DV50" s="100"/>
      <c r="DW50" s="100"/>
      <c r="DX50" s="100"/>
      <c r="DY50" s="100"/>
      <c r="DZ50" s="100"/>
      <c r="EA50" s="100"/>
      <c r="EB50" s="100"/>
      <c r="EC50" s="100"/>
      <c r="ED50" s="100"/>
      <c r="EE50" s="100"/>
      <c r="EF50" s="100"/>
      <c r="EG50" s="100"/>
      <c r="EH50" s="100"/>
      <c r="EI50" s="100"/>
      <c r="EJ50" s="100"/>
      <c r="EK50" s="100"/>
      <c r="EL50" s="100"/>
      <c r="EM50" s="100"/>
      <c r="EN50" s="100"/>
      <c r="EO50" s="100"/>
      <c r="EP50" s="100"/>
      <c r="EQ50" s="100"/>
      <c r="ER50" s="100"/>
      <c r="ES50" s="100"/>
      <c r="ET50" s="100"/>
      <c r="EU50" s="100"/>
      <c r="EV50" s="100"/>
      <c r="EW50" s="100"/>
      <c r="EX50" s="100"/>
      <c r="EY50" s="100"/>
      <c r="EZ50" s="100"/>
      <c r="FA50" s="100"/>
      <c r="FB50" s="100"/>
      <c r="FC50" s="100"/>
      <c r="FD50" s="100"/>
      <c r="FE50" s="100"/>
      <c r="FF50" s="100"/>
      <c r="FG50" s="100"/>
      <c r="FH50" s="100"/>
      <c r="FI50" s="100"/>
      <c r="FJ50" s="100"/>
      <c r="FK50" s="100"/>
      <c r="FL50" s="100"/>
      <c r="FM50" s="100"/>
      <c r="FN50" s="100"/>
      <c r="FO50" s="100"/>
      <c r="FP50" s="100"/>
      <c r="FQ50" s="100"/>
      <c r="FR50" s="100"/>
      <c r="FS50" s="100"/>
      <c r="FT50" s="100"/>
      <c r="FU50" s="100"/>
      <c r="FV50" s="100"/>
      <c r="FW50" s="100"/>
      <c r="FX50" s="100"/>
      <c r="FY50" s="100"/>
      <c r="FZ50" s="100"/>
      <c r="GA50" s="100"/>
      <c r="GB50" s="100"/>
      <c r="GC50" s="100"/>
      <c r="GD50" s="100"/>
      <c r="GE50" s="100"/>
      <c r="GF50" s="100"/>
      <c r="GG50" s="100"/>
      <c r="GH50" s="100"/>
      <c r="GI50" s="100"/>
      <c r="GJ50" s="100"/>
      <c r="GK50" s="100"/>
      <c r="GL50" s="100"/>
      <c r="GM50" s="100"/>
      <c r="GN50" s="100"/>
      <c r="GO50" s="100"/>
      <c r="GP50" s="100"/>
      <c r="GQ50" s="100"/>
      <c r="GR50" s="100"/>
      <c r="GS50" s="100"/>
      <c r="GT50" s="100"/>
      <c r="GU50" s="100"/>
      <c r="GV50" s="100"/>
      <c r="GW50" s="100"/>
      <c r="GX50" s="100"/>
      <c r="GY50" s="100"/>
      <c r="GZ50" s="100"/>
      <c r="HA50" s="100"/>
      <c r="HB50" s="100"/>
      <c r="HC50" s="100"/>
      <c r="HD50" s="100"/>
      <c r="HE50" s="100"/>
      <c r="HF50" s="100"/>
      <c r="HG50" s="100"/>
      <c r="HH50" s="100"/>
      <c r="HI50" s="100"/>
      <c r="HJ50" s="100"/>
      <c r="HK50" s="100"/>
      <c r="HL50" s="100"/>
      <c r="HM50" s="100"/>
      <c r="HN50" s="100"/>
      <c r="HO50" s="100"/>
      <c r="HP50" s="100"/>
      <c r="HQ50" s="100"/>
      <c r="HR50" s="100"/>
      <c r="HS50" s="100"/>
      <c r="HT50" s="100"/>
      <c r="HU50" s="100"/>
      <c r="HV50" s="100"/>
      <c r="HW50" s="100"/>
      <c r="HX50" s="100"/>
      <c r="HY50" s="100"/>
      <c r="HZ50" s="100"/>
      <c r="IA50" s="100"/>
      <c r="IB50" s="100"/>
      <c r="IC50" s="100"/>
      <c r="ID50" s="100"/>
      <c r="IE50" s="100"/>
      <c r="IF50" s="100"/>
      <c r="IG50" s="100"/>
      <c r="IH50" s="100"/>
      <c r="II50" s="100"/>
      <c r="IJ50" s="100"/>
      <c r="IK50" s="100"/>
      <c r="IL50" s="100"/>
      <c r="IM50" s="100"/>
      <c r="IN50" s="100"/>
      <c r="IO50" s="100"/>
      <c r="IP50" s="100"/>
      <c r="IQ50" s="100"/>
      <c r="IR50" s="100"/>
      <c r="IS50" s="100"/>
      <c r="IT50" s="100"/>
      <c r="IU50" s="100"/>
      <c r="IV50" s="100"/>
      <c r="IW50" s="100"/>
    </row>
    <row r="51" customFormat="false" ht="19.5" hidden="true" customHeight="true" outlineLevel="0" collapsed="false">
      <c r="A51" s="102" t="s">
        <v>31</v>
      </c>
      <c r="B51" s="102" t="n">
        <v>316763</v>
      </c>
      <c r="C51" s="102"/>
      <c r="D51" s="102" t="n">
        <v>113463</v>
      </c>
      <c r="E51" s="102" t="n">
        <v>118846</v>
      </c>
      <c r="F51" s="102" t="n">
        <v>113467</v>
      </c>
      <c r="G51" s="102" t="n">
        <v>113473</v>
      </c>
      <c r="H51" s="102"/>
      <c r="I51" s="102"/>
      <c r="J51" s="102" t="n">
        <v>313892</v>
      </c>
      <c r="K51" s="102"/>
      <c r="L51" s="102" t="n">
        <v>30842</v>
      </c>
      <c r="M51" s="102" t="n">
        <v>131771</v>
      </c>
      <c r="N51" s="102" t="n">
        <v>129880</v>
      </c>
      <c r="O51" s="102" t="n">
        <v>43747</v>
      </c>
      <c r="P51" s="102"/>
      <c r="R51" s="102" t="n">
        <v>316766</v>
      </c>
      <c r="S51" s="102"/>
      <c r="T51" s="102" t="n">
        <v>131465</v>
      </c>
      <c r="U51" s="102" t="n">
        <v>131466</v>
      </c>
      <c r="V51" s="102" t="n">
        <v>131468</v>
      </c>
      <c r="W51" s="102"/>
      <c r="X51" s="102"/>
      <c r="Y51" s="102"/>
      <c r="Z51" s="102"/>
      <c r="AA51" s="102"/>
      <c r="AB51" s="102"/>
      <c r="AC51" s="102"/>
      <c r="AD51" s="103" t="n">
        <v>331566</v>
      </c>
      <c r="AE51" s="103" t="n">
        <v>331568</v>
      </c>
      <c r="AF51" s="102"/>
      <c r="AG51" s="102"/>
      <c r="AH51" s="102"/>
      <c r="AI51" s="102"/>
      <c r="AJ51" s="102"/>
      <c r="AK51" s="102"/>
      <c r="AL51" s="102"/>
      <c r="AM51" s="102"/>
      <c r="AN51" s="102"/>
      <c r="AO51" s="102"/>
      <c r="AP51" s="102"/>
      <c r="AQ51" s="102"/>
      <c r="AR51" s="102"/>
      <c r="AS51" s="102"/>
      <c r="AT51" s="102"/>
      <c r="AU51" s="102"/>
      <c r="AV51" s="102"/>
      <c r="AW51" s="102"/>
      <c r="AX51" s="102"/>
      <c r="AY51" s="102"/>
      <c r="AZ51" s="102"/>
      <c r="BA51" s="102"/>
      <c r="BB51" s="102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  <c r="BM51" s="102"/>
      <c r="BN51" s="102"/>
      <c r="BO51" s="102"/>
      <c r="BP51" s="102"/>
      <c r="BQ51" s="102"/>
      <c r="BR51" s="102"/>
      <c r="BS51" s="102"/>
      <c r="BT51" s="102"/>
      <c r="BU51" s="102"/>
      <c r="BV51" s="102"/>
      <c r="BW51" s="102"/>
      <c r="BX51" s="102"/>
      <c r="BY51" s="102"/>
      <c r="BZ51" s="102"/>
      <c r="CA51" s="102"/>
      <c r="CB51" s="102"/>
      <c r="CC51" s="102"/>
      <c r="CD51" s="102"/>
      <c r="CE51" s="102"/>
      <c r="CF51" s="102"/>
      <c r="CG51" s="102"/>
      <c r="CH51" s="102"/>
      <c r="CI51" s="102"/>
      <c r="CJ51" s="102"/>
      <c r="CK51" s="102"/>
      <c r="CL51" s="102"/>
      <c r="CM51" s="102"/>
      <c r="CN51" s="102"/>
      <c r="CO51" s="102"/>
      <c r="CP51" s="102"/>
      <c r="CQ51" s="102"/>
      <c r="CR51" s="102"/>
      <c r="CS51" s="102"/>
      <c r="CT51" s="102"/>
      <c r="CU51" s="102"/>
      <c r="CV51" s="102"/>
      <c r="CW51" s="102"/>
      <c r="CX51" s="102"/>
      <c r="CY51" s="102"/>
      <c r="CZ51" s="102"/>
      <c r="DA51" s="102"/>
      <c r="DB51" s="102"/>
      <c r="DC51" s="102"/>
      <c r="DD51" s="102"/>
      <c r="DE51" s="102"/>
      <c r="DF51" s="102"/>
      <c r="DG51" s="102"/>
      <c r="DH51" s="102"/>
      <c r="DI51" s="102"/>
      <c r="DJ51" s="102"/>
      <c r="DK51" s="102"/>
      <c r="DL51" s="102"/>
      <c r="DM51" s="102"/>
      <c r="DN51" s="102"/>
      <c r="DO51" s="102"/>
      <c r="DP51" s="102"/>
      <c r="DQ51" s="102"/>
      <c r="DR51" s="102"/>
      <c r="DS51" s="102"/>
      <c r="DT51" s="102"/>
      <c r="DU51" s="102"/>
      <c r="DV51" s="102"/>
      <c r="DW51" s="102"/>
      <c r="DX51" s="102"/>
      <c r="DY51" s="102"/>
      <c r="DZ51" s="102"/>
      <c r="EA51" s="102"/>
      <c r="EB51" s="102"/>
      <c r="EC51" s="102"/>
      <c r="ED51" s="102"/>
      <c r="EE51" s="102"/>
      <c r="EF51" s="102"/>
      <c r="EG51" s="102"/>
      <c r="EH51" s="102"/>
      <c r="EI51" s="102"/>
      <c r="EJ51" s="102"/>
      <c r="EK51" s="102"/>
      <c r="EL51" s="102"/>
      <c r="EM51" s="102"/>
      <c r="EN51" s="102"/>
      <c r="EO51" s="102"/>
      <c r="EP51" s="102"/>
      <c r="EQ51" s="102"/>
      <c r="ER51" s="102"/>
      <c r="ES51" s="102"/>
      <c r="ET51" s="102"/>
      <c r="EU51" s="102"/>
      <c r="EV51" s="102"/>
      <c r="EW51" s="102"/>
      <c r="EX51" s="102"/>
      <c r="EY51" s="102"/>
      <c r="EZ51" s="102"/>
      <c r="FA51" s="102"/>
      <c r="FB51" s="102"/>
      <c r="FC51" s="102"/>
      <c r="FD51" s="102"/>
      <c r="FE51" s="102"/>
      <c r="FF51" s="102"/>
      <c r="FG51" s="102"/>
      <c r="FH51" s="102"/>
      <c r="FI51" s="102"/>
      <c r="FJ51" s="102"/>
      <c r="FK51" s="102"/>
      <c r="FL51" s="102"/>
      <c r="FM51" s="102"/>
      <c r="FN51" s="102"/>
      <c r="FO51" s="102"/>
      <c r="FP51" s="102"/>
      <c r="FQ51" s="102"/>
      <c r="FR51" s="102"/>
      <c r="FS51" s="102"/>
      <c r="FT51" s="102"/>
      <c r="FU51" s="102"/>
      <c r="FV51" s="102"/>
      <c r="FW51" s="102"/>
      <c r="FX51" s="102"/>
      <c r="FY51" s="102"/>
      <c r="FZ51" s="102"/>
      <c r="GA51" s="102"/>
      <c r="GB51" s="102"/>
      <c r="GC51" s="102"/>
      <c r="GD51" s="102"/>
      <c r="GE51" s="102"/>
      <c r="GF51" s="102"/>
      <c r="GG51" s="102"/>
      <c r="GH51" s="102"/>
      <c r="GI51" s="102"/>
      <c r="GJ51" s="102"/>
      <c r="GK51" s="102"/>
      <c r="GL51" s="102"/>
      <c r="GM51" s="102"/>
      <c r="GN51" s="102"/>
      <c r="GO51" s="102"/>
      <c r="GP51" s="102"/>
      <c r="GQ51" s="102"/>
      <c r="GR51" s="102"/>
      <c r="GS51" s="102"/>
      <c r="GT51" s="102"/>
      <c r="GU51" s="102"/>
      <c r="GV51" s="102"/>
      <c r="GW51" s="102"/>
      <c r="GX51" s="102"/>
      <c r="GY51" s="102"/>
      <c r="GZ51" s="102"/>
      <c r="HA51" s="102"/>
      <c r="HB51" s="102"/>
      <c r="HC51" s="102"/>
      <c r="HD51" s="102"/>
      <c r="HE51" s="102"/>
      <c r="HF51" s="102"/>
      <c r="HG51" s="102"/>
      <c r="HH51" s="102"/>
      <c r="HI51" s="102"/>
      <c r="HJ51" s="102"/>
      <c r="HK51" s="102"/>
      <c r="HL51" s="102"/>
      <c r="HM51" s="102"/>
      <c r="HN51" s="102"/>
      <c r="HO51" s="102"/>
      <c r="HP51" s="102"/>
      <c r="HQ51" s="102"/>
      <c r="HR51" s="102"/>
      <c r="HS51" s="102"/>
      <c r="HT51" s="102"/>
      <c r="HU51" s="102"/>
      <c r="HV51" s="102"/>
      <c r="HW51" s="102"/>
      <c r="HX51" s="102"/>
      <c r="HY51" s="102"/>
      <c r="HZ51" s="102"/>
      <c r="IA51" s="102"/>
      <c r="IB51" s="102"/>
      <c r="IC51" s="102"/>
      <c r="ID51" s="102"/>
      <c r="IE51" s="102"/>
      <c r="IF51" s="102"/>
      <c r="IG51" s="102"/>
      <c r="IH51" s="102"/>
      <c r="II51" s="102"/>
      <c r="IJ51" s="102"/>
      <c r="IK51" s="102"/>
      <c r="IL51" s="102"/>
      <c r="IM51" s="102"/>
      <c r="IN51" s="102"/>
      <c r="IO51" s="102"/>
      <c r="IP51" s="102"/>
      <c r="IQ51" s="102"/>
      <c r="IR51" s="102"/>
      <c r="IS51" s="102"/>
      <c r="IT51" s="102"/>
      <c r="IU51" s="102"/>
      <c r="IV51" s="102"/>
      <c r="IW51" s="102"/>
    </row>
    <row r="52" customFormat="false" ht="12.75" hidden="false" customHeight="false" outlineLevel="0" collapsed="false">
      <c r="AA52" s="100"/>
    </row>
    <row r="53" customFormat="false" ht="11.25" hidden="false" customHeight="true" outlineLevel="0" collapsed="false"/>
    <row r="54" customFormat="false" ht="12.75" hidden="false" customHeight="false" outlineLevel="0" collapsed="false">
      <c r="B54" s="104" t="s">
        <v>32</v>
      </c>
      <c r="C54" s="105"/>
      <c r="D54" s="106"/>
      <c r="E54" s="106"/>
      <c r="F54" s="106"/>
      <c r="G54" s="106"/>
      <c r="H54" s="107" t="n">
        <f aca="false">DSUM(tufco,"hplrtotal",cnt)/COUNT(AH16:AH46)</f>
        <v>40000</v>
      </c>
      <c r="J54" s="104" t="s">
        <v>33</v>
      </c>
      <c r="K54" s="105"/>
      <c r="L54" s="108"/>
      <c r="M54" s="108"/>
      <c r="N54" s="108"/>
      <c r="O54" s="106"/>
      <c r="P54" s="107" t="n">
        <f aca="false">DSUM(tufco,"wbtotal",cnt)/COUNT(AH16:AH46)</f>
        <v>30000</v>
      </c>
      <c r="R54" s="37"/>
      <c r="S54" s="37"/>
    </row>
    <row r="55" customFormat="false" ht="12.75" hidden="false" customHeight="false" outlineLevel="0" collapsed="false">
      <c r="B55" s="38" t="s">
        <v>34</v>
      </c>
      <c r="C55" s="32"/>
      <c r="H55" s="31" t="n">
        <f aca="false">hplr*days-DSUM(tufco,"hplrtotal",cnt)</f>
        <v>0</v>
      </c>
      <c r="J55" s="38" t="s">
        <v>34</v>
      </c>
      <c r="K55" s="32"/>
      <c r="P55" s="31" t="n">
        <f aca="false">wb*days-DSUM(tufco,"wbtotal",cnt)</f>
        <v>0</v>
      </c>
    </row>
    <row r="56" customFormat="false" ht="13.5" hidden="false" customHeight="false" outlineLevel="0" collapsed="false">
      <c r="B56" s="109" t="s">
        <v>35</v>
      </c>
      <c r="C56" s="110"/>
      <c r="D56" s="111"/>
      <c r="E56" s="111"/>
      <c r="F56" s="111"/>
      <c r="G56" s="111"/>
      <c r="H56" s="42" t="e">
        <f aca="false">+H55/(days-COUNT(AH16:AH46))</f>
        <v>#DIV/0!</v>
      </c>
      <c r="J56" s="109" t="s">
        <v>35</v>
      </c>
      <c r="K56" s="110"/>
      <c r="L56" s="111"/>
      <c r="M56" s="111"/>
      <c r="N56" s="111"/>
      <c r="O56" s="111"/>
      <c r="P56" s="42" t="e">
        <f aca="false">P55/(days-COUNT(AH16:AH46))</f>
        <v>#DIV/0!</v>
      </c>
    </row>
    <row r="57" customFormat="false" ht="12.75" hidden="false" customHeight="true" outlineLevel="0" collapsed="false">
      <c r="B57" s="105"/>
      <c r="C57" s="105"/>
      <c r="D57" s="108"/>
      <c r="E57" s="108"/>
      <c r="F57" s="106"/>
      <c r="G57" s="106"/>
      <c r="J57" s="32"/>
      <c r="K57" s="32"/>
    </row>
    <row r="58" customFormat="false" ht="12.75" hidden="false" customHeight="false" outlineLevel="0" collapsed="false">
      <c r="B58" s="32"/>
      <c r="C58" s="32"/>
      <c r="J58" s="104" t="s">
        <v>36</v>
      </c>
      <c r="K58" s="105"/>
      <c r="L58" s="106"/>
      <c r="M58" s="106"/>
      <c r="N58" s="106"/>
      <c r="O58" s="107" t="n">
        <f aca="false">DSUM(tufco,"wbtotal",cnt)+'Mar 99'!O58</f>
        <v>3600000</v>
      </c>
      <c r="Q58" s="112"/>
    </row>
    <row r="59" customFormat="false" ht="13.5" hidden="false" customHeight="false" outlineLevel="0" collapsed="false">
      <c r="B59" s="32"/>
      <c r="C59" s="32"/>
      <c r="J59" s="113" t="s">
        <v>37</v>
      </c>
      <c r="K59" s="113"/>
      <c r="L59" s="114"/>
      <c r="M59" s="115"/>
      <c r="N59" s="111"/>
      <c r="O59" s="141" t="n">
        <f aca="false">O58/(SUM(AH16:AH46)+'Jan 99a'!days+'Feb 99'!days+'Mar 99'!days)</f>
        <v>30000</v>
      </c>
    </row>
    <row r="60" customFormat="false" ht="13.5" hidden="false" customHeight="false" outlineLevel="0" collapsed="false">
      <c r="B60" s="104" t="s">
        <v>38</v>
      </c>
      <c r="C60" s="105"/>
      <c r="D60" s="106"/>
      <c r="E60" s="106"/>
      <c r="F60" s="116" t="n">
        <v>12775000</v>
      </c>
    </row>
    <row r="61" customFormat="false" ht="12.75" hidden="false" customHeight="false" outlineLevel="0" collapsed="false">
      <c r="B61" s="38" t="s">
        <v>41</v>
      </c>
      <c r="C61" s="32"/>
      <c r="F61" s="117" t="n">
        <f aca="false">DSUM(tufco,"hplrtotal",cnt)+'Mar 99'!F61</f>
        <v>3155000</v>
      </c>
      <c r="J61" s="104" t="s">
        <v>39</v>
      </c>
      <c r="K61" s="105"/>
      <c r="L61" s="108"/>
      <c r="M61" s="108"/>
      <c r="N61" s="106"/>
      <c r="O61" s="107" t="n">
        <f aca="false">DSUM(tufco,"gdtotal",cnt)/(COUNT(AH16:AH46))</f>
        <v>7980</v>
      </c>
    </row>
    <row r="62" customFormat="false" ht="12.75" hidden="false" customHeight="false" outlineLevel="0" collapsed="false">
      <c r="B62" s="38" t="s">
        <v>37</v>
      </c>
      <c r="C62" s="32"/>
      <c r="F62" s="117" t="n">
        <f aca="false">F61/(SUM(AH16:AH46)+'Jan 99a'!days+'Feb 99'!days+'Mar 99'!days)</f>
        <v>26291.6666666667</v>
      </c>
      <c r="J62" s="38" t="s">
        <v>34</v>
      </c>
      <c r="K62" s="32"/>
      <c r="O62" s="31"/>
    </row>
    <row r="63" customFormat="false" ht="13.5" hidden="false" customHeight="false" outlineLevel="0" collapsed="false">
      <c r="B63" s="109" t="s">
        <v>43</v>
      </c>
      <c r="C63" s="110"/>
      <c r="D63" s="111"/>
      <c r="E63" s="111"/>
      <c r="F63" s="118" t="n">
        <f aca="false">(+F60-F61)/(365-SUM(AH16:AH46)-'Jan 99a'!days-'Feb 99'!days-'Mar 99'!days)</f>
        <v>39265.306122449</v>
      </c>
      <c r="J63" s="109" t="s">
        <v>35</v>
      </c>
      <c r="K63" s="110"/>
      <c r="L63" s="111"/>
      <c r="M63" s="111"/>
      <c r="N63" s="111"/>
      <c r="O63" s="42"/>
      <c r="P63" s="32"/>
      <c r="T63" s="32"/>
    </row>
    <row r="64" customFormat="false" ht="13.5" hidden="false" customHeight="false" outlineLevel="0" collapsed="false">
      <c r="J64" s="104" t="s">
        <v>44</v>
      </c>
      <c r="K64" s="105"/>
      <c r="L64" s="105"/>
      <c r="M64" s="105"/>
      <c r="N64" s="105"/>
      <c r="O64" s="116" t="n">
        <v>9125000</v>
      </c>
    </row>
    <row r="65" customFormat="false" ht="12.75" hidden="false" customHeight="false" outlineLevel="0" collapsed="false">
      <c r="B65" s="142" t="s">
        <v>66</v>
      </c>
      <c r="C65" s="106"/>
      <c r="D65" s="106"/>
      <c r="E65" s="106"/>
      <c r="F65" s="116" t="n">
        <f aca="false">DSUM(tufco,"hplrtotal",cnt)+DSUM(tufco,"gdtotal",cnt)</f>
        <v>1439400</v>
      </c>
      <c r="J65" s="38" t="s">
        <v>45</v>
      </c>
      <c r="K65" s="32"/>
      <c r="L65" s="32"/>
      <c r="M65" s="32"/>
      <c r="N65" s="32"/>
      <c r="O65" s="117" t="n">
        <f aca="false">DSUM(tufco,"gdtotal",cnt)+'Mar 99'!O65</f>
        <v>1769859</v>
      </c>
    </row>
    <row r="66" customFormat="false" ht="12.75" hidden="false" customHeight="false" outlineLevel="0" collapsed="false">
      <c r="B66" s="34" t="s">
        <v>67</v>
      </c>
      <c r="F66" s="117" t="n">
        <f aca="false">F65+'Mar 99'!F66</f>
        <v>4015110</v>
      </c>
      <c r="J66" s="38" t="s">
        <v>37</v>
      </c>
      <c r="K66" s="32"/>
      <c r="L66" s="32"/>
      <c r="M66" s="32"/>
      <c r="N66" s="32"/>
      <c r="O66" s="143" t="n">
        <f aca="false">O65/(SUM(AH16:AH46)+'Jan 99a'!days+'Feb 99'!days+'Mar 99'!days)</f>
        <v>14748.825</v>
      </c>
      <c r="R66" s="102"/>
    </row>
    <row r="67" customFormat="false" ht="13.5" hidden="false" customHeight="false" outlineLevel="0" collapsed="false">
      <c r="B67" s="109" t="s">
        <v>47</v>
      </c>
      <c r="C67" s="110"/>
      <c r="D67" s="111"/>
      <c r="E67" s="111"/>
      <c r="F67" s="118" t="n">
        <f aca="false">+F63+O67</f>
        <v>69286.2897959184</v>
      </c>
      <c r="J67" s="109" t="s">
        <v>43</v>
      </c>
      <c r="K67" s="110"/>
      <c r="L67" s="110"/>
      <c r="M67" s="110"/>
      <c r="N67" s="110"/>
      <c r="O67" s="118" t="n">
        <f aca="false">(+O64-O65)/(365-SUM(AH16:AH46)-'Jan 99a'!days-'Feb 99'!days-'Mar 99'!days)</f>
        <v>30020.9836734694</v>
      </c>
    </row>
    <row r="69" customFormat="false" ht="12.75" hidden="false" customHeight="false" outlineLevel="0" collapsed="false">
      <c r="B69" s="190"/>
      <c r="C69" s="190"/>
      <c r="D69" s="1" t="s">
        <v>48</v>
      </c>
    </row>
    <row r="71" customFormat="false" ht="12.75" hidden="false" customHeight="false" outlineLevel="0" collapsed="false"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</row>
    <row r="72" customFormat="false" ht="12.75" hidden="false" customHeight="false" outlineLevel="0" collapsed="false"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</row>
    <row r="75" customFormat="false" ht="12.75" hidden="false" customHeight="false" outlineLevel="0" collapsed="false">
      <c r="A75" s="121"/>
      <c r="B75" s="121"/>
      <c r="C75" s="121"/>
      <c r="D75" s="0"/>
      <c r="E75" s="0"/>
      <c r="F75" s="0"/>
      <c r="G75" s="0"/>
      <c r="H75" s="121"/>
      <c r="I75" s="121"/>
      <c r="J75" s="121"/>
      <c r="K75" s="121"/>
      <c r="L75" s="0"/>
      <c r="M75" s="0"/>
      <c r="N75" s="0"/>
      <c r="O75" s="0"/>
      <c r="P75" s="0"/>
      <c r="Q75" s="0"/>
      <c r="R75" s="0"/>
      <c r="S75" s="0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21"/>
      <c r="AV75" s="121"/>
      <c r="AW75" s="121"/>
      <c r="AX75" s="121"/>
      <c r="AY75" s="121"/>
      <c r="AZ75" s="121"/>
      <c r="BA75" s="121"/>
      <c r="BB75" s="121"/>
      <c r="BC75" s="121"/>
      <c r="BD75" s="121"/>
      <c r="BE75" s="121"/>
      <c r="BF75" s="121"/>
      <c r="BG75" s="121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21"/>
      <c r="BS75" s="121"/>
      <c r="BT75" s="121"/>
      <c r="BU75" s="121"/>
      <c r="BV75" s="121"/>
      <c r="BW75" s="121"/>
      <c r="BX75" s="121"/>
      <c r="BY75" s="121"/>
      <c r="BZ75" s="121"/>
      <c r="CA75" s="121"/>
      <c r="CB75" s="121"/>
      <c r="CC75" s="121"/>
      <c r="CD75" s="121"/>
      <c r="CE75" s="121"/>
      <c r="CF75" s="121"/>
      <c r="CG75" s="121"/>
      <c r="CH75" s="121"/>
      <c r="CI75" s="121"/>
      <c r="CJ75" s="121"/>
      <c r="CK75" s="121"/>
      <c r="CL75" s="121"/>
      <c r="CM75" s="121"/>
      <c r="CN75" s="121"/>
      <c r="CO75" s="121"/>
      <c r="CP75" s="121"/>
      <c r="CQ75" s="121"/>
      <c r="CR75" s="121"/>
      <c r="CS75" s="121"/>
      <c r="CT75" s="121"/>
      <c r="CU75" s="121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X75" s="121"/>
      <c r="FY75" s="121"/>
      <c r="FZ75" s="121"/>
      <c r="GA75" s="121"/>
      <c r="GB75" s="121"/>
      <c r="GC75" s="121"/>
      <c r="GD75" s="121"/>
      <c r="GE75" s="121"/>
      <c r="GF75" s="121"/>
      <c r="GG75" s="121"/>
      <c r="GH75" s="121"/>
      <c r="GI75" s="121"/>
      <c r="GJ75" s="121"/>
      <c r="GK75" s="121"/>
      <c r="GL75" s="121"/>
      <c r="GM75" s="121"/>
      <c r="GN75" s="121"/>
      <c r="GO75" s="121"/>
      <c r="GP75" s="121"/>
      <c r="GQ75" s="121"/>
      <c r="GR75" s="121"/>
      <c r="GS75" s="121"/>
      <c r="GT75" s="121"/>
      <c r="GU75" s="121"/>
      <c r="GV75" s="121"/>
      <c r="GW75" s="121"/>
      <c r="GX75" s="121"/>
      <c r="GY75" s="121"/>
      <c r="GZ75" s="121"/>
      <c r="HA75" s="121"/>
      <c r="HB75" s="121"/>
      <c r="HC75" s="121"/>
      <c r="HD75" s="121"/>
      <c r="HE75" s="121"/>
      <c r="HF75" s="121"/>
      <c r="HG75" s="121"/>
      <c r="HH75" s="121"/>
      <c r="HI75" s="121"/>
      <c r="HJ75" s="121"/>
      <c r="HK75" s="121"/>
      <c r="HL75" s="121"/>
      <c r="HM75" s="121"/>
      <c r="HN75" s="121"/>
      <c r="HO75" s="121"/>
      <c r="HP75" s="121"/>
      <c r="HQ75" s="121"/>
      <c r="HR75" s="121"/>
      <c r="HS75" s="121"/>
      <c r="HT75" s="121"/>
      <c r="HU75" s="121"/>
      <c r="HV75" s="121"/>
      <c r="HW75" s="121"/>
      <c r="HX75" s="121"/>
      <c r="HY75" s="121"/>
      <c r="HZ75" s="121"/>
      <c r="IA75" s="121"/>
      <c r="IB75" s="121"/>
      <c r="IC75" s="121"/>
      <c r="ID75" s="121"/>
      <c r="IE75" s="121"/>
      <c r="IF75" s="121"/>
      <c r="IG75" s="121"/>
      <c r="IH75" s="121"/>
      <c r="II75" s="121"/>
      <c r="IJ75" s="121"/>
      <c r="IK75" s="121"/>
      <c r="IL75" s="121"/>
      <c r="IM75" s="121"/>
      <c r="IN75" s="121"/>
      <c r="IO75" s="121"/>
      <c r="IP75" s="121"/>
      <c r="IQ75" s="121"/>
      <c r="IR75" s="121"/>
      <c r="IS75" s="121"/>
      <c r="IT75" s="121"/>
      <c r="IU75" s="121"/>
      <c r="IV75" s="121"/>
      <c r="IW75" s="121"/>
    </row>
    <row r="76" customFormat="false" ht="12.75" hidden="false" customHeight="false" outlineLevel="0" collapsed="false">
      <c r="A76" s="121"/>
      <c r="B76" s="121"/>
      <c r="C76" s="121"/>
      <c r="D76" s="0"/>
      <c r="E76" s="0"/>
      <c r="F76" s="0"/>
      <c r="G76" s="0"/>
      <c r="H76" s="121"/>
      <c r="I76" s="121"/>
      <c r="J76" s="121"/>
      <c r="K76" s="121"/>
      <c r="L76" s="0"/>
      <c r="M76" s="0"/>
      <c r="N76" s="0"/>
      <c r="O76" s="0"/>
      <c r="P76" s="0"/>
      <c r="Q76" s="0"/>
      <c r="R76" s="0"/>
      <c r="S76" s="0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21"/>
      <c r="AV76" s="121"/>
      <c r="AW76" s="121"/>
      <c r="AX76" s="121"/>
      <c r="AY76" s="121"/>
      <c r="AZ76" s="121"/>
      <c r="BA76" s="121"/>
      <c r="BB76" s="121"/>
      <c r="BC76" s="121"/>
      <c r="BD76" s="121"/>
      <c r="BE76" s="121"/>
      <c r="BF76" s="121"/>
      <c r="BG76" s="121"/>
      <c r="BH76" s="121"/>
      <c r="BI76" s="121"/>
      <c r="BJ76" s="121"/>
      <c r="BK76" s="121"/>
      <c r="BL76" s="121"/>
      <c r="BM76" s="121"/>
      <c r="BN76" s="121"/>
      <c r="BO76" s="121"/>
      <c r="BP76" s="121"/>
      <c r="BQ76" s="121"/>
      <c r="BR76" s="121"/>
      <c r="BS76" s="121"/>
      <c r="BT76" s="121"/>
      <c r="BU76" s="121"/>
      <c r="BV76" s="121"/>
      <c r="BW76" s="121"/>
      <c r="BX76" s="121"/>
      <c r="BY76" s="121"/>
      <c r="BZ76" s="121"/>
      <c r="CA76" s="121"/>
      <c r="CB76" s="121"/>
      <c r="CC76" s="121"/>
      <c r="CD76" s="121"/>
      <c r="CE76" s="121"/>
      <c r="CF76" s="121"/>
      <c r="CG76" s="121"/>
      <c r="CH76" s="121"/>
      <c r="CI76" s="121"/>
      <c r="CJ76" s="121"/>
      <c r="CK76" s="121"/>
      <c r="CL76" s="121"/>
      <c r="CM76" s="121"/>
      <c r="CN76" s="121"/>
      <c r="CO76" s="121"/>
      <c r="CP76" s="121"/>
      <c r="CQ76" s="121"/>
      <c r="CR76" s="121"/>
      <c r="CS76" s="121"/>
      <c r="CT76" s="121"/>
      <c r="CU76" s="121"/>
      <c r="CV76" s="121"/>
      <c r="CW76" s="121"/>
      <c r="CX76" s="121"/>
      <c r="CY76" s="121"/>
      <c r="CZ76" s="121"/>
      <c r="DA76" s="121"/>
      <c r="DB76" s="121"/>
      <c r="DC76" s="121"/>
      <c r="DD76" s="121"/>
      <c r="DE76" s="121"/>
      <c r="DF76" s="121"/>
      <c r="DG76" s="121"/>
      <c r="DH76" s="121"/>
      <c r="DI76" s="121"/>
      <c r="DJ76" s="121"/>
      <c r="DK76" s="121"/>
      <c r="DL76" s="121"/>
      <c r="DM76" s="121"/>
      <c r="DN76" s="121"/>
      <c r="DO76" s="121"/>
      <c r="DP76" s="121"/>
      <c r="DQ76" s="121"/>
      <c r="DR76" s="121"/>
      <c r="DS76" s="121"/>
      <c r="DT76" s="121"/>
      <c r="DU76" s="121"/>
      <c r="DV76" s="121"/>
      <c r="DW76" s="121"/>
      <c r="DX76" s="121"/>
      <c r="DY76" s="121"/>
      <c r="DZ76" s="121"/>
      <c r="EA76" s="121"/>
      <c r="EB76" s="121"/>
      <c r="EC76" s="121"/>
      <c r="ED76" s="121"/>
      <c r="EE76" s="121"/>
      <c r="EF76" s="121"/>
      <c r="EG76" s="121"/>
      <c r="EH76" s="121"/>
      <c r="EI76" s="121"/>
      <c r="EJ76" s="121"/>
      <c r="EK76" s="121"/>
      <c r="EL76" s="121"/>
      <c r="EM76" s="121"/>
      <c r="EN76" s="121"/>
      <c r="EO76" s="121"/>
      <c r="EP76" s="121"/>
      <c r="EQ76" s="121"/>
      <c r="ER76" s="121"/>
      <c r="ES76" s="121"/>
      <c r="ET76" s="121"/>
      <c r="EU76" s="121"/>
      <c r="EV76" s="121"/>
      <c r="EW76" s="121"/>
      <c r="EX76" s="121"/>
      <c r="EY76" s="121"/>
      <c r="EZ76" s="121"/>
      <c r="FA76" s="121"/>
      <c r="FB76" s="121"/>
      <c r="FC76" s="121"/>
      <c r="FD76" s="121"/>
      <c r="FE76" s="121"/>
      <c r="FF76" s="121"/>
      <c r="FG76" s="121"/>
      <c r="FH76" s="121"/>
      <c r="FI76" s="121"/>
      <c r="FJ76" s="121"/>
      <c r="FK76" s="121"/>
      <c r="FL76" s="121"/>
      <c r="FM76" s="121"/>
      <c r="FN76" s="121"/>
      <c r="FO76" s="121"/>
      <c r="FP76" s="121"/>
      <c r="FQ76" s="121"/>
      <c r="FR76" s="121"/>
      <c r="FS76" s="121"/>
      <c r="FT76" s="121"/>
      <c r="FU76" s="121"/>
      <c r="FV76" s="121"/>
      <c r="FW76" s="121"/>
      <c r="FX76" s="121"/>
      <c r="FY76" s="121"/>
      <c r="FZ76" s="121"/>
      <c r="GA76" s="121"/>
      <c r="GB76" s="121"/>
      <c r="GC76" s="121"/>
      <c r="GD76" s="121"/>
      <c r="GE76" s="121"/>
      <c r="GF76" s="121"/>
      <c r="GG76" s="121"/>
      <c r="GH76" s="121"/>
      <c r="GI76" s="121"/>
      <c r="GJ76" s="121"/>
      <c r="GK76" s="121"/>
      <c r="GL76" s="121"/>
      <c r="GM76" s="121"/>
      <c r="GN76" s="121"/>
      <c r="GO76" s="121"/>
      <c r="GP76" s="121"/>
      <c r="GQ76" s="121"/>
      <c r="GR76" s="121"/>
      <c r="GS76" s="121"/>
      <c r="GT76" s="121"/>
      <c r="GU76" s="121"/>
      <c r="GV76" s="121"/>
      <c r="GW76" s="121"/>
      <c r="GX76" s="121"/>
      <c r="GY76" s="121"/>
      <c r="GZ76" s="121"/>
      <c r="HA76" s="121"/>
      <c r="HB76" s="121"/>
      <c r="HC76" s="121"/>
      <c r="HD76" s="121"/>
      <c r="HE76" s="121"/>
      <c r="HF76" s="121"/>
      <c r="HG76" s="121"/>
      <c r="HH76" s="121"/>
      <c r="HI76" s="121"/>
      <c r="HJ76" s="121"/>
      <c r="HK76" s="121"/>
      <c r="HL76" s="121"/>
      <c r="HM76" s="121"/>
      <c r="HN76" s="121"/>
      <c r="HO76" s="121"/>
      <c r="HP76" s="121"/>
      <c r="HQ76" s="121"/>
      <c r="HR76" s="121"/>
      <c r="HS76" s="121"/>
      <c r="HT76" s="121"/>
      <c r="HU76" s="121"/>
      <c r="HV76" s="121"/>
      <c r="HW76" s="121"/>
      <c r="HX76" s="121"/>
      <c r="HY76" s="121"/>
      <c r="HZ76" s="121"/>
      <c r="IA76" s="121"/>
      <c r="IB76" s="121"/>
      <c r="IC76" s="121"/>
      <c r="ID76" s="121"/>
      <c r="IE76" s="121"/>
      <c r="IF76" s="121"/>
      <c r="IG76" s="121"/>
      <c r="IH76" s="121"/>
      <c r="II76" s="121"/>
      <c r="IJ76" s="121"/>
      <c r="IK76" s="121"/>
      <c r="IL76" s="121"/>
      <c r="IM76" s="121"/>
      <c r="IN76" s="121"/>
      <c r="IO76" s="121"/>
      <c r="IP76" s="121"/>
      <c r="IQ76" s="121"/>
      <c r="IR76" s="121"/>
      <c r="IS76" s="121"/>
      <c r="IT76" s="121"/>
      <c r="IU76" s="121"/>
      <c r="IV76" s="121"/>
      <c r="IW76" s="121"/>
    </row>
    <row r="77" customFormat="false" ht="12.75" hidden="false" customHeight="false" outlineLevel="0" collapsed="false">
      <c r="D77" s="0"/>
      <c r="E77" s="0"/>
      <c r="F77" s="0"/>
      <c r="G77" s="0"/>
    </row>
    <row r="87" customFormat="false" ht="12.75" hidden="false" customHeight="false" outlineLevel="0" collapsed="false">
      <c r="A87" s="1" t="s">
        <v>59</v>
      </c>
    </row>
    <row r="88" customFormat="false" ht="12.75" hidden="false" customHeight="false" outlineLevel="0" collapsed="false">
      <c r="A88" s="1" t="n">
        <v>1</v>
      </c>
    </row>
  </sheetData>
  <mergeCells count="5">
    <mergeCell ref="D12:G12"/>
    <mergeCell ref="L12:O12"/>
    <mergeCell ref="T12:V12"/>
    <mergeCell ref="AD12:AF12"/>
    <mergeCell ref="AA13:AB13"/>
  </mergeCells>
  <printOptions headings="false" gridLines="false" gridLinesSet="true" horizontalCentered="false" verticalCentered="false"/>
  <pageMargins left="0.379861111111111" right="0.329861111111111" top="0.75" bottom="0.752083333333333" header="0.511811023622047" footer="0.2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8"/>
  <sheetViews>
    <sheetView showFormulas="false" showGridLines="false" showRowColHeaders="true" showZeros="true" rightToLeft="false" tabSelected="false" showOutlineSymbols="true" defaultGridColor="true" view="normal" topLeftCell="A3" colorId="64" zoomScale="70" zoomScaleNormal="70" zoomScalePageLayoutView="100" workbookViewId="0">
      <pane xSplit="1" ySplit="13" topLeftCell="B44" activePane="bottomRight" state="frozen"/>
      <selection pane="topLeft" activeCell="A3" activeCellId="0" sqref="A3"/>
      <selection pane="topRight" activeCell="B3" activeCellId="0" sqref="B3"/>
      <selection pane="bottomLeft" activeCell="A44" activeCellId="0" sqref="A44"/>
      <selection pane="bottomRight" activeCell="S66" activeCellId="0" sqref="S66:S6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7.7"/>
    <col collapsed="false" customWidth="true" hidden="false" outlineLevel="0" max="2" min="2" style="1" width="13.28"/>
    <col collapsed="false" customWidth="true" hidden="false" outlineLevel="0" max="3" min="3" style="1" width="2.7"/>
    <col collapsed="false" customWidth="true" hidden="false" outlineLevel="0" max="4" min="4" style="1" width="11.13"/>
    <col collapsed="false" customWidth="true" hidden="false" outlineLevel="0" max="5" min="5" style="1" width="2.7"/>
    <col collapsed="false" customWidth="true" hidden="false" outlineLevel="0" max="6" min="6" style="1" width="14.7"/>
    <col collapsed="false" customWidth="true" hidden="false" outlineLevel="0" max="7" min="7" style="1" width="13.41"/>
    <col collapsed="false" customWidth="true" hidden="false" outlineLevel="0" max="8" min="8" style="1" width="14.14"/>
    <col collapsed="false" customWidth="true" hidden="false" outlineLevel="0" max="9" min="9" style="1" width="11.13"/>
    <col collapsed="false" customWidth="true" hidden="false" outlineLevel="0" max="10" min="10" style="1" width="12.7"/>
    <col collapsed="false" customWidth="true" hidden="false" outlineLevel="0" max="11" min="11" style="1" width="3.7"/>
    <col collapsed="false" customWidth="true" hidden="false" outlineLevel="0" max="12" min="12" style="1" width="10.71"/>
    <col collapsed="false" customWidth="true" hidden="false" outlineLevel="0" max="13" min="13" style="1" width="2.7"/>
    <col collapsed="false" customWidth="true" hidden="false" outlineLevel="0" max="14" min="14" style="1" width="11.13"/>
    <col collapsed="false" customWidth="true" hidden="false" outlineLevel="0" max="15" min="15" style="1" width="2.7"/>
    <col collapsed="false" customWidth="true" hidden="false" outlineLevel="0" max="16" min="16" style="1" width="13.41"/>
    <col collapsed="false" customWidth="true" hidden="false" outlineLevel="0" max="17" min="17" style="1" width="10.71"/>
    <col collapsed="false" customWidth="true" hidden="false" outlineLevel="0" max="18" min="18" style="1" width="14.7"/>
    <col collapsed="false" customWidth="true" hidden="false" outlineLevel="0" max="19" min="19" style="1" width="12.56"/>
    <col collapsed="false" customWidth="true" hidden="false" outlineLevel="0" max="20" min="20" style="1" width="12.7"/>
    <col collapsed="false" customWidth="true" hidden="false" outlineLevel="0" max="21" min="21" style="1" width="3.7"/>
    <col collapsed="false" customWidth="true" hidden="false" outlineLevel="0" max="22" min="22" style="1" width="10.71"/>
    <col collapsed="false" customWidth="true" hidden="false" outlineLevel="0" max="23" min="23" style="1" width="2.42"/>
    <col collapsed="false" customWidth="true" hidden="false" outlineLevel="0" max="24" min="24" style="1" width="11.13"/>
    <col collapsed="false" customWidth="true" hidden="false" outlineLevel="0" max="25" min="25" style="1" width="2.42"/>
    <col collapsed="false" customWidth="true" hidden="false" outlineLevel="0" max="26" min="26" style="1" width="13.41"/>
    <col collapsed="false" customWidth="true" hidden="false" outlineLevel="0" max="28" min="27" style="1" width="10.71"/>
    <col collapsed="false" customWidth="true" hidden="false" outlineLevel="0" max="29" min="29" style="1" width="12.7"/>
    <col collapsed="false" customWidth="true" hidden="false" outlineLevel="0" max="30" min="30" style="1" width="4.7"/>
    <col collapsed="false" customWidth="true" hidden="false" outlineLevel="0" max="31" min="31" style="1" width="14.56"/>
    <col collapsed="false" customWidth="true" hidden="false" outlineLevel="0" max="32" min="32" style="1" width="6.7"/>
    <col collapsed="false" customWidth="true" hidden="false" outlineLevel="0" max="33" min="33" style="1" width="12.85"/>
    <col collapsed="false" customWidth="true" hidden="false" outlineLevel="0" max="34" min="34" style="1" width="10.71"/>
    <col collapsed="false" customWidth="true" hidden="false" outlineLevel="0" max="35" min="35" style="1" width="12.42"/>
    <col collapsed="false" customWidth="true" hidden="false" outlineLevel="0" max="36" min="36" style="1" width="6.7"/>
    <col collapsed="false" customWidth="true" hidden="true" outlineLevel="0" max="37" min="37" style="1" width="12.42"/>
    <col collapsed="false" customWidth="true" hidden="true" outlineLevel="0" max="38" min="38" style="1" width="14.7"/>
    <col collapsed="false" customWidth="true" hidden="true" outlineLevel="0" max="39" min="39" style="1" width="11.28"/>
    <col collapsed="false" customWidth="true" hidden="true" outlineLevel="0" max="40" min="40" style="1" width="9.06"/>
    <col collapsed="false" customWidth="false" hidden="false" outlineLevel="0" max="41" min="41" style="1" width="9.14"/>
    <col collapsed="false" customWidth="true" hidden="true" outlineLevel="0" max="43" min="42" style="1" width="9.06"/>
    <col collapsed="false" customWidth="true" hidden="false" outlineLevel="0" max="44" min="44" style="1" width="8.99"/>
    <col collapsed="false" customWidth="false" hidden="false" outlineLevel="0" max="45" min="45" style="1" width="9.14"/>
    <col collapsed="false" customWidth="true" hidden="false" outlineLevel="0" max="47" min="46" style="1" width="12.28"/>
    <col collapsed="false" customWidth="false" hidden="false" outlineLevel="0" max="48" min="48" style="1" width="9.14"/>
    <col collapsed="false" customWidth="true" hidden="false" outlineLevel="0" max="49" min="49" style="1" width="10.28"/>
    <col collapsed="false" customWidth="false" hidden="false" outlineLevel="0" max="257" min="50" style="1" width="9.14"/>
  </cols>
  <sheetData>
    <row r="1" customFormat="false" ht="13.5" hidden="false" customHeight="false" outlineLevel="0" collapsed="false">
      <c r="D1" s="191"/>
      <c r="H1" s="3" t="s">
        <v>0</v>
      </c>
      <c r="I1" s="4" t="s">
        <v>1</v>
      </c>
      <c r="N1" s="191"/>
      <c r="X1" s="191"/>
    </row>
    <row r="2" customFormat="false" ht="13.5" hidden="false" customHeight="false" outlineLevel="0" collapsed="false">
      <c r="A2" s="5" t="s">
        <v>2</v>
      </c>
      <c r="B2" s="6" t="n">
        <v>31</v>
      </c>
      <c r="C2" s="7"/>
      <c r="D2" s="192"/>
      <c r="E2" s="7"/>
      <c r="H2" s="9" t="n">
        <v>40000</v>
      </c>
      <c r="I2" s="10" t="n">
        <v>30000</v>
      </c>
      <c r="N2" s="192"/>
      <c r="X2" s="192"/>
    </row>
    <row r="3" customFormat="false" ht="19.5" hidden="false" customHeight="false" outlineLevel="0" collapsed="false">
      <c r="A3" s="11" t="s">
        <v>4</v>
      </c>
      <c r="B3" s="0"/>
      <c r="C3" s="0"/>
      <c r="D3" s="0"/>
      <c r="E3" s="0"/>
      <c r="F3" s="0"/>
      <c r="G3" s="0"/>
      <c r="H3" s="0" t="s">
        <v>71</v>
      </c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</row>
    <row r="4" customFormat="false" ht="19.5" hidden="false" customHeight="false" outlineLevel="0" collapsed="false">
      <c r="A4" s="11" t="s">
        <v>5</v>
      </c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R4" s="1" t="n">
        <v>36281</v>
      </c>
    </row>
    <row r="5" customFormat="false" ht="19.5" hidden="false" customHeight="false" outlineLevel="0" collapsed="false">
      <c r="A5" s="11"/>
      <c r="B5" s="0"/>
      <c r="C5" s="0"/>
      <c r="D5" s="0"/>
      <c r="E5" s="0"/>
      <c r="F5" s="0"/>
      <c r="G5" s="0"/>
      <c r="H5" s="0"/>
      <c r="I5" s="0"/>
      <c r="J5" s="0"/>
      <c r="K5" s="0"/>
      <c r="L5" s="12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R5" s="1" t="n">
        <v>36312</v>
      </c>
      <c r="AU5" s="144" t="n">
        <f aca="false">time</f>
        <v>45926.9769181546</v>
      </c>
    </row>
    <row r="6" customFormat="false" ht="19.5" hidden="false" customHeight="false" outlineLevel="0" collapsed="false">
      <c r="A6" s="13" t="s">
        <v>72</v>
      </c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R6" s="102" t="n">
        <f aca="true">IF(NOW()&lt;36312,ROUND(NOW(),0),36312)</f>
        <v>36312</v>
      </c>
      <c r="AT6" s="145" t="n">
        <f aca="true">NOW()</f>
        <v>45926.9769181546</v>
      </c>
      <c r="AU6" s="144" t="n">
        <v>0.5</v>
      </c>
    </row>
    <row r="7" customFormat="false" ht="16.5" hidden="false" customHeight="false" outlineLevel="0" collapsed="false">
      <c r="A7" s="14"/>
    </row>
    <row r="8" customFormat="false" ht="18" hidden="false" customHeight="false" outlineLevel="0" collapsed="false">
      <c r="B8" s="15" t="s">
        <v>7</v>
      </c>
      <c r="C8" s="16"/>
      <c r="D8" s="16"/>
      <c r="E8" s="16"/>
      <c r="F8" s="16"/>
      <c r="G8" s="16"/>
      <c r="H8" s="16"/>
      <c r="I8" s="16"/>
      <c r="J8" s="17"/>
      <c r="K8" s="18"/>
      <c r="L8" s="19" t="s">
        <v>8</v>
      </c>
      <c r="M8" s="20"/>
      <c r="N8" s="20"/>
      <c r="O8" s="20"/>
      <c r="P8" s="21"/>
      <c r="Q8" s="21"/>
      <c r="R8" s="21"/>
      <c r="S8" s="21"/>
      <c r="T8" s="22"/>
      <c r="V8" s="23" t="s">
        <v>9</v>
      </c>
      <c r="W8" s="24"/>
      <c r="X8" s="24"/>
      <c r="Y8" s="24"/>
      <c r="Z8" s="24"/>
      <c r="AA8" s="25"/>
      <c r="AB8" s="24"/>
      <c r="AC8" s="26"/>
      <c r="AD8" s="27"/>
    </row>
    <row r="9" customFormat="false" ht="15" hidden="false" customHeight="true" outlineLevel="0" collapsed="false">
      <c r="B9" s="28" t="s">
        <v>10</v>
      </c>
      <c r="C9" s="29"/>
      <c r="D9" s="18"/>
      <c r="E9" s="29"/>
      <c r="F9" s="18"/>
      <c r="G9" s="18"/>
      <c r="I9" s="18"/>
      <c r="J9" s="30"/>
      <c r="K9" s="18"/>
      <c r="L9" s="28" t="s">
        <v>11</v>
      </c>
      <c r="M9" s="29"/>
      <c r="N9" s="18"/>
      <c r="O9" s="29"/>
      <c r="P9" s="18"/>
      <c r="Q9" s="18"/>
      <c r="R9" s="18"/>
      <c r="S9" s="18"/>
      <c r="T9" s="31"/>
      <c r="V9" s="28" t="s">
        <v>10</v>
      </c>
      <c r="W9" s="29"/>
      <c r="X9" s="18"/>
      <c r="Y9" s="29"/>
      <c r="Z9" s="18"/>
      <c r="AA9" s="32"/>
      <c r="AB9" s="18"/>
      <c r="AC9" s="33"/>
      <c r="AD9" s="27"/>
      <c r="AU9" s="146"/>
    </row>
    <row r="10" customFormat="false" ht="15.75" hidden="false" customHeight="true" outlineLevel="0" collapsed="false">
      <c r="B10" s="34" t="s">
        <v>12</v>
      </c>
      <c r="D10" s="35"/>
      <c r="H10" s="35" t="s">
        <v>73</v>
      </c>
      <c r="J10" s="193" t="n">
        <f aca="false">hplr</f>
        <v>40000</v>
      </c>
      <c r="L10" s="34" t="s">
        <v>14</v>
      </c>
      <c r="N10" s="35"/>
      <c r="R10" s="35" t="str">
        <f aca="false">H10</f>
        <v>May Nom:</v>
      </c>
      <c r="S10" s="36" t="n">
        <f aca="false">wb</f>
        <v>30000</v>
      </c>
      <c r="T10" s="31"/>
      <c r="V10" s="28" t="s">
        <v>15</v>
      </c>
      <c r="W10" s="29"/>
      <c r="X10" s="35"/>
      <c r="Y10" s="29"/>
      <c r="Z10" s="32"/>
      <c r="AA10" s="32"/>
      <c r="AC10" s="31"/>
      <c r="AW10" s="112"/>
    </row>
    <row r="11" customFormat="false" ht="9.75" hidden="false" customHeight="true" outlineLevel="0" collapsed="false">
      <c r="B11" s="34"/>
      <c r="F11" s="37"/>
      <c r="G11" s="37"/>
      <c r="J11" s="31"/>
      <c r="L11" s="34"/>
      <c r="R11" s="37"/>
      <c r="T11" s="31"/>
      <c r="V11" s="38"/>
      <c r="W11" s="32"/>
      <c r="Y11" s="32"/>
      <c r="Z11" s="32"/>
      <c r="AA11" s="32"/>
      <c r="AB11" s="32"/>
      <c r="AC11" s="31"/>
      <c r="AK11" s="39"/>
      <c r="AL11" s="39"/>
      <c r="AM11" s="39"/>
    </row>
    <row r="12" customFormat="false" ht="16.5" hidden="false" customHeight="true" outlineLevel="0" collapsed="false">
      <c r="B12" s="40" t="s">
        <v>52</v>
      </c>
      <c r="C12" s="41"/>
      <c r="D12" s="40" t="s">
        <v>74</v>
      </c>
      <c r="E12" s="45"/>
      <c r="F12" s="40" t="s">
        <v>53</v>
      </c>
      <c r="G12" s="40"/>
      <c r="H12" s="40"/>
      <c r="I12" s="40"/>
      <c r="J12" s="42" t="n">
        <f aca="false">hplr*days</f>
        <v>1240000</v>
      </c>
      <c r="L12" s="43" t="s">
        <v>52</v>
      </c>
      <c r="M12" s="41"/>
      <c r="N12" s="43" t="s">
        <v>74</v>
      </c>
      <c r="O12" s="45"/>
      <c r="P12" s="43" t="s">
        <v>53</v>
      </c>
      <c r="Q12" s="43"/>
      <c r="R12" s="43"/>
      <c r="S12" s="43"/>
      <c r="T12" s="31" t="n">
        <f aca="false">wb*days</f>
        <v>930000</v>
      </c>
      <c r="V12" s="44" t="s">
        <v>52</v>
      </c>
      <c r="W12" s="45"/>
      <c r="X12" s="44" t="s">
        <v>74</v>
      </c>
      <c r="Y12" s="45"/>
      <c r="Z12" s="44" t="s">
        <v>53</v>
      </c>
      <c r="AA12" s="44"/>
      <c r="AB12" s="44"/>
      <c r="AC12" s="42"/>
      <c r="AK12" s="47" t="s">
        <v>18</v>
      </c>
      <c r="AL12" s="47"/>
      <c r="AM12" s="47"/>
    </row>
    <row r="13" customFormat="false" ht="15" hidden="false" customHeight="false" outlineLevel="0" collapsed="false">
      <c r="B13" s="48" t="s">
        <v>19</v>
      </c>
      <c r="C13" s="49"/>
      <c r="D13" s="48"/>
      <c r="E13" s="49"/>
      <c r="F13" s="50" t="s">
        <v>20</v>
      </c>
      <c r="G13" s="57" t="s">
        <v>20</v>
      </c>
      <c r="H13" s="51" t="s">
        <v>21</v>
      </c>
      <c r="I13" s="194" t="s">
        <v>22</v>
      </c>
      <c r="J13" s="195" t="s">
        <v>23</v>
      </c>
      <c r="K13" s="49"/>
      <c r="L13" s="54" t="s">
        <v>24</v>
      </c>
      <c r="M13" s="55"/>
      <c r="N13" s="48"/>
      <c r="O13" s="55"/>
      <c r="P13" s="56" t="s">
        <v>20</v>
      </c>
      <c r="Q13" s="57" t="s">
        <v>20</v>
      </c>
      <c r="R13" s="57" t="s">
        <v>21</v>
      </c>
      <c r="S13" s="45" t="s">
        <v>22</v>
      </c>
      <c r="T13" s="58" t="s">
        <v>23</v>
      </c>
      <c r="V13" s="48" t="s">
        <v>19</v>
      </c>
      <c r="W13" s="49"/>
      <c r="X13" s="48"/>
      <c r="Y13" s="49"/>
      <c r="Z13" s="56" t="s">
        <v>20</v>
      </c>
      <c r="AA13" s="57" t="s">
        <v>21</v>
      </c>
      <c r="AB13" s="59" t="s">
        <v>22</v>
      </c>
      <c r="AC13" s="60" t="s">
        <v>23</v>
      </c>
      <c r="AD13" s="49"/>
      <c r="AE13" s="147" t="s">
        <v>29</v>
      </c>
      <c r="AG13" s="147" t="s">
        <v>29</v>
      </c>
      <c r="AH13" s="147"/>
      <c r="AI13" s="147"/>
      <c r="AK13" s="62" t="s">
        <v>26</v>
      </c>
      <c r="AL13" s="39" t="s">
        <v>9</v>
      </c>
      <c r="AM13" s="62" t="s">
        <v>23</v>
      </c>
    </row>
    <row r="14" customFormat="false" ht="13.5" hidden="false" customHeight="false" outlineLevel="0" collapsed="false">
      <c r="A14" s="63"/>
      <c r="B14" s="64" t="s">
        <v>27</v>
      </c>
      <c r="C14" s="65"/>
      <c r="D14" s="64"/>
      <c r="E14" s="65"/>
      <c r="F14" s="64" t="n">
        <v>67</v>
      </c>
      <c r="G14" s="70" t="s">
        <v>65</v>
      </c>
      <c r="H14" s="66" t="n">
        <v>4132</v>
      </c>
      <c r="I14" s="64" t="s">
        <v>70</v>
      </c>
      <c r="J14" s="67"/>
      <c r="K14" s="68"/>
      <c r="L14" s="64" t="s">
        <v>27</v>
      </c>
      <c r="M14" s="65"/>
      <c r="N14" s="64"/>
      <c r="O14" s="65"/>
      <c r="P14" s="69" t="n">
        <v>67</v>
      </c>
      <c r="Q14" s="70" t="s">
        <v>65</v>
      </c>
      <c r="R14" s="70" t="n">
        <v>4132</v>
      </c>
      <c r="S14" s="66" t="s">
        <v>70</v>
      </c>
      <c r="T14" s="71"/>
      <c r="U14" s="63"/>
      <c r="V14" s="64" t="s">
        <v>27</v>
      </c>
      <c r="W14" s="65"/>
      <c r="X14" s="64"/>
      <c r="Y14" s="65"/>
      <c r="Z14" s="69" t="n">
        <v>67</v>
      </c>
      <c r="AA14" s="65" t="n">
        <v>67</v>
      </c>
      <c r="AB14" s="66" t="s">
        <v>70</v>
      </c>
      <c r="AC14" s="73" t="s">
        <v>28</v>
      </c>
      <c r="AD14" s="68"/>
      <c r="AE14" s="148" t="s">
        <v>54</v>
      </c>
      <c r="AF14" s="63"/>
      <c r="AG14" s="149" t="s">
        <v>52</v>
      </c>
      <c r="AH14" s="196" t="s">
        <v>74</v>
      </c>
      <c r="AI14" s="150" t="s">
        <v>53</v>
      </c>
      <c r="AJ14" s="63"/>
      <c r="AK14" s="74"/>
      <c r="AL14" s="75"/>
      <c r="AM14" s="74"/>
      <c r="AN14" s="63"/>
      <c r="AO14" s="63" t="s">
        <v>55</v>
      </c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3"/>
      <c r="CQ14" s="63"/>
      <c r="CR14" s="63"/>
      <c r="CS14" s="63"/>
      <c r="CT14" s="63"/>
      <c r="CU14" s="63"/>
      <c r="CV14" s="63"/>
      <c r="CW14" s="63"/>
      <c r="CX14" s="63"/>
      <c r="CY14" s="63"/>
      <c r="CZ14" s="63"/>
      <c r="DA14" s="63"/>
      <c r="DB14" s="63"/>
      <c r="DC14" s="63"/>
      <c r="DD14" s="63"/>
      <c r="DE14" s="63"/>
      <c r="DF14" s="63"/>
      <c r="DG14" s="63"/>
      <c r="DH14" s="63"/>
      <c r="DI14" s="63"/>
      <c r="DJ14" s="63"/>
      <c r="DK14" s="63"/>
      <c r="DL14" s="63"/>
      <c r="DM14" s="63"/>
      <c r="DN14" s="63"/>
      <c r="DO14" s="63"/>
      <c r="DP14" s="63"/>
      <c r="DQ14" s="63"/>
      <c r="DR14" s="63"/>
      <c r="DS14" s="63"/>
      <c r="DT14" s="63"/>
      <c r="DU14" s="63"/>
      <c r="DV14" s="63"/>
      <c r="DW14" s="63"/>
      <c r="DX14" s="63"/>
      <c r="DY14" s="63"/>
      <c r="DZ14" s="63"/>
      <c r="EA14" s="63"/>
      <c r="EB14" s="63"/>
      <c r="EC14" s="63"/>
      <c r="ED14" s="63"/>
      <c r="EE14" s="63"/>
      <c r="EF14" s="63"/>
      <c r="EG14" s="63"/>
      <c r="EH14" s="63"/>
      <c r="EI14" s="63"/>
      <c r="EJ14" s="63"/>
      <c r="EK14" s="63"/>
      <c r="EL14" s="63"/>
      <c r="EM14" s="63"/>
      <c r="EN14" s="63"/>
      <c r="EO14" s="63"/>
      <c r="EP14" s="63"/>
      <c r="EQ14" s="63"/>
      <c r="ER14" s="63"/>
      <c r="ES14" s="63"/>
      <c r="ET14" s="63"/>
      <c r="EU14" s="63"/>
      <c r="EV14" s="63"/>
      <c r="EW14" s="63"/>
      <c r="EX14" s="63"/>
      <c r="EY14" s="63"/>
      <c r="EZ14" s="63"/>
      <c r="FA14" s="63"/>
      <c r="FB14" s="63"/>
      <c r="FC14" s="63"/>
      <c r="FD14" s="63"/>
      <c r="FE14" s="63"/>
      <c r="FF14" s="63"/>
      <c r="FG14" s="63"/>
      <c r="FH14" s="63"/>
      <c r="FI14" s="63"/>
      <c r="FJ14" s="63"/>
      <c r="FK14" s="63"/>
      <c r="FL14" s="63"/>
      <c r="FM14" s="63"/>
      <c r="FN14" s="63"/>
      <c r="FO14" s="63"/>
      <c r="FP14" s="63"/>
      <c r="FQ14" s="63"/>
      <c r="FR14" s="63"/>
      <c r="FS14" s="63"/>
      <c r="FT14" s="63"/>
      <c r="FU14" s="63"/>
      <c r="FV14" s="63"/>
      <c r="FW14" s="63"/>
      <c r="FX14" s="63"/>
      <c r="FY14" s="63"/>
      <c r="FZ14" s="63"/>
      <c r="GA14" s="63"/>
      <c r="GB14" s="63"/>
      <c r="GC14" s="63"/>
      <c r="GD14" s="63"/>
      <c r="GE14" s="63"/>
      <c r="GF14" s="63"/>
      <c r="GG14" s="63"/>
      <c r="GH14" s="63"/>
      <c r="GI14" s="63"/>
      <c r="GJ14" s="63"/>
      <c r="GK14" s="63"/>
      <c r="GL14" s="63"/>
      <c r="GM14" s="63"/>
      <c r="GN14" s="63"/>
      <c r="GO14" s="63"/>
      <c r="GP14" s="63"/>
      <c r="GQ14" s="63"/>
      <c r="GR14" s="63"/>
      <c r="GS14" s="63"/>
      <c r="GT14" s="63"/>
      <c r="GU14" s="63"/>
      <c r="GV14" s="63"/>
      <c r="GW14" s="63"/>
      <c r="GX14" s="63"/>
      <c r="GY14" s="63"/>
      <c r="GZ14" s="63"/>
      <c r="HA14" s="63"/>
      <c r="HB14" s="63"/>
      <c r="HC14" s="63"/>
      <c r="HD14" s="63"/>
      <c r="HE14" s="63"/>
      <c r="HF14" s="63"/>
      <c r="HG14" s="63"/>
      <c r="HH14" s="63"/>
      <c r="HI14" s="63"/>
      <c r="HJ14" s="63"/>
      <c r="HK14" s="63"/>
      <c r="HL14" s="63"/>
      <c r="HM14" s="63"/>
      <c r="HN14" s="63"/>
      <c r="HO14" s="63"/>
      <c r="HP14" s="63"/>
      <c r="HQ14" s="63"/>
      <c r="HR14" s="63"/>
      <c r="HS14" s="63"/>
      <c r="HT14" s="63"/>
      <c r="HU14" s="63"/>
      <c r="HV14" s="63"/>
      <c r="HW14" s="63"/>
      <c r="HX14" s="63"/>
      <c r="HY14" s="63"/>
      <c r="HZ14" s="63"/>
      <c r="IA14" s="63"/>
      <c r="IB14" s="63"/>
      <c r="IC14" s="63"/>
      <c r="ID14" s="63"/>
      <c r="IE14" s="63"/>
      <c r="IF14" s="63"/>
      <c r="IG14" s="63"/>
      <c r="IH14" s="63"/>
      <c r="II14" s="63"/>
      <c r="IJ14" s="63"/>
      <c r="IK14" s="63"/>
      <c r="IL14" s="63"/>
      <c r="IM14" s="63"/>
      <c r="IN14" s="63"/>
      <c r="IO14" s="63"/>
      <c r="IP14" s="63"/>
      <c r="IQ14" s="63"/>
      <c r="IR14" s="63"/>
      <c r="IS14" s="63"/>
      <c r="IT14" s="63"/>
      <c r="IU14" s="63"/>
      <c r="IV14" s="63"/>
      <c r="IW14" s="63"/>
    </row>
    <row r="15" customFormat="false" ht="13.5" hidden="true" customHeight="false" outlineLevel="0" collapsed="false">
      <c r="A15" s="63"/>
      <c r="B15" s="124"/>
      <c r="C15" s="68"/>
      <c r="D15" s="68"/>
      <c r="E15" s="68"/>
      <c r="F15" s="68"/>
      <c r="G15" s="68"/>
      <c r="H15" s="68"/>
      <c r="I15" s="68"/>
      <c r="J15" s="125" t="s">
        <v>56</v>
      </c>
      <c r="K15" s="68"/>
      <c r="L15" s="124"/>
      <c r="M15" s="68"/>
      <c r="N15" s="68"/>
      <c r="O15" s="68"/>
      <c r="P15" s="126"/>
      <c r="Q15" s="126"/>
      <c r="R15" s="126"/>
      <c r="S15" s="68"/>
      <c r="T15" s="127" t="s">
        <v>57</v>
      </c>
      <c r="U15" s="63"/>
      <c r="V15" s="124"/>
      <c r="W15" s="68"/>
      <c r="X15" s="68"/>
      <c r="Y15" s="68"/>
      <c r="Z15" s="68"/>
      <c r="AA15" s="68"/>
      <c r="AB15" s="126"/>
      <c r="AC15" s="128" t="s">
        <v>58</v>
      </c>
      <c r="AD15" s="68"/>
      <c r="AE15" s="63"/>
      <c r="AF15" s="63"/>
      <c r="AG15" s="63"/>
      <c r="AH15" s="63"/>
      <c r="AI15" s="63"/>
      <c r="AJ15" s="63"/>
      <c r="AK15" s="74"/>
      <c r="AL15" s="75"/>
      <c r="AM15" s="74"/>
      <c r="AN15" s="63"/>
      <c r="AO15" s="63" t="s">
        <v>59</v>
      </c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  <c r="EE15" s="63"/>
      <c r="EF15" s="63"/>
      <c r="EG15" s="63"/>
      <c r="EH15" s="63"/>
      <c r="EI15" s="63"/>
      <c r="EJ15" s="63"/>
      <c r="EK15" s="63"/>
      <c r="EL15" s="63"/>
      <c r="EM15" s="63"/>
      <c r="EN15" s="63"/>
      <c r="EO15" s="63"/>
      <c r="EP15" s="63"/>
      <c r="EQ15" s="63"/>
      <c r="ER15" s="63"/>
      <c r="ES15" s="63"/>
      <c r="ET15" s="63"/>
      <c r="EU15" s="63"/>
      <c r="EV15" s="63"/>
      <c r="EW15" s="63"/>
      <c r="EX15" s="63"/>
      <c r="EY15" s="63"/>
      <c r="EZ15" s="63"/>
      <c r="FA15" s="63"/>
      <c r="FB15" s="63"/>
      <c r="FC15" s="63"/>
      <c r="FD15" s="63"/>
      <c r="FE15" s="63"/>
      <c r="FF15" s="63"/>
      <c r="FG15" s="63"/>
      <c r="FH15" s="63"/>
      <c r="FI15" s="63"/>
      <c r="FJ15" s="63"/>
      <c r="FK15" s="63"/>
      <c r="FL15" s="63"/>
      <c r="FM15" s="63"/>
      <c r="FN15" s="63"/>
      <c r="FO15" s="63"/>
      <c r="FP15" s="63"/>
      <c r="FQ15" s="63"/>
      <c r="FR15" s="63"/>
      <c r="FS15" s="63"/>
      <c r="FT15" s="63"/>
      <c r="FU15" s="63"/>
      <c r="FV15" s="63"/>
      <c r="FW15" s="63"/>
      <c r="FX15" s="63"/>
      <c r="FY15" s="63"/>
      <c r="FZ15" s="63"/>
      <c r="GA15" s="63"/>
      <c r="GB15" s="63"/>
      <c r="GC15" s="63"/>
      <c r="GD15" s="63"/>
      <c r="GE15" s="63"/>
      <c r="GF15" s="63"/>
      <c r="GG15" s="63"/>
      <c r="GH15" s="63"/>
      <c r="GI15" s="63"/>
      <c r="GJ15" s="63"/>
      <c r="GK15" s="63"/>
      <c r="GL15" s="63"/>
      <c r="GM15" s="63"/>
      <c r="GN15" s="63"/>
      <c r="GO15" s="63"/>
      <c r="GP15" s="63"/>
      <c r="GQ15" s="63"/>
      <c r="GR15" s="63"/>
      <c r="GS15" s="63"/>
      <c r="GT15" s="63"/>
      <c r="GU15" s="63"/>
      <c r="GV15" s="63"/>
      <c r="GW15" s="63"/>
      <c r="GX15" s="63"/>
      <c r="GY15" s="63"/>
      <c r="GZ15" s="63"/>
      <c r="HA15" s="63"/>
      <c r="HB15" s="63"/>
      <c r="HC15" s="63"/>
      <c r="HD15" s="63"/>
      <c r="HE15" s="63"/>
      <c r="HF15" s="63"/>
      <c r="HG15" s="63"/>
      <c r="HH15" s="63"/>
      <c r="HI15" s="63"/>
      <c r="HJ15" s="63"/>
      <c r="HK15" s="63"/>
      <c r="HL15" s="63"/>
      <c r="HM15" s="63"/>
      <c r="HN15" s="63"/>
      <c r="HO15" s="63"/>
      <c r="HP15" s="63"/>
      <c r="HQ15" s="63"/>
      <c r="HR15" s="63"/>
      <c r="HS15" s="63"/>
      <c r="HT15" s="63"/>
      <c r="HU15" s="63"/>
      <c r="HV15" s="63"/>
      <c r="HW15" s="63"/>
      <c r="HX15" s="63"/>
      <c r="HY15" s="63"/>
      <c r="HZ15" s="63"/>
      <c r="IA15" s="63"/>
      <c r="IB15" s="63"/>
      <c r="IC15" s="63"/>
      <c r="ID15" s="63"/>
      <c r="IE15" s="63"/>
      <c r="IF15" s="63"/>
      <c r="IG15" s="63"/>
      <c r="IH15" s="63"/>
      <c r="II15" s="63"/>
      <c r="IJ15" s="63"/>
      <c r="IK15" s="63"/>
      <c r="IL15" s="63"/>
      <c r="IM15" s="63"/>
      <c r="IN15" s="63"/>
      <c r="IO15" s="63"/>
      <c r="IP15" s="63"/>
      <c r="IQ15" s="63"/>
      <c r="IR15" s="63"/>
      <c r="IS15" s="63"/>
      <c r="IT15" s="63"/>
      <c r="IU15" s="63"/>
      <c r="IV15" s="63"/>
      <c r="IW15" s="63"/>
    </row>
    <row r="16" customFormat="false" ht="15" hidden="false" customHeight="true" outlineLevel="0" collapsed="false">
      <c r="A16" s="1" t="n">
        <v>1</v>
      </c>
      <c r="B16" s="91" t="n">
        <v>37500</v>
      </c>
      <c r="C16" s="151"/>
      <c r="D16" s="197" t="n">
        <v>0</v>
      </c>
      <c r="E16" s="151"/>
      <c r="F16" s="78" t="n">
        <v>0</v>
      </c>
      <c r="G16" s="78" t="n">
        <v>0</v>
      </c>
      <c r="H16" s="78" t="n">
        <v>0</v>
      </c>
      <c r="I16" s="78" t="n">
        <v>0</v>
      </c>
      <c r="J16" s="79" t="n">
        <f aca="false">SUM(B16:I16)</f>
        <v>37500</v>
      </c>
      <c r="K16" s="80"/>
      <c r="L16" s="81" t="n">
        <v>0</v>
      </c>
      <c r="M16" s="82"/>
      <c r="N16" s="197" t="n">
        <v>0</v>
      </c>
      <c r="O16" s="82"/>
      <c r="P16" s="83" t="n">
        <v>15000</v>
      </c>
      <c r="Q16" s="84" t="n">
        <v>0</v>
      </c>
      <c r="R16" s="84" t="n">
        <v>0</v>
      </c>
      <c r="S16" s="84" t="n">
        <v>0</v>
      </c>
      <c r="T16" s="85" t="n">
        <f aca="false">SUM(L16:S16)</f>
        <v>15000</v>
      </c>
      <c r="V16" s="86" t="n">
        <v>0</v>
      </c>
      <c r="W16" s="87"/>
      <c r="X16" s="197" t="n">
        <v>0</v>
      </c>
      <c r="Y16" s="198"/>
      <c r="Z16" s="88" t="n">
        <v>0</v>
      </c>
      <c r="AA16" s="89" t="n">
        <v>0</v>
      </c>
      <c r="AB16" s="90" t="n">
        <v>0</v>
      </c>
      <c r="AC16" s="79" t="n">
        <f aca="false">+V16</f>
        <v>0</v>
      </c>
      <c r="AE16" s="152" t="n">
        <f aca="false">+AC16+T16+J16</f>
        <v>52500</v>
      </c>
      <c r="AG16" s="142" t="n">
        <f aca="false">B16+L16+V16</f>
        <v>37500</v>
      </c>
      <c r="AH16" s="1" t="n">
        <f aca="false">D16+N16+X16</f>
        <v>0</v>
      </c>
      <c r="AI16" s="107" t="n">
        <f aca="false">AB16+AA16+Z16+S16+R16+Q16+P16+I16+H16+G16+F16</f>
        <v>15000</v>
      </c>
      <c r="AK16" s="83" t="n">
        <f aca="false">B16+L16</f>
        <v>37500</v>
      </c>
      <c r="AL16" s="83" t="n">
        <f aca="false">V16</f>
        <v>0</v>
      </c>
      <c r="AM16" s="84" t="n">
        <f aca="false">SUM(AK16:AL16)</f>
        <v>37500</v>
      </c>
      <c r="AO16" s="1" t="n">
        <f aca="false">IF(now&gt;AR16-1,1,"")</f>
        <v>1</v>
      </c>
      <c r="AR16" s="1" t="n">
        <v>36281</v>
      </c>
      <c r="AS16" s="153" t="n">
        <v>36281</v>
      </c>
    </row>
    <row r="17" customFormat="false" ht="15" hidden="false" customHeight="true" outlineLevel="0" collapsed="false">
      <c r="A17" s="1" t="n">
        <f aca="false">+A16+1</f>
        <v>2</v>
      </c>
      <c r="B17" s="91" t="n">
        <v>20000</v>
      </c>
      <c r="C17" s="151"/>
      <c r="D17" s="197" t="n">
        <v>0</v>
      </c>
      <c r="E17" s="151"/>
      <c r="F17" s="78" t="n">
        <v>0</v>
      </c>
      <c r="G17" s="78" t="n">
        <v>0</v>
      </c>
      <c r="H17" s="78" t="n">
        <v>0</v>
      </c>
      <c r="I17" s="78" t="n">
        <v>0</v>
      </c>
      <c r="J17" s="79" t="n">
        <f aca="false">SUM(B17:I17)</f>
        <v>20000</v>
      </c>
      <c r="K17" s="80"/>
      <c r="L17" s="81" t="n">
        <f aca="false">L16</f>
        <v>0</v>
      </c>
      <c r="M17" s="82"/>
      <c r="N17" s="197" t="n">
        <v>0</v>
      </c>
      <c r="O17" s="82"/>
      <c r="P17" s="83" t="n">
        <v>15000</v>
      </c>
      <c r="Q17" s="84" t="n">
        <f aca="false">Q16</f>
        <v>0</v>
      </c>
      <c r="R17" s="84" t="n">
        <f aca="false">R16</f>
        <v>0</v>
      </c>
      <c r="S17" s="84" t="n">
        <v>0</v>
      </c>
      <c r="T17" s="85" t="n">
        <f aca="false">SUM(L17:S17)</f>
        <v>15000</v>
      </c>
      <c r="V17" s="86" t="n">
        <v>0</v>
      </c>
      <c r="W17" s="87"/>
      <c r="X17" s="197" t="n">
        <v>0</v>
      </c>
      <c r="Y17" s="198"/>
      <c r="Z17" s="88" t="n">
        <v>0</v>
      </c>
      <c r="AA17" s="89" t="n">
        <v>0</v>
      </c>
      <c r="AB17" s="90" t="n">
        <v>0</v>
      </c>
      <c r="AC17" s="79" t="n">
        <f aca="false">+V17+Z17</f>
        <v>0</v>
      </c>
      <c r="AE17" s="154" t="n">
        <f aca="false">+AC17+T17+J17</f>
        <v>35000</v>
      </c>
      <c r="AG17" s="34" t="n">
        <f aca="false">B17+L17+V17</f>
        <v>20000</v>
      </c>
      <c r="AH17" s="1" t="n">
        <f aca="false">D17+N17+X17</f>
        <v>0</v>
      </c>
      <c r="AI17" s="31" t="n">
        <f aca="false">AB17+AA17+Z17+S17+R17+Q17+P17+I17+H17+G17+F17</f>
        <v>15000</v>
      </c>
      <c r="AK17" s="83" t="n">
        <f aca="false">B17+L17</f>
        <v>20000</v>
      </c>
      <c r="AL17" s="83" t="n">
        <f aca="false">V17</f>
        <v>0</v>
      </c>
      <c r="AM17" s="84" t="n">
        <f aca="false">SUM(AK17:AL17)</f>
        <v>20000</v>
      </c>
      <c r="AO17" s="1" t="n">
        <f aca="false">IF(now-1&gt;AR17,1,"")</f>
        <v>1</v>
      </c>
      <c r="AR17" s="1" t="n">
        <f aca="false">AR16+1</f>
        <v>36282</v>
      </c>
      <c r="AS17" s="153" t="n">
        <v>36282</v>
      </c>
    </row>
    <row r="18" customFormat="false" ht="15" hidden="false" customHeight="true" outlineLevel="0" collapsed="false">
      <c r="A18" s="1" t="n">
        <f aca="false">+A17+1</f>
        <v>3</v>
      </c>
      <c r="B18" s="91" t="n">
        <v>75000</v>
      </c>
      <c r="C18" s="151"/>
      <c r="D18" s="197" t="n">
        <v>0</v>
      </c>
      <c r="E18" s="151"/>
      <c r="F18" s="78" t="n">
        <v>0</v>
      </c>
      <c r="G18" s="78" t="n">
        <v>0</v>
      </c>
      <c r="H18" s="78" t="n">
        <v>0</v>
      </c>
      <c r="I18" s="78" t="n">
        <v>0</v>
      </c>
      <c r="J18" s="79" t="n">
        <f aca="false">SUM(B18:I18)</f>
        <v>75000</v>
      </c>
      <c r="K18" s="80"/>
      <c r="L18" s="81" t="n">
        <f aca="false">L17</f>
        <v>0</v>
      </c>
      <c r="M18" s="82"/>
      <c r="N18" s="197" t="n">
        <v>0</v>
      </c>
      <c r="O18" s="82"/>
      <c r="P18" s="83" t="n">
        <v>20000</v>
      </c>
      <c r="Q18" s="84" t="n">
        <f aca="false">Q17</f>
        <v>0</v>
      </c>
      <c r="R18" s="84" t="n">
        <f aca="false">R17</f>
        <v>0</v>
      </c>
      <c r="S18" s="84" t="n">
        <v>20000</v>
      </c>
      <c r="T18" s="85" t="n">
        <f aca="false">SUM(L18:S18)</f>
        <v>40000</v>
      </c>
      <c r="V18" s="86" t="n">
        <v>0</v>
      </c>
      <c r="W18" s="87"/>
      <c r="X18" s="197" t="n">
        <v>0</v>
      </c>
      <c r="Y18" s="198"/>
      <c r="Z18" s="88" t="n">
        <v>0</v>
      </c>
      <c r="AA18" s="89" t="n">
        <v>0</v>
      </c>
      <c r="AB18" s="90" t="n">
        <v>0</v>
      </c>
      <c r="AC18" s="79" t="n">
        <f aca="false">+V18+Z18</f>
        <v>0</v>
      </c>
      <c r="AE18" s="154" t="n">
        <f aca="false">+AC18+T18+J18</f>
        <v>115000</v>
      </c>
      <c r="AG18" s="34" t="n">
        <f aca="false">B18+L18+V18</f>
        <v>75000</v>
      </c>
      <c r="AH18" s="1" t="n">
        <f aca="false">D18+N18+X18</f>
        <v>0</v>
      </c>
      <c r="AI18" s="31" t="n">
        <f aca="false">AB18+AA18+Z18+S18+R18+Q18+P18+I18+H18+G18+F18</f>
        <v>40000</v>
      </c>
      <c r="AK18" s="83" t="n">
        <f aca="false">B18+L18</f>
        <v>75000</v>
      </c>
      <c r="AL18" s="83" t="n">
        <f aca="false">V18</f>
        <v>0</v>
      </c>
      <c r="AM18" s="84" t="n">
        <f aca="false">SUM(AK18:AL18)</f>
        <v>75000</v>
      </c>
      <c r="AO18" s="1" t="n">
        <f aca="false">IF(now-1&gt;AR18,1,"")</f>
        <v>1</v>
      </c>
      <c r="AR18" s="1" t="n">
        <f aca="false">AR17+1</f>
        <v>36283</v>
      </c>
      <c r="AS18" s="153" t="n">
        <v>36283</v>
      </c>
    </row>
    <row r="19" customFormat="false" ht="15" hidden="false" customHeight="true" outlineLevel="0" collapsed="false">
      <c r="A19" s="1" t="n">
        <f aca="false">+A18+1</f>
        <v>4</v>
      </c>
      <c r="B19" s="91" t="n">
        <v>105000</v>
      </c>
      <c r="C19" s="151"/>
      <c r="D19" s="197" t="n">
        <v>0</v>
      </c>
      <c r="E19" s="151"/>
      <c r="F19" s="78" t="n">
        <v>0</v>
      </c>
      <c r="G19" s="78" t="n">
        <v>0</v>
      </c>
      <c r="H19" s="78" t="n">
        <v>0</v>
      </c>
      <c r="I19" s="78" t="n">
        <v>0</v>
      </c>
      <c r="J19" s="79" t="n">
        <f aca="false">SUM(B19:I19)</f>
        <v>105000</v>
      </c>
      <c r="K19" s="80"/>
      <c r="L19" s="81" t="n">
        <f aca="false">L18</f>
        <v>0</v>
      </c>
      <c r="M19" s="82"/>
      <c r="N19" s="197" t="n">
        <v>0</v>
      </c>
      <c r="O19" s="82"/>
      <c r="P19" s="83" t="n">
        <v>20000</v>
      </c>
      <c r="Q19" s="84" t="n">
        <f aca="false">Q18</f>
        <v>0</v>
      </c>
      <c r="R19" s="84" t="n">
        <f aca="false">R18</f>
        <v>0</v>
      </c>
      <c r="S19" s="84" t="n">
        <v>20000</v>
      </c>
      <c r="T19" s="85" t="n">
        <f aca="false">SUM(L19:S19)</f>
        <v>40000</v>
      </c>
      <c r="V19" s="86" t="n">
        <v>0</v>
      </c>
      <c r="W19" s="87"/>
      <c r="X19" s="197" t="n">
        <v>0</v>
      </c>
      <c r="Y19" s="198"/>
      <c r="Z19" s="88" t="n">
        <v>0</v>
      </c>
      <c r="AA19" s="89" t="n">
        <v>0</v>
      </c>
      <c r="AB19" s="90" t="n">
        <v>0</v>
      </c>
      <c r="AC19" s="79" t="n">
        <f aca="false">+V19+Z19</f>
        <v>0</v>
      </c>
      <c r="AE19" s="154" t="n">
        <f aca="false">+AC19+T19+J19</f>
        <v>145000</v>
      </c>
      <c r="AG19" s="34" t="n">
        <f aca="false">B19+L19+V19</f>
        <v>105000</v>
      </c>
      <c r="AH19" s="1" t="n">
        <f aca="false">D19+N19+X19</f>
        <v>0</v>
      </c>
      <c r="AI19" s="31" t="n">
        <f aca="false">AB19+AA19+Z19+S19+R19+Q19+P19+I19+H19+G19+F19</f>
        <v>40000</v>
      </c>
      <c r="AK19" s="83" t="n">
        <f aca="false">B19+L19</f>
        <v>105000</v>
      </c>
      <c r="AL19" s="83" t="n">
        <f aca="false">V19</f>
        <v>0</v>
      </c>
      <c r="AM19" s="84" t="n">
        <f aca="false">SUM(AK19:AL19)</f>
        <v>105000</v>
      </c>
      <c r="AO19" s="1" t="n">
        <f aca="false">IF(now-1&gt;AR19,1,"")</f>
        <v>1</v>
      </c>
      <c r="AR19" s="1" t="n">
        <f aca="false">AR18+1</f>
        <v>36284</v>
      </c>
      <c r="AS19" s="153" t="n">
        <v>36284</v>
      </c>
    </row>
    <row r="20" customFormat="false" ht="15" hidden="false" customHeight="true" outlineLevel="0" collapsed="false">
      <c r="A20" s="1" t="n">
        <f aca="false">+A19+1</f>
        <v>5</v>
      </c>
      <c r="B20" s="91" t="n">
        <v>45000</v>
      </c>
      <c r="C20" s="151"/>
      <c r="D20" s="197" t="n">
        <v>0</v>
      </c>
      <c r="E20" s="151"/>
      <c r="F20" s="78" t="n">
        <v>0</v>
      </c>
      <c r="G20" s="78" t="n">
        <v>0</v>
      </c>
      <c r="H20" s="78" t="n">
        <v>0</v>
      </c>
      <c r="I20" s="78" t="n">
        <v>0</v>
      </c>
      <c r="J20" s="79" t="n">
        <f aca="false">SUM(B20:I20)</f>
        <v>45000</v>
      </c>
      <c r="K20" s="80"/>
      <c r="L20" s="81" t="n">
        <f aca="false">L19</f>
        <v>0</v>
      </c>
      <c r="M20" s="82"/>
      <c r="N20" s="197" t="n">
        <v>0</v>
      </c>
      <c r="O20" s="82"/>
      <c r="P20" s="83" t="n">
        <v>20000</v>
      </c>
      <c r="Q20" s="84" t="n">
        <f aca="false">Q19</f>
        <v>0</v>
      </c>
      <c r="R20" s="84" t="n">
        <f aca="false">R19</f>
        <v>0</v>
      </c>
      <c r="S20" s="84" t="n">
        <v>20000</v>
      </c>
      <c r="T20" s="85" t="n">
        <f aca="false">SUM(L20:S20)</f>
        <v>40000</v>
      </c>
      <c r="V20" s="86" t="n">
        <v>0</v>
      </c>
      <c r="W20" s="87"/>
      <c r="X20" s="197" t="n">
        <v>0</v>
      </c>
      <c r="Y20" s="198"/>
      <c r="Z20" s="88" t="n">
        <v>0</v>
      </c>
      <c r="AA20" s="89" t="n">
        <v>0</v>
      </c>
      <c r="AB20" s="90" t="n">
        <v>0</v>
      </c>
      <c r="AC20" s="79" t="n">
        <f aca="false">+V20+Z20</f>
        <v>0</v>
      </c>
      <c r="AE20" s="154" t="n">
        <f aca="false">+AC20+T20+J20</f>
        <v>85000</v>
      </c>
      <c r="AG20" s="34" t="n">
        <f aca="false">B20+L20+V20</f>
        <v>45000</v>
      </c>
      <c r="AH20" s="1" t="n">
        <f aca="false">D20+N20+X20</f>
        <v>0</v>
      </c>
      <c r="AI20" s="31" t="n">
        <f aca="false">AB20+AA20+Z20+S20+R20+Q20+P20+I20+H20+G20+F20</f>
        <v>40000</v>
      </c>
      <c r="AK20" s="83" t="n">
        <f aca="false">B20+L20</f>
        <v>45000</v>
      </c>
      <c r="AL20" s="83" t="n">
        <f aca="false">V20</f>
        <v>0</v>
      </c>
      <c r="AM20" s="84" t="n">
        <f aca="false">SUM(AK20:AL20)</f>
        <v>45000</v>
      </c>
      <c r="AO20" s="1" t="n">
        <f aca="false">IF(now-1&gt;AR20,1,"")</f>
        <v>1</v>
      </c>
      <c r="AR20" s="1" t="n">
        <f aca="false">AR19+1</f>
        <v>36285</v>
      </c>
      <c r="AS20" s="153" t="n">
        <v>36285</v>
      </c>
    </row>
    <row r="21" customFormat="false" ht="15" hidden="false" customHeight="true" outlineLevel="0" collapsed="false">
      <c r="A21" s="1" t="n">
        <f aca="false">+A20+1</f>
        <v>6</v>
      </c>
      <c r="B21" s="91" t="n">
        <v>0</v>
      </c>
      <c r="C21" s="151"/>
      <c r="D21" s="197" t="n">
        <v>0</v>
      </c>
      <c r="E21" s="151"/>
      <c r="F21" s="78" t="n">
        <v>0</v>
      </c>
      <c r="G21" s="78" t="n">
        <v>0</v>
      </c>
      <c r="H21" s="78" t="n">
        <v>0</v>
      </c>
      <c r="I21" s="78" t="n">
        <v>0</v>
      </c>
      <c r="J21" s="79" t="n">
        <f aca="false">SUM(B21:I21)</f>
        <v>0</v>
      </c>
      <c r="K21" s="80"/>
      <c r="L21" s="81" t="n">
        <f aca="false">L20</f>
        <v>0</v>
      </c>
      <c r="M21" s="82"/>
      <c r="N21" s="197" t="n">
        <v>0</v>
      </c>
      <c r="O21" s="82"/>
      <c r="P21" s="83" t="n">
        <v>20000</v>
      </c>
      <c r="Q21" s="84" t="n">
        <f aca="false">Q20</f>
        <v>0</v>
      </c>
      <c r="R21" s="84" t="n">
        <f aca="false">R20</f>
        <v>0</v>
      </c>
      <c r="S21" s="84" t="n">
        <v>20000</v>
      </c>
      <c r="T21" s="85" t="n">
        <f aca="false">SUM(L21:S21)</f>
        <v>40000</v>
      </c>
      <c r="V21" s="86" t="n">
        <v>0</v>
      </c>
      <c r="W21" s="87"/>
      <c r="X21" s="197" t="n">
        <v>0</v>
      </c>
      <c r="Y21" s="198"/>
      <c r="Z21" s="88" t="n">
        <v>0</v>
      </c>
      <c r="AA21" s="89" t="n">
        <v>0</v>
      </c>
      <c r="AB21" s="90" t="n">
        <v>0</v>
      </c>
      <c r="AC21" s="79" t="n">
        <f aca="false">+V21+Z21</f>
        <v>0</v>
      </c>
      <c r="AE21" s="154" t="n">
        <f aca="false">+AC21+T21+J21</f>
        <v>40000</v>
      </c>
      <c r="AG21" s="34" t="n">
        <f aca="false">B21+L21+V21</f>
        <v>0</v>
      </c>
      <c r="AH21" s="1" t="n">
        <f aca="false">D21+N21+X21</f>
        <v>0</v>
      </c>
      <c r="AI21" s="31" t="n">
        <f aca="false">AB21+AA21+Z21+S21+R21+Q21+P21+I21+H21+G21+F21</f>
        <v>40000</v>
      </c>
      <c r="AK21" s="83" t="n">
        <f aca="false">B21+L21</f>
        <v>0</v>
      </c>
      <c r="AL21" s="83" t="n">
        <f aca="false">V21</f>
        <v>0</v>
      </c>
      <c r="AM21" s="84" t="n">
        <f aca="false">SUM(AK21:AL21)</f>
        <v>0</v>
      </c>
      <c r="AO21" s="1" t="n">
        <f aca="false">IF(now-1&gt;AR21,1,"")</f>
        <v>1</v>
      </c>
      <c r="AR21" s="1" t="n">
        <f aca="false">AR20+1</f>
        <v>36286</v>
      </c>
      <c r="AS21" s="153" t="n">
        <v>36286</v>
      </c>
    </row>
    <row r="22" customFormat="false" ht="15" hidden="false" customHeight="true" outlineLevel="0" collapsed="false">
      <c r="A22" s="1" t="n">
        <f aca="false">+A21+1</f>
        <v>7</v>
      </c>
      <c r="B22" s="91" t="n">
        <v>60000</v>
      </c>
      <c r="C22" s="151"/>
      <c r="D22" s="197" t="n">
        <v>0</v>
      </c>
      <c r="E22" s="151"/>
      <c r="F22" s="78" t="n">
        <v>0</v>
      </c>
      <c r="G22" s="78" t="n">
        <v>0</v>
      </c>
      <c r="H22" s="78" t="n">
        <v>0</v>
      </c>
      <c r="I22" s="78" t="n">
        <v>0</v>
      </c>
      <c r="J22" s="79" t="n">
        <f aca="false">SUM(B22:I22)</f>
        <v>60000</v>
      </c>
      <c r="K22" s="80"/>
      <c r="L22" s="81" t="n">
        <f aca="false">L21</f>
        <v>0</v>
      </c>
      <c r="M22" s="82"/>
      <c r="N22" s="197" t="n">
        <v>0</v>
      </c>
      <c r="O22" s="82"/>
      <c r="P22" s="83" t="n">
        <v>20000</v>
      </c>
      <c r="Q22" s="84" t="n">
        <f aca="false">Q21</f>
        <v>0</v>
      </c>
      <c r="R22" s="84" t="n">
        <f aca="false">R21</f>
        <v>0</v>
      </c>
      <c r="S22" s="84" t="n">
        <v>20000</v>
      </c>
      <c r="T22" s="85" t="n">
        <f aca="false">SUM(L22:S22)</f>
        <v>40000</v>
      </c>
      <c r="V22" s="86" t="n">
        <f aca="false">60000-B22</f>
        <v>0</v>
      </c>
      <c r="W22" s="87"/>
      <c r="X22" s="197" t="n">
        <v>0</v>
      </c>
      <c r="Y22" s="198"/>
      <c r="Z22" s="88" t="n">
        <v>0</v>
      </c>
      <c r="AA22" s="89" t="n">
        <v>0</v>
      </c>
      <c r="AB22" s="90" t="n">
        <f aca="false">20000-I22-S22</f>
        <v>0</v>
      </c>
      <c r="AC22" s="79" t="n">
        <f aca="false">SUM(V22:AB22)</f>
        <v>0</v>
      </c>
      <c r="AE22" s="154" t="n">
        <f aca="false">+AC22+T22+J22</f>
        <v>100000</v>
      </c>
      <c r="AG22" s="34" t="n">
        <f aca="false">B22+L22+V22</f>
        <v>60000</v>
      </c>
      <c r="AH22" s="1" t="n">
        <f aca="false">D22+N22+X22</f>
        <v>0</v>
      </c>
      <c r="AI22" s="31" t="n">
        <f aca="false">AB22+AA22+Z22+S22+R22+Q22+P22+I22+H22+G22+F22</f>
        <v>40000</v>
      </c>
      <c r="AK22" s="83" t="n">
        <f aca="false">B22+L22</f>
        <v>60000</v>
      </c>
      <c r="AL22" s="83" t="n">
        <f aca="false">V22</f>
        <v>0</v>
      </c>
      <c r="AM22" s="84" t="n">
        <f aca="false">SUM(AK22:AL22)</f>
        <v>60000</v>
      </c>
      <c r="AO22" s="1" t="n">
        <f aca="false">IF(now-1&gt;AR22,1,"")</f>
        <v>1</v>
      </c>
      <c r="AR22" s="1" t="n">
        <f aca="false">AR21+1</f>
        <v>36287</v>
      </c>
      <c r="AS22" s="153" t="n">
        <v>36287</v>
      </c>
    </row>
    <row r="23" customFormat="false" ht="15" hidden="false" customHeight="true" outlineLevel="0" collapsed="false">
      <c r="A23" s="1" t="n">
        <f aca="false">+A22+1</f>
        <v>8</v>
      </c>
      <c r="B23" s="91" t="n">
        <v>60000</v>
      </c>
      <c r="C23" s="151"/>
      <c r="D23" s="197" t="n">
        <v>0</v>
      </c>
      <c r="E23" s="151"/>
      <c r="F23" s="78" t="n">
        <v>0</v>
      </c>
      <c r="G23" s="78" t="n">
        <v>0</v>
      </c>
      <c r="H23" s="78" t="n">
        <v>0</v>
      </c>
      <c r="I23" s="78" t="n">
        <v>0</v>
      </c>
      <c r="J23" s="79" t="n">
        <f aca="false">SUM(B23:I23)</f>
        <v>60000</v>
      </c>
      <c r="K23" s="80"/>
      <c r="L23" s="81" t="n">
        <f aca="false">L22</f>
        <v>0</v>
      </c>
      <c r="M23" s="82"/>
      <c r="N23" s="197" t="n">
        <v>0</v>
      </c>
      <c r="O23" s="82"/>
      <c r="P23" s="83" t="n">
        <v>20000</v>
      </c>
      <c r="Q23" s="84" t="n">
        <f aca="false">Q22</f>
        <v>0</v>
      </c>
      <c r="R23" s="84" t="n">
        <f aca="false">R22</f>
        <v>0</v>
      </c>
      <c r="S23" s="84" t="n">
        <v>20000</v>
      </c>
      <c r="T23" s="85" t="n">
        <f aca="false">SUM(L23:S23)</f>
        <v>40000</v>
      </c>
      <c r="V23" s="86" t="n">
        <v>0</v>
      </c>
      <c r="W23" s="87"/>
      <c r="X23" s="197" t="n">
        <v>0</v>
      </c>
      <c r="Y23" s="198"/>
      <c r="Z23" s="88" t="n">
        <v>0</v>
      </c>
      <c r="AA23" s="89" t="n">
        <v>0</v>
      </c>
      <c r="AB23" s="90" t="n">
        <f aca="false">20000-I23-S23</f>
        <v>0</v>
      </c>
      <c r="AC23" s="79" t="n">
        <f aca="false">SUM(V23:AB23)</f>
        <v>0</v>
      </c>
      <c r="AE23" s="154" t="n">
        <f aca="false">+AC23+T23+J23</f>
        <v>100000</v>
      </c>
      <c r="AG23" s="34" t="n">
        <f aca="false">B23+L23+V23</f>
        <v>60000</v>
      </c>
      <c r="AH23" s="1" t="n">
        <f aca="false">D23+N23+X23</f>
        <v>0</v>
      </c>
      <c r="AI23" s="31" t="n">
        <f aca="false">AB23+AA23+Z23+S23+R23+Q23+P23+I23+H23+G23+F23</f>
        <v>40000</v>
      </c>
      <c r="AK23" s="83" t="n">
        <f aca="false">B23+L23</f>
        <v>60000</v>
      </c>
      <c r="AL23" s="83" t="n">
        <f aca="false">V23</f>
        <v>0</v>
      </c>
      <c r="AM23" s="84" t="n">
        <f aca="false">SUM(AK23:AL23)</f>
        <v>60000</v>
      </c>
      <c r="AO23" s="1" t="n">
        <f aca="false">IF(now-1&gt;AR23,1,"")</f>
        <v>1</v>
      </c>
      <c r="AR23" s="1" t="n">
        <f aca="false">AR22+1</f>
        <v>36288</v>
      </c>
      <c r="AS23" s="153" t="n">
        <v>36288</v>
      </c>
    </row>
    <row r="24" customFormat="false" ht="15" hidden="false" customHeight="true" outlineLevel="0" collapsed="false">
      <c r="A24" s="1" t="n">
        <f aca="false">+A23+1</f>
        <v>9</v>
      </c>
      <c r="B24" s="91" t="n">
        <v>82500</v>
      </c>
      <c r="C24" s="151"/>
      <c r="D24" s="197" t="n">
        <v>0</v>
      </c>
      <c r="E24" s="151"/>
      <c r="F24" s="78" t="n">
        <v>0</v>
      </c>
      <c r="G24" s="78" t="n">
        <v>0</v>
      </c>
      <c r="H24" s="78" t="n">
        <v>0</v>
      </c>
      <c r="I24" s="78" t="n">
        <v>0</v>
      </c>
      <c r="J24" s="79" t="n">
        <f aca="false">SUM(B24:I24)</f>
        <v>82500</v>
      </c>
      <c r="K24" s="80"/>
      <c r="L24" s="81" t="n">
        <f aca="false">L23</f>
        <v>0</v>
      </c>
      <c r="M24" s="82"/>
      <c r="N24" s="197" t="n">
        <v>0</v>
      </c>
      <c r="O24" s="82"/>
      <c r="P24" s="83" t="n">
        <v>20000</v>
      </c>
      <c r="Q24" s="84" t="n">
        <f aca="false">Q23</f>
        <v>0</v>
      </c>
      <c r="R24" s="84" t="n">
        <f aca="false">R23</f>
        <v>0</v>
      </c>
      <c r="S24" s="84" t="n">
        <v>20000</v>
      </c>
      <c r="T24" s="85" t="n">
        <f aca="false">SUM(L24:S24)</f>
        <v>40000</v>
      </c>
      <c r="V24" s="86" t="n">
        <v>0</v>
      </c>
      <c r="W24" s="87"/>
      <c r="X24" s="197" t="n">
        <v>0</v>
      </c>
      <c r="Y24" s="198"/>
      <c r="Z24" s="88" t="n">
        <v>0</v>
      </c>
      <c r="AA24" s="89" t="n">
        <v>0</v>
      </c>
      <c r="AB24" s="90" t="n">
        <f aca="false">20000-I24-S24</f>
        <v>0</v>
      </c>
      <c r="AC24" s="79" t="n">
        <f aca="false">SUM(V24:AB24)</f>
        <v>0</v>
      </c>
      <c r="AE24" s="154" t="n">
        <f aca="false">+AC24+T24+J24</f>
        <v>122500</v>
      </c>
      <c r="AG24" s="34" t="n">
        <f aca="false">B24+L24+V24</f>
        <v>82500</v>
      </c>
      <c r="AH24" s="1" t="n">
        <f aca="false">D24+N24+X24</f>
        <v>0</v>
      </c>
      <c r="AI24" s="31" t="n">
        <f aca="false">AB24+AA24+Z24+S24+R24+Q24+P24+I24+H24+G24+F24</f>
        <v>40000</v>
      </c>
      <c r="AK24" s="83" t="n">
        <f aca="false">B24+L24</f>
        <v>82500</v>
      </c>
      <c r="AL24" s="83" t="n">
        <f aca="false">V24</f>
        <v>0</v>
      </c>
      <c r="AM24" s="84" t="n">
        <f aca="false">SUM(AK24:AL24)</f>
        <v>82500</v>
      </c>
      <c r="AO24" s="1" t="n">
        <f aca="false">IF(now-1&gt;AR24,1,"")</f>
        <v>1</v>
      </c>
      <c r="AR24" s="1" t="n">
        <f aca="false">AR23+1</f>
        <v>36289</v>
      </c>
      <c r="AS24" s="153" t="n">
        <v>36289</v>
      </c>
    </row>
    <row r="25" customFormat="false" ht="15" hidden="false" customHeight="true" outlineLevel="0" collapsed="false">
      <c r="A25" s="1" t="n">
        <f aca="false">+A24+1</f>
        <v>10</v>
      </c>
      <c r="B25" s="91" t="n">
        <v>15000</v>
      </c>
      <c r="C25" s="151"/>
      <c r="D25" s="197" t="n">
        <v>0</v>
      </c>
      <c r="E25" s="151"/>
      <c r="F25" s="78" t="n">
        <v>0</v>
      </c>
      <c r="G25" s="78" t="n">
        <v>0</v>
      </c>
      <c r="H25" s="78" t="n">
        <v>0</v>
      </c>
      <c r="I25" s="78" t="n">
        <v>0</v>
      </c>
      <c r="J25" s="79" t="n">
        <f aca="false">SUM(B25:I25)</f>
        <v>15000</v>
      </c>
      <c r="K25" s="80"/>
      <c r="L25" s="81" t="n">
        <f aca="false">L24</f>
        <v>0</v>
      </c>
      <c r="M25" s="82"/>
      <c r="N25" s="197" t="n">
        <v>0</v>
      </c>
      <c r="O25" s="82"/>
      <c r="P25" s="83" t="n">
        <v>20000</v>
      </c>
      <c r="Q25" s="84" t="n">
        <f aca="false">Q24</f>
        <v>0</v>
      </c>
      <c r="R25" s="84" t="n">
        <f aca="false">R24</f>
        <v>0</v>
      </c>
      <c r="S25" s="84" t="n">
        <v>20000</v>
      </c>
      <c r="T25" s="85" t="n">
        <f aca="false">SUM(L25:S25)</f>
        <v>40000</v>
      </c>
      <c r="V25" s="86" t="n">
        <v>0</v>
      </c>
      <c r="W25" s="87"/>
      <c r="X25" s="197" t="n">
        <v>0</v>
      </c>
      <c r="Y25" s="198"/>
      <c r="Z25" s="88" t="n">
        <v>0</v>
      </c>
      <c r="AA25" s="89" t="n">
        <v>0</v>
      </c>
      <c r="AB25" s="90" t="n">
        <f aca="false">20000-I25-S25</f>
        <v>0</v>
      </c>
      <c r="AC25" s="79" t="n">
        <f aca="false">SUM(V25:AB25)</f>
        <v>0</v>
      </c>
      <c r="AE25" s="154" t="n">
        <f aca="false">+AC25+T25+J25</f>
        <v>55000</v>
      </c>
      <c r="AG25" s="34" t="n">
        <f aca="false">B25+L25+V25</f>
        <v>15000</v>
      </c>
      <c r="AH25" s="1" t="n">
        <f aca="false">D25+N25+X25</f>
        <v>0</v>
      </c>
      <c r="AI25" s="31" t="n">
        <f aca="false">AB25+AA25+Z25+S25+R25+Q25+P25+I25+H25+G25+F25</f>
        <v>40000</v>
      </c>
      <c r="AK25" s="83" t="n">
        <f aca="false">B25+L25</f>
        <v>15000</v>
      </c>
      <c r="AL25" s="83" t="n">
        <f aca="false">V25</f>
        <v>0</v>
      </c>
      <c r="AM25" s="84" t="n">
        <f aca="false">SUM(AK25:AL25)</f>
        <v>15000</v>
      </c>
      <c r="AO25" s="1" t="n">
        <f aca="false">IF(now-1&gt;AR25,1,"")</f>
        <v>1</v>
      </c>
      <c r="AR25" s="1" t="n">
        <f aca="false">AR24+1</f>
        <v>36290</v>
      </c>
      <c r="AS25" s="153" t="n">
        <v>36290</v>
      </c>
    </row>
    <row r="26" customFormat="false" ht="15" hidden="false" customHeight="true" outlineLevel="0" collapsed="false">
      <c r="A26" s="1" t="n">
        <f aca="false">+A25+1</f>
        <v>11</v>
      </c>
      <c r="B26" s="91" t="n">
        <v>16666</v>
      </c>
      <c r="C26" s="151"/>
      <c r="D26" s="197" t="n">
        <v>0</v>
      </c>
      <c r="E26" s="151"/>
      <c r="F26" s="78" t="n">
        <v>0</v>
      </c>
      <c r="G26" s="78" t="n">
        <v>0</v>
      </c>
      <c r="H26" s="78" t="n">
        <v>0</v>
      </c>
      <c r="I26" s="78" t="n">
        <v>0</v>
      </c>
      <c r="J26" s="79" t="n">
        <f aca="false">SUM(B26:I26)</f>
        <v>16666</v>
      </c>
      <c r="K26" s="80"/>
      <c r="L26" s="81" t="n">
        <f aca="false">L25</f>
        <v>0</v>
      </c>
      <c r="M26" s="82"/>
      <c r="N26" s="197" t="n">
        <v>0</v>
      </c>
      <c r="O26" s="82"/>
      <c r="P26" s="83" t="n">
        <v>0</v>
      </c>
      <c r="Q26" s="84" t="n">
        <f aca="false">Q25</f>
        <v>0</v>
      </c>
      <c r="R26" s="84" t="n">
        <f aca="false">R25</f>
        <v>0</v>
      </c>
      <c r="S26" s="84" t="n">
        <v>0</v>
      </c>
      <c r="T26" s="85" t="n">
        <f aca="false">SUM(L26:S26)</f>
        <v>0</v>
      </c>
      <c r="V26" s="86" t="n">
        <v>40000</v>
      </c>
      <c r="W26" s="87"/>
      <c r="X26" s="197" t="n">
        <v>0</v>
      </c>
      <c r="Y26" s="198"/>
      <c r="Z26" s="88" t="n">
        <v>20000</v>
      </c>
      <c r="AA26" s="89" t="n">
        <v>0</v>
      </c>
      <c r="AB26" s="90" t="n">
        <f aca="false">20000-I26-S26</f>
        <v>20000</v>
      </c>
      <c r="AC26" s="79" t="n">
        <f aca="false">SUM(V26:AB26)</f>
        <v>80000</v>
      </c>
      <c r="AE26" s="154" t="n">
        <f aca="false">+AC26+T26+J26</f>
        <v>96666</v>
      </c>
      <c r="AG26" s="34" t="n">
        <f aca="false">B26+L26+V26</f>
        <v>56666</v>
      </c>
      <c r="AH26" s="1" t="n">
        <f aca="false">D26+N26+X26</f>
        <v>0</v>
      </c>
      <c r="AI26" s="31" t="n">
        <f aca="false">AB26+AA26+Z26+S26+R26+Q26+P26+I26+H26+G26+F26</f>
        <v>40000</v>
      </c>
      <c r="AK26" s="83" t="n">
        <f aca="false">B26+L26</f>
        <v>16666</v>
      </c>
      <c r="AL26" s="83" t="n">
        <f aca="false">V26</f>
        <v>40000</v>
      </c>
      <c r="AM26" s="84" t="n">
        <f aca="false">SUM(AK26:AL26)</f>
        <v>56666</v>
      </c>
      <c r="AO26" s="1" t="n">
        <f aca="false">IF(now-1&gt;AR26,1,"")</f>
        <v>1</v>
      </c>
      <c r="AR26" s="1" t="n">
        <f aca="false">AR25+1</f>
        <v>36291</v>
      </c>
      <c r="AS26" s="153" t="n">
        <v>36291</v>
      </c>
    </row>
    <row r="27" customFormat="false" ht="15" hidden="false" customHeight="true" outlineLevel="0" collapsed="false">
      <c r="A27" s="1" t="n">
        <f aca="false">+A26+1</f>
        <v>12</v>
      </c>
      <c r="B27" s="91" t="n">
        <v>42500</v>
      </c>
      <c r="C27" s="151"/>
      <c r="D27" s="197" t="n">
        <v>0</v>
      </c>
      <c r="E27" s="151"/>
      <c r="F27" s="78" t="n">
        <v>20000</v>
      </c>
      <c r="G27" s="78" t="n">
        <v>0</v>
      </c>
      <c r="H27" s="78" t="n">
        <v>0</v>
      </c>
      <c r="I27" s="78"/>
      <c r="J27" s="79" t="n">
        <f aca="false">SUM(B27:I27)</f>
        <v>62500</v>
      </c>
      <c r="K27" s="80"/>
      <c r="L27" s="81" t="n">
        <v>0</v>
      </c>
      <c r="M27" s="82"/>
      <c r="N27" s="197" t="n">
        <v>0</v>
      </c>
      <c r="O27" s="82"/>
      <c r="P27" s="83" t="n">
        <v>0</v>
      </c>
      <c r="Q27" s="84" t="n">
        <f aca="false">Q26</f>
        <v>0</v>
      </c>
      <c r="R27" s="84" t="n">
        <f aca="false">R26</f>
        <v>0</v>
      </c>
      <c r="S27" s="84" t="n">
        <v>30000</v>
      </c>
      <c r="T27" s="85" t="n">
        <f aca="false">SUM(L27:S27)</f>
        <v>30000</v>
      </c>
      <c r="V27" s="86" t="n">
        <v>0</v>
      </c>
      <c r="W27" s="87"/>
      <c r="X27" s="197" t="n">
        <v>0</v>
      </c>
      <c r="Y27" s="198"/>
      <c r="Z27" s="88" t="n">
        <v>0</v>
      </c>
      <c r="AA27" s="89" t="n">
        <v>0</v>
      </c>
      <c r="AB27" s="90" t="n">
        <v>0</v>
      </c>
      <c r="AC27" s="79" t="n">
        <f aca="false">SUM(V27:AB27)</f>
        <v>0</v>
      </c>
      <c r="AE27" s="154" t="n">
        <f aca="false">+AC27+T27+J27</f>
        <v>92500</v>
      </c>
      <c r="AG27" s="34" t="n">
        <f aca="false">B27+L27+V27</f>
        <v>42500</v>
      </c>
      <c r="AH27" s="1" t="n">
        <f aca="false">D27+N27+X27</f>
        <v>0</v>
      </c>
      <c r="AI27" s="31" t="n">
        <f aca="false">AB27+AA27+Z27+S27+R27+Q27+P27+I27+H27+G27+F27</f>
        <v>50000</v>
      </c>
      <c r="AK27" s="83" t="n">
        <f aca="false">B27+L27</f>
        <v>42500</v>
      </c>
      <c r="AL27" s="83" t="n">
        <f aca="false">V27</f>
        <v>0</v>
      </c>
      <c r="AM27" s="84" t="n">
        <f aca="false">SUM(AK27:AL27)</f>
        <v>42500</v>
      </c>
      <c r="AO27" s="1" t="n">
        <f aca="false">IF(now-1&gt;AR27,1,"")</f>
        <v>1</v>
      </c>
      <c r="AR27" s="1" t="n">
        <f aca="false">AR26+1</f>
        <v>36292</v>
      </c>
      <c r="AS27" s="153" t="n">
        <v>36292</v>
      </c>
    </row>
    <row r="28" customFormat="false" ht="15" hidden="false" customHeight="true" outlineLevel="0" collapsed="false">
      <c r="A28" s="1" t="n">
        <f aca="false">+A27+1</f>
        <v>13</v>
      </c>
      <c r="B28" s="91" t="n">
        <v>17500</v>
      </c>
      <c r="C28" s="151"/>
      <c r="D28" s="197" t="n">
        <v>0</v>
      </c>
      <c r="E28" s="151"/>
      <c r="F28" s="78" t="n">
        <v>20000</v>
      </c>
      <c r="G28" s="78" t="n">
        <v>0</v>
      </c>
      <c r="H28" s="78" t="n">
        <v>0</v>
      </c>
      <c r="I28" s="78" t="n">
        <v>0</v>
      </c>
      <c r="J28" s="79" t="n">
        <f aca="false">SUM(B28:I28)</f>
        <v>37500</v>
      </c>
      <c r="K28" s="80"/>
      <c r="L28" s="81" t="n">
        <v>0</v>
      </c>
      <c r="M28" s="82"/>
      <c r="N28" s="197" t="n">
        <v>0</v>
      </c>
      <c r="O28" s="82"/>
      <c r="P28" s="83" t="n">
        <v>0</v>
      </c>
      <c r="Q28" s="84" t="n">
        <f aca="false">Q27</f>
        <v>0</v>
      </c>
      <c r="R28" s="84" t="n">
        <f aca="false">R27</f>
        <v>0</v>
      </c>
      <c r="S28" s="84" t="n">
        <v>30000</v>
      </c>
      <c r="T28" s="85" t="n">
        <f aca="false">SUM(L28:S28)</f>
        <v>30000</v>
      </c>
      <c r="V28" s="86" t="n">
        <v>50000</v>
      </c>
      <c r="W28" s="87"/>
      <c r="X28" s="197" t="n">
        <v>0</v>
      </c>
      <c r="Y28" s="198"/>
      <c r="Z28" s="88" t="n">
        <v>0</v>
      </c>
      <c r="AA28" s="89" t="n">
        <v>0</v>
      </c>
      <c r="AB28" s="90" t="n">
        <v>0</v>
      </c>
      <c r="AC28" s="79" t="n">
        <f aca="false">SUM(V28:AB28)</f>
        <v>50000</v>
      </c>
      <c r="AE28" s="154" t="n">
        <f aca="false">+AC28+T28+J28</f>
        <v>117500</v>
      </c>
      <c r="AG28" s="34" t="n">
        <f aca="false">B28+L28+V28</f>
        <v>67500</v>
      </c>
      <c r="AH28" s="1" t="n">
        <f aca="false">D28+N28+X28</f>
        <v>0</v>
      </c>
      <c r="AI28" s="31" t="n">
        <f aca="false">AB28+AA28+Z28+S28+R28+Q28+P28+I28+H28+G28+F28</f>
        <v>50000</v>
      </c>
      <c r="AK28" s="83" t="n">
        <f aca="false">B28+L28</f>
        <v>17500</v>
      </c>
      <c r="AL28" s="83" t="n">
        <f aca="false">V28</f>
        <v>50000</v>
      </c>
      <c r="AM28" s="84" t="n">
        <f aca="false">SUM(AK28:AL28)</f>
        <v>67500</v>
      </c>
      <c r="AO28" s="1" t="n">
        <f aca="false">IF(now-1&gt;AR28,1,"")</f>
        <v>1</v>
      </c>
      <c r="AR28" s="1" t="n">
        <f aca="false">AR27+1</f>
        <v>36293</v>
      </c>
      <c r="AS28" s="153" t="n">
        <v>36293</v>
      </c>
    </row>
    <row r="29" customFormat="false" ht="15" hidden="false" customHeight="true" outlineLevel="0" collapsed="false">
      <c r="A29" s="1" t="n">
        <f aca="false">+A28+1</f>
        <v>14</v>
      </c>
      <c r="B29" s="91" t="n">
        <v>30000</v>
      </c>
      <c r="C29" s="151"/>
      <c r="D29" s="197" t="n">
        <v>0</v>
      </c>
      <c r="E29" s="151"/>
      <c r="F29" s="78" t="n">
        <v>20000</v>
      </c>
      <c r="G29" s="78" t="n">
        <v>0</v>
      </c>
      <c r="H29" s="78" t="n">
        <v>0</v>
      </c>
      <c r="I29" s="78" t="n">
        <v>0</v>
      </c>
      <c r="J29" s="79" t="n">
        <f aca="false">SUM(B29:I29)</f>
        <v>50000</v>
      </c>
      <c r="K29" s="80"/>
      <c r="L29" s="81" t="n">
        <v>0</v>
      </c>
      <c r="M29" s="82"/>
      <c r="N29" s="197" t="n">
        <v>0</v>
      </c>
      <c r="O29" s="82"/>
      <c r="P29" s="83" t="n">
        <v>0</v>
      </c>
      <c r="Q29" s="84" t="n">
        <f aca="false">Q28</f>
        <v>0</v>
      </c>
      <c r="R29" s="84" t="n">
        <f aca="false">R28</f>
        <v>0</v>
      </c>
      <c r="S29" s="84" t="n">
        <v>50000</v>
      </c>
      <c r="T29" s="85" t="n">
        <f aca="false">SUM(L29:S29)</f>
        <v>50000</v>
      </c>
      <c r="V29" s="86" t="n">
        <v>30000</v>
      </c>
      <c r="W29" s="87"/>
      <c r="X29" s="197" t="n">
        <v>0</v>
      </c>
      <c r="Y29" s="198"/>
      <c r="Z29" s="88" t="n">
        <v>0</v>
      </c>
      <c r="AA29" s="89" t="n">
        <v>0</v>
      </c>
      <c r="AB29" s="90" t="n">
        <v>0</v>
      </c>
      <c r="AC29" s="79" t="n">
        <f aca="false">SUM(V29:AB29)</f>
        <v>30000</v>
      </c>
      <c r="AE29" s="154" t="n">
        <f aca="false">+AC29+T29+J29</f>
        <v>130000</v>
      </c>
      <c r="AG29" s="34" t="n">
        <f aca="false">B29+L29+V29</f>
        <v>60000</v>
      </c>
      <c r="AH29" s="1" t="n">
        <f aca="false">D29+N29+X29</f>
        <v>0</v>
      </c>
      <c r="AI29" s="31" t="n">
        <f aca="false">AB29+AA29+Z29+S29+R29+Q29+P29+I29+H29+G29+F29</f>
        <v>70000</v>
      </c>
      <c r="AK29" s="83" t="n">
        <f aca="false">B29+L29</f>
        <v>30000</v>
      </c>
      <c r="AL29" s="83" t="n">
        <f aca="false">V29</f>
        <v>30000</v>
      </c>
      <c r="AM29" s="84" t="n">
        <f aca="false">SUM(AK29:AL29)</f>
        <v>60000</v>
      </c>
      <c r="AO29" s="1" t="n">
        <f aca="false">IF(now-1&gt;AR29,1,"")</f>
        <v>1</v>
      </c>
      <c r="AR29" s="1" t="n">
        <f aca="false">AR28+1</f>
        <v>36294</v>
      </c>
      <c r="AS29" s="153" t="n">
        <v>36294</v>
      </c>
    </row>
    <row r="30" customFormat="false" ht="15" hidden="false" customHeight="true" outlineLevel="0" collapsed="false">
      <c r="A30" s="1" t="n">
        <f aca="false">+A29+1</f>
        <v>15</v>
      </c>
      <c r="B30" s="91" t="n">
        <v>60000</v>
      </c>
      <c r="C30" s="151"/>
      <c r="D30" s="197" t="n">
        <v>0</v>
      </c>
      <c r="E30" s="151"/>
      <c r="F30" s="78" t="n">
        <v>20000</v>
      </c>
      <c r="G30" s="78" t="n">
        <v>0</v>
      </c>
      <c r="H30" s="78" t="n">
        <v>0</v>
      </c>
      <c r="I30" s="78" t="n">
        <v>0</v>
      </c>
      <c r="J30" s="79" t="n">
        <f aca="false">SUM(B30:I30)</f>
        <v>80000</v>
      </c>
      <c r="K30" s="80"/>
      <c r="L30" s="81" t="n">
        <f aca="false">L29</f>
        <v>0</v>
      </c>
      <c r="M30" s="82"/>
      <c r="N30" s="197" t="n">
        <v>0</v>
      </c>
      <c r="O30" s="82"/>
      <c r="P30" s="83" t="n">
        <v>0</v>
      </c>
      <c r="Q30" s="84" t="n">
        <f aca="false">Q29</f>
        <v>0</v>
      </c>
      <c r="R30" s="84" t="n">
        <f aca="false">R29</f>
        <v>0</v>
      </c>
      <c r="S30" s="84" t="n">
        <v>50000</v>
      </c>
      <c r="T30" s="85" t="n">
        <f aca="false">SUM(L30:S30)</f>
        <v>50000</v>
      </c>
      <c r="V30" s="86" t="n">
        <v>0</v>
      </c>
      <c r="W30" s="87"/>
      <c r="X30" s="197" t="n">
        <v>0</v>
      </c>
      <c r="Y30" s="198"/>
      <c r="Z30" s="88" t="n">
        <v>0</v>
      </c>
      <c r="AA30" s="89" t="n">
        <v>0</v>
      </c>
      <c r="AB30" s="90" t="n">
        <v>0</v>
      </c>
      <c r="AC30" s="79" t="n">
        <f aca="false">SUM(V30:AB30)</f>
        <v>0</v>
      </c>
      <c r="AE30" s="154" t="n">
        <f aca="false">+AC30+T30+J30</f>
        <v>130000</v>
      </c>
      <c r="AG30" s="34" t="n">
        <f aca="false">B30+L30+V30</f>
        <v>60000</v>
      </c>
      <c r="AH30" s="1" t="n">
        <f aca="false">D30+N30+X30</f>
        <v>0</v>
      </c>
      <c r="AI30" s="31" t="n">
        <f aca="false">AB30+AA30+Z30+S30+R30+Q30+P30+I30+H30+G30+F30</f>
        <v>70000</v>
      </c>
      <c r="AK30" s="83" t="n">
        <f aca="false">B30+L30</f>
        <v>60000</v>
      </c>
      <c r="AL30" s="83" t="n">
        <f aca="false">V30</f>
        <v>0</v>
      </c>
      <c r="AM30" s="84" t="n">
        <f aca="false">SUM(AK30:AL30)</f>
        <v>60000</v>
      </c>
      <c r="AO30" s="1" t="n">
        <f aca="false">IF(now-1&gt;AR30,1,"")</f>
        <v>1</v>
      </c>
      <c r="AR30" s="1" t="n">
        <f aca="false">AR29+1</f>
        <v>36295</v>
      </c>
      <c r="AS30" s="153" t="n">
        <v>36295</v>
      </c>
    </row>
    <row r="31" customFormat="false" ht="15" hidden="false" customHeight="true" outlineLevel="0" collapsed="false">
      <c r="A31" s="1" t="n">
        <f aca="false">+A30+1</f>
        <v>16</v>
      </c>
      <c r="B31" s="91" t="n">
        <v>60000</v>
      </c>
      <c r="C31" s="151"/>
      <c r="D31" s="197" t="n">
        <v>0</v>
      </c>
      <c r="E31" s="151"/>
      <c r="F31" s="78" t="n">
        <v>20000</v>
      </c>
      <c r="G31" s="78" t="n">
        <v>0</v>
      </c>
      <c r="H31" s="78" t="n">
        <v>0</v>
      </c>
      <c r="I31" s="78" t="n">
        <v>0</v>
      </c>
      <c r="J31" s="79" t="n">
        <f aca="false">SUM(B31:I31)</f>
        <v>80000</v>
      </c>
      <c r="K31" s="80"/>
      <c r="L31" s="81" t="n">
        <f aca="false">L30</f>
        <v>0</v>
      </c>
      <c r="M31" s="82"/>
      <c r="N31" s="197" t="n">
        <v>0</v>
      </c>
      <c r="O31" s="82"/>
      <c r="P31" s="83" t="n">
        <v>0</v>
      </c>
      <c r="Q31" s="84" t="n">
        <f aca="false">Q30</f>
        <v>0</v>
      </c>
      <c r="R31" s="84" t="n">
        <f aca="false">R30</f>
        <v>0</v>
      </c>
      <c r="S31" s="84" t="n">
        <v>50000</v>
      </c>
      <c r="T31" s="85" t="n">
        <f aca="false">SUM(L31:S31)</f>
        <v>50000</v>
      </c>
      <c r="V31" s="86" t="n">
        <v>0</v>
      </c>
      <c r="W31" s="87"/>
      <c r="X31" s="197" t="n">
        <v>0</v>
      </c>
      <c r="Y31" s="198"/>
      <c r="Z31" s="88" t="n">
        <v>0</v>
      </c>
      <c r="AA31" s="89" t="n">
        <v>0</v>
      </c>
      <c r="AB31" s="90" t="n">
        <v>0</v>
      </c>
      <c r="AC31" s="79" t="n">
        <f aca="false">SUM(V31:AB31)</f>
        <v>0</v>
      </c>
      <c r="AE31" s="154" t="n">
        <f aca="false">+AC31+T31+J31</f>
        <v>130000</v>
      </c>
      <c r="AG31" s="34" t="n">
        <f aca="false">B31+L31+V31</f>
        <v>60000</v>
      </c>
      <c r="AH31" s="1" t="n">
        <f aca="false">D31+N31+X31</f>
        <v>0</v>
      </c>
      <c r="AI31" s="31" t="n">
        <f aca="false">AB31+AA31+Z31+S31+R31+Q31+P31+I31+H31+G31+F31</f>
        <v>70000</v>
      </c>
      <c r="AK31" s="83" t="n">
        <f aca="false">B31+L31</f>
        <v>60000</v>
      </c>
      <c r="AL31" s="83" t="n">
        <f aca="false">V31</f>
        <v>0</v>
      </c>
      <c r="AM31" s="84" t="n">
        <f aca="false">SUM(AK31:AL31)</f>
        <v>60000</v>
      </c>
      <c r="AO31" s="1" t="n">
        <f aca="false">IF(now-1&gt;AR31,1,"")</f>
        <v>1</v>
      </c>
      <c r="AR31" s="1" t="n">
        <f aca="false">AR30+1</f>
        <v>36296</v>
      </c>
      <c r="AS31" s="153" t="n">
        <v>36296</v>
      </c>
    </row>
    <row r="32" customFormat="false" ht="15" hidden="false" customHeight="true" outlineLevel="0" collapsed="false">
      <c r="A32" s="1" t="n">
        <f aca="false">+A31+1</f>
        <v>17</v>
      </c>
      <c r="B32" s="91" t="n">
        <v>27500</v>
      </c>
      <c r="C32" s="151"/>
      <c r="D32" s="197" t="n">
        <v>0</v>
      </c>
      <c r="E32" s="151"/>
      <c r="F32" s="78" t="n">
        <v>20000</v>
      </c>
      <c r="G32" s="78" t="n">
        <v>0</v>
      </c>
      <c r="H32" s="78" t="n">
        <v>0</v>
      </c>
      <c r="I32" s="78" t="n">
        <v>0</v>
      </c>
      <c r="J32" s="79" t="n">
        <f aca="false">SUM(B32:I32)</f>
        <v>47500</v>
      </c>
      <c r="K32" s="80"/>
      <c r="L32" s="81" t="n">
        <v>0</v>
      </c>
      <c r="M32" s="82"/>
      <c r="N32" s="197" t="n">
        <v>0</v>
      </c>
      <c r="O32" s="82"/>
      <c r="P32" s="83" t="n">
        <v>0</v>
      </c>
      <c r="Q32" s="84" t="n">
        <f aca="false">Q31</f>
        <v>0</v>
      </c>
      <c r="R32" s="84" t="n">
        <f aca="false">R31</f>
        <v>0</v>
      </c>
      <c r="S32" s="84" t="n">
        <v>50000</v>
      </c>
      <c r="T32" s="85" t="n">
        <f aca="false">SUM(L32:S32)</f>
        <v>50000</v>
      </c>
      <c r="V32" s="86" t="n">
        <v>0</v>
      </c>
      <c r="W32" s="87"/>
      <c r="X32" s="197" t="n">
        <v>0</v>
      </c>
      <c r="Y32" s="198"/>
      <c r="Z32" s="88" t="n">
        <v>0</v>
      </c>
      <c r="AA32" s="89" t="n">
        <v>0</v>
      </c>
      <c r="AB32" s="90" t="n">
        <v>0</v>
      </c>
      <c r="AC32" s="79" t="n">
        <f aca="false">SUM(V32:AB32)</f>
        <v>0</v>
      </c>
      <c r="AE32" s="154" t="n">
        <f aca="false">+AC32+T32+J32</f>
        <v>97500</v>
      </c>
      <c r="AG32" s="34" t="n">
        <f aca="false">B32+L32+V32</f>
        <v>27500</v>
      </c>
      <c r="AH32" s="1" t="n">
        <f aca="false">D32+N32+X32</f>
        <v>0</v>
      </c>
      <c r="AI32" s="31" t="n">
        <f aca="false">AB32+AA32+Z32+S32+R32+Q32+P32+I32+H32+G32+F32</f>
        <v>70000</v>
      </c>
      <c r="AK32" s="83" t="n">
        <f aca="false">B32+L32</f>
        <v>27500</v>
      </c>
      <c r="AL32" s="83" t="n">
        <f aca="false">V32</f>
        <v>0</v>
      </c>
      <c r="AM32" s="84" t="n">
        <f aca="false">SUM(AK32:AL32)</f>
        <v>27500</v>
      </c>
      <c r="AO32" s="1" t="n">
        <f aca="false">IF(now-1&gt;AR32,1,"")</f>
        <v>1</v>
      </c>
      <c r="AR32" s="1" t="n">
        <f aca="false">AR31+1</f>
        <v>36297</v>
      </c>
      <c r="AS32" s="153" t="n">
        <v>36297</v>
      </c>
    </row>
    <row r="33" customFormat="false" ht="15" hidden="false" customHeight="true" outlineLevel="0" collapsed="false">
      <c r="A33" s="1" t="n">
        <f aca="false">+A32+1</f>
        <v>18</v>
      </c>
      <c r="B33" s="91" t="n">
        <v>2500</v>
      </c>
      <c r="C33" s="151"/>
      <c r="D33" s="197" t="n">
        <v>0</v>
      </c>
      <c r="E33" s="151"/>
      <c r="F33" s="78" t="n">
        <v>5000</v>
      </c>
      <c r="G33" s="78" t="n">
        <v>0</v>
      </c>
      <c r="H33" s="78" t="n">
        <v>0</v>
      </c>
      <c r="I33" s="78" t="n">
        <v>0</v>
      </c>
      <c r="J33" s="79" t="n">
        <f aca="false">SUM(B33:I33)</f>
        <v>7500</v>
      </c>
      <c r="K33" s="80"/>
      <c r="L33" s="81" t="n">
        <v>0</v>
      </c>
      <c r="M33" s="82"/>
      <c r="N33" s="197" t="n">
        <v>0</v>
      </c>
      <c r="O33" s="82"/>
      <c r="P33" s="83" t="n">
        <v>0</v>
      </c>
      <c r="Q33" s="84" t="n">
        <f aca="false">Q32</f>
        <v>0</v>
      </c>
      <c r="R33" s="84" t="n">
        <f aca="false">R32</f>
        <v>0</v>
      </c>
      <c r="S33" s="84" t="n">
        <v>12500</v>
      </c>
      <c r="T33" s="85" t="n">
        <f aca="false">SUM(L33:S33)</f>
        <v>12500</v>
      </c>
      <c r="V33" s="86" t="n">
        <v>0</v>
      </c>
      <c r="W33" s="87"/>
      <c r="X33" s="197" t="n">
        <v>0</v>
      </c>
      <c r="Y33" s="198"/>
      <c r="Z33" s="88" t="n">
        <v>0</v>
      </c>
      <c r="AA33" s="89" t="n">
        <v>0</v>
      </c>
      <c r="AB33" s="90" t="n">
        <v>0</v>
      </c>
      <c r="AC33" s="79" t="n">
        <f aca="false">SUM(V33:AB33)</f>
        <v>0</v>
      </c>
      <c r="AE33" s="154" t="n">
        <f aca="false">+AC33+T33+J33</f>
        <v>20000</v>
      </c>
      <c r="AG33" s="34" t="n">
        <f aca="false">B33+L33+V33</f>
        <v>2500</v>
      </c>
      <c r="AH33" s="1" t="n">
        <f aca="false">D33+N33+X33</f>
        <v>0</v>
      </c>
      <c r="AI33" s="31" t="n">
        <f aca="false">AB33+AA33+Z33+S33+R33+Q33+P33+I33+H33+G33+F33</f>
        <v>17500</v>
      </c>
      <c r="AK33" s="83" t="n">
        <f aca="false">B33+L33</f>
        <v>2500</v>
      </c>
      <c r="AL33" s="83" t="n">
        <f aca="false">V33</f>
        <v>0</v>
      </c>
      <c r="AM33" s="84" t="n">
        <f aca="false">SUM(AK33:AL33)</f>
        <v>2500</v>
      </c>
      <c r="AO33" s="1" t="n">
        <f aca="false">IF(now-1&gt;AR33,1,"")</f>
        <v>1</v>
      </c>
      <c r="AR33" s="1" t="n">
        <f aca="false">AR32+1</f>
        <v>36298</v>
      </c>
      <c r="AS33" s="153" t="n">
        <v>36298</v>
      </c>
    </row>
    <row r="34" customFormat="false" ht="15" hidden="false" customHeight="true" outlineLevel="0" collapsed="false">
      <c r="A34" s="1" t="n">
        <f aca="false">+A33+1</f>
        <v>19</v>
      </c>
      <c r="B34" s="91" t="n">
        <v>30000</v>
      </c>
      <c r="C34" s="151"/>
      <c r="D34" s="197" t="n">
        <v>0</v>
      </c>
      <c r="E34" s="151"/>
      <c r="F34" s="78" t="n">
        <v>20000</v>
      </c>
      <c r="G34" s="78" t="n">
        <v>0</v>
      </c>
      <c r="H34" s="78" t="n">
        <v>0</v>
      </c>
      <c r="I34" s="78" t="n">
        <v>0</v>
      </c>
      <c r="J34" s="79" t="n">
        <f aca="false">SUM(B34:I34)</f>
        <v>50000</v>
      </c>
      <c r="K34" s="80"/>
      <c r="L34" s="81" t="n">
        <v>0</v>
      </c>
      <c r="M34" s="82"/>
      <c r="N34" s="197" t="n">
        <v>0</v>
      </c>
      <c r="O34" s="82"/>
      <c r="P34" s="83" t="n">
        <v>0</v>
      </c>
      <c r="Q34" s="84" t="n">
        <f aca="false">Q33</f>
        <v>0</v>
      </c>
      <c r="R34" s="84" t="n">
        <f aca="false">R33</f>
        <v>0</v>
      </c>
      <c r="S34" s="84" t="n">
        <v>30000</v>
      </c>
      <c r="T34" s="85" t="n">
        <f aca="false">SUM(L34:S34)</f>
        <v>30000</v>
      </c>
      <c r="V34" s="86" t="n">
        <v>0</v>
      </c>
      <c r="W34" s="87"/>
      <c r="X34" s="197" t="n">
        <v>0</v>
      </c>
      <c r="Y34" s="198"/>
      <c r="Z34" s="88" t="n">
        <v>0</v>
      </c>
      <c r="AA34" s="89" t="n">
        <v>0</v>
      </c>
      <c r="AB34" s="90" t="n">
        <v>0</v>
      </c>
      <c r="AC34" s="79" t="n">
        <f aca="false">SUM(V34:AB34)</f>
        <v>0</v>
      </c>
      <c r="AE34" s="154" t="n">
        <f aca="false">+AC34+T34+J34</f>
        <v>80000</v>
      </c>
      <c r="AG34" s="34" t="n">
        <f aca="false">B34+L34+V34</f>
        <v>30000</v>
      </c>
      <c r="AH34" s="1" t="n">
        <f aca="false">D34+N34+X34</f>
        <v>0</v>
      </c>
      <c r="AI34" s="31" t="n">
        <f aca="false">AB34+AA34+Z34+S34+R34+Q34+P34+I34+H34+G34+F34</f>
        <v>50000</v>
      </c>
      <c r="AK34" s="83" t="n">
        <f aca="false">B34+L34</f>
        <v>30000</v>
      </c>
      <c r="AL34" s="83" t="n">
        <f aca="false">V34</f>
        <v>0</v>
      </c>
      <c r="AM34" s="84" t="n">
        <f aca="false">SUM(AK34:AL34)</f>
        <v>30000</v>
      </c>
      <c r="AO34" s="1" t="n">
        <f aca="false">IF(now-1&gt;AR34,1,"")</f>
        <v>1</v>
      </c>
      <c r="AR34" s="1" t="n">
        <f aca="false">AR33+1</f>
        <v>36299</v>
      </c>
      <c r="AS34" s="153" t="n">
        <v>36299</v>
      </c>
    </row>
    <row r="35" customFormat="false" ht="15" hidden="false" customHeight="true" outlineLevel="0" collapsed="false">
      <c r="A35" s="1" t="n">
        <f aca="false">+A34+1</f>
        <v>20</v>
      </c>
      <c r="B35" s="91" t="n">
        <v>30000</v>
      </c>
      <c r="C35" s="151"/>
      <c r="D35" s="197" t="n">
        <v>0</v>
      </c>
      <c r="E35" s="151"/>
      <c r="F35" s="78" t="n">
        <v>20000</v>
      </c>
      <c r="G35" s="78" t="n">
        <v>0</v>
      </c>
      <c r="H35" s="78" t="n">
        <v>0</v>
      </c>
      <c r="I35" s="78" t="n">
        <v>0</v>
      </c>
      <c r="J35" s="79" t="n">
        <f aca="false">SUM(B35:I35)</f>
        <v>50000</v>
      </c>
      <c r="K35" s="80"/>
      <c r="L35" s="81" t="n">
        <v>0</v>
      </c>
      <c r="M35" s="82"/>
      <c r="N35" s="197" t="n">
        <v>0</v>
      </c>
      <c r="O35" s="82"/>
      <c r="P35" s="83" t="n">
        <v>0</v>
      </c>
      <c r="Q35" s="84" t="n">
        <f aca="false">Q34</f>
        <v>0</v>
      </c>
      <c r="R35" s="84" t="n">
        <f aca="false">R34</f>
        <v>0</v>
      </c>
      <c r="S35" s="84" t="n">
        <v>30000</v>
      </c>
      <c r="T35" s="85" t="n">
        <f aca="false">SUM(L35:S35)</f>
        <v>30000</v>
      </c>
      <c r="V35" s="86" t="n">
        <v>0</v>
      </c>
      <c r="W35" s="87"/>
      <c r="X35" s="197" t="n">
        <v>0</v>
      </c>
      <c r="Y35" s="198"/>
      <c r="Z35" s="88" t="n">
        <v>0</v>
      </c>
      <c r="AA35" s="89" t="n">
        <v>0</v>
      </c>
      <c r="AB35" s="90" t="n">
        <v>0</v>
      </c>
      <c r="AC35" s="79" t="n">
        <f aca="false">SUM(V35:AB35)</f>
        <v>0</v>
      </c>
      <c r="AE35" s="154" t="n">
        <f aca="false">+AC35+T35+J35</f>
        <v>80000</v>
      </c>
      <c r="AG35" s="34" t="n">
        <f aca="false">B35+L35+V35</f>
        <v>30000</v>
      </c>
      <c r="AH35" s="1" t="n">
        <f aca="false">D35+N35+X35</f>
        <v>0</v>
      </c>
      <c r="AI35" s="31" t="n">
        <f aca="false">AB35+AA35+Z35+S35+R35+Q35+P35+I35+H35+G35+F35</f>
        <v>50000</v>
      </c>
      <c r="AK35" s="83" t="n">
        <f aca="false">B35+L35</f>
        <v>30000</v>
      </c>
      <c r="AL35" s="83" t="n">
        <f aca="false">V35</f>
        <v>0</v>
      </c>
      <c r="AM35" s="84" t="n">
        <f aca="false">SUM(AK35:AL35)</f>
        <v>30000</v>
      </c>
      <c r="AO35" s="1" t="n">
        <f aca="false">IF(now-1&gt;AR35,1,"")</f>
        <v>1</v>
      </c>
      <c r="AR35" s="1" t="n">
        <f aca="false">AR34+1</f>
        <v>36300</v>
      </c>
      <c r="AS35" s="153" t="n">
        <v>36300</v>
      </c>
    </row>
    <row r="36" customFormat="false" ht="15" hidden="false" customHeight="true" outlineLevel="0" collapsed="false">
      <c r="A36" s="1" t="n">
        <f aca="false">+A35+1</f>
        <v>21</v>
      </c>
      <c r="B36" s="91" t="n">
        <v>40000</v>
      </c>
      <c r="C36" s="151"/>
      <c r="D36" s="197" t="n">
        <v>0</v>
      </c>
      <c r="E36" s="151"/>
      <c r="F36" s="78" t="n">
        <v>20000</v>
      </c>
      <c r="G36" s="78" t="n">
        <v>0</v>
      </c>
      <c r="H36" s="78" t="n">
        <v>0</v>
      </c>
      <c r="I36" s="78" t="n">
        <v>0</v>
      </c>
      <c r="J36" s="79" t="n">
        <f aca="false">SUM(B36:I36)</f>
        <v>60000</v>
      </c>
      <c r="K36" s="80"/>
      <c r="L36" s="81" t="n">
        <v>0</v>
      </c>
      <c r="M36" s="82"/>
      <c r="N36" s="197" t="n">
        <v>0</v>
      </c>
      <c r="O36" s="82"/>
      <c r="P36" s="83" t="n">
        <v>0</v>
      </c>
      <c r="Q36" s="84" t="n">
        <f aca="false">Q35</f>
        <v>0</v>
      </c>
      <c r="R36" s="84" t="n">
        <f aca="false">R35</f>
        <v>0</v>
      </c>
      <c r="S36" s="84" t="n">
        <v>30000</v>
      </c>
      <c r="T36" s="85" t="n">
        <f aca="false">SUM(L36:S36)</f>
        <v>30000</v>
      </c>
      <c r="V36" s="86" t="n">
        <v>0</v>
      </c>
      <c r="W36" s="87"/>
      <c r="X36" s="197" t="n">
        <v>0</v>
      </c>
      <c r="Y36" s="198"/>
      <c r="Z36" s="88" t="n">
        <f aca="false">20000-F36-P36</f>
        <v>0</v>
      </c>
      <c r="AA36" s="89" t="n">
        <v>0</v>
      </c>
      <c r="AB36" s="90" t="n">
        <v>0</v>
      </c>
      <c r="AC36" s="79" t="n">
        <f aca="false">SUM(V36:AB36)</f>
        <v>0</v>
      </c>
      <c r="AE36" s="154" t="n">
        <f aca="false">+AC36+T36+J36</f>
        <v>90000</v>
      </c>
      <c r="AG36" s="34" t="n">
        <f aca="false">B36+L36+V36</f>
        <v>40000</v>
      </c>
      <c r="AH36" s="1" t="n">
        <f aca="false">D36+N36+X36</f>
        <v>0</v>
      </c>
      <c r="AI36" s="31" t="n">
        <f aca="false">AB36+AA36+Z36+S36+R36+Q36+P36+I36+H36+G36+F36</f>
        <v>50000</v>
      </c>
      <c r="AK36" s="83" t="n">
        <f aca="false">B36+L36</f>
        <v>40000</v>
      </c>
      <c r="AL36" s="83" t="n">
        <f aca="false">V36</f>
        <v>0</v>
      </c>
      <c r="AM36" s="84" t="n">
        <f aca="false">SUM(AK36:AL36)</f>
        <v>40000</v>
      </c>
      <c r="AO36" s="1" t="n">
        <f aca="false">IF(now-1&gt;AR36,1,"")</f>
        <v>1</v>
      </c>
      <c r="AR36" s="1" t="n">
        <f aca="false">AR35+1</f>
        <v>36301</v>
      </c>
      <c r="AS36" s="153" t="n">
        <v>36301</v>
      </c>
    </row>
    <row r="37" customFormat="false" ht="15" hidden="false" customHeight="true" outlineLevel="0" collapsed="false">
      <c r="A37" s="1" t="n">
        <f aca="false">+A36+1</f>
        <v>22</v>
      </c>
      <c r="B37" s="91" t="n">
        <v>40000</v>
      </c>
      <c r="C37" s="151"/>
      <c r="D37" s="197" t="n">
        <v>0</v>
      </c>
      <c r="E37" s="151"/>
      <c r="F37" s="78" t="n">
        <v>20000</v>
      </c>
      <c r="G37" s="78" t="n">
        <v>0</v>
      </c>
      <c r="H37" s="78" t="n">
        <v>0</v>
      </c>
      <c r="I37" s="78" t="n">
        <v>0</v>
      </c>
      <c r="J37" s="79" t="n">
        <f aca="false">SUM(B37:I37)</f>
        <v>60000</v>
      </c>
      <c r="K37" s="80"/>
      <c r="L37" s="81" t="n">
        <f aca="false">L36</f>
        <v>0</v>
      </c>
      <c r="M37" s="82"/>
      <c r="N37" s="197" t="n">
        <v>0</v>
      </c>
      <c r="O37" s="82"/>
      <c r="P37" s="83" t="n">
        <v>0</v>
      </c>
      <c r="Q37" s="84" t="n">
        <f aca="false">Q36</f>
        <v>0</v>
      </c>
      <c r="R37" s="84" t="n">
        <f aca="false">R36</f>
        <v>0</v>
      </c>
      <c r="S37" s="84" t="n">
        <v>30000</v>
      </c>
      <c r="T37" s="85" t="n">
        <f aca="false">SUM(L37:S37)</f>
        <v>30000</v>
      </c>
      <c r="V37" s="86" t="n">
        <v>0</v>
      </c>
      <c r="W37" s="87"/>
      <c r="X37" s="197" t="n">
        <v>0</v>
      </c>
      <c r="Y37" s="198"/>
      <c r="Z37" s="88" t="n">
        <f aca="false">20000-F37-P37</f>
        <v>0</v>
      </c>
      <c r="AA37" s="89" t="n">
        <v>0</v>
      </c>
      <c r="AB37" s="90" t="n">
        <v>0</v>
      </c>
      <c r="AC37" s="79" t="n">
        <f aca="false">SUM(V37:AB37)</f>
        <v>0</v>
      </c>
      <c r="AE37" s="154" t="n">
        <f aca="false">+AC37+T37+J37</f>
        <v>90000</v>
      </c>
      <c r="AG37" s="34" t="n">
        <f aca="false">B37+L37+V37</f>
        <v>40000</v>
      </c>
      <c r="AH37" s="1" t="n">
        <f aca="false">D37+N37+X37</f>
        <v>0</v>
      </c>
      <c r="AI37" s="31" t="n">
        <f aca="false">AB37+AA37+Z37+S37+R37+Q37+P37+I37+H37+G37+F37</f>
        <v>50000</v>
      </c>
      <c r="AK37" s="83" t="n">
        <f aca="false">B37+L37</f>
        <v>40000</v>
      </c>
      <c r="AL37" s="83" t="n">
        <f aca="false">V37</f>
        <v>0</v>
      </c>
      <c r="AM37" s="84" t="n">
        <f aca="false">SUM(AK37:AL37)</f>
        <v>40000</v>
      </c>
      <c r="AO37" s="1" t="n">
        <f aca="false">IF(now-1&gt;AR37,1,"")</f>
        <v>1</v>
      </c>
      <c r="AR37" s="1" t="n">
        <f aca="false">AR36+1</f>
        <v>36302</v>
      </c>
      <c r="AS37" s="153" t="n">
        <v>36302</v>
      </c>
    </row>
    <row r="38" customFormat="false" ht="15" hidden="false" customHeight="true" outlineLevel="0" collapsed="false">
      <c r="A38" s="1" t="n">
        <f aca="false">+A37+1</f>
        <v>23</v>
      </c>
      <c r="B38" s="91" t="n">
        <v>5000</v>
      </c>
      <c r="C38" s="151"/>
      <c r="D38" s="197" t="n">
        <v>0</v>
      </c>
      <c r="E38" s="151"/>
      <c r="F38" s="78" t="n">
        <v>4167</v>
      </c>
      <c r="G38" s="78" t="n">
        <v>0</v>
      </c>
      <c r="H38" s="78" t="n">
        <v>0</v>
      </c>
      <c r="I38" s="78" t="n">
        <v>0</v>
      </c>
      <c r="J38" s="79" t="n">
        <f aca="false">SUM(B38:I38)</f>
        <v>9167</v>
      </c>
      <c r="K38" s="80"/>
      <c r="L38" s="81" t="n">
        <f aca="false">L37</f>
        <v>0</v>
      </c>
      <c r="M38" s="82"/>
      <c r="N38" s="197" t="n">
        <v>0</v>
      </c>
      <c r="O38" s="82"/>
      <c r="P38" s="83" t="n">
        <v>0</v>
      </c>
      <c r="Q38" s="84" t="n">
        <f aca="false">Q37</f>
        <v>0</v>
      </c>
      <c r="R38" s="84" t="n">
        <f aca="false">R37</f>
        <v>0</v>
      </c>
      <c r="S38" s="84" t="n">
        <v>6250</v>
      </c>
      <c r="T38" s="85" t="n">
        <f aca="false">SUM(L38:S38)</f>
        <v>6250</v>
      </c>
      <c r="V38" s="86" t="n">
        <v>0</v>
      </c>
      <c r="W38" s="87"/>
      <c r="X38" s="197" t="n">
        <v>0</v>
      </c>
      <c r="Y38" s="198"/>
      <c r="Z38" s="88" t="n">
        <v>0</v>
      </c>
      <c r="AA38" s="89" t="n">
        <v>0</v>
      </c>
      <c r="AB38" s="90" t="n">
        <v>0</v>
      </c>
      <c r="AC38" s="79" t="n">
        <f aca="false">SUM(V38:AB38)</f>
        <v>0</v>
      </c>
      <c r="AE38" s="154" t="n">
        <f aca="false">+AC38+T38+J38</f>
        <v>15417</v>
      </c>
      <c r="AG38" s="34" t="n">
        <f aca="false">B38+L38+V38</f>
        <v>5000</v>
      </c>
      <c r="AH38" s="1" t="n">
        <f aca="false">D38+N38+X38</f>
        <v>0</v>
      </c>
      <c r="AI38" s="31" t="n">
        <f aca="false">AB38+AA38+Z38+S38+R38+Q38+P38+I38+H38+G38+F38</f>
        <v>10417</v>
      </c>
      <c r="AK38" s="83" t="n">
        <f aca="false">B38+L38</f>
        <v>5000</v>
      </c>
      <c r="AL38" s="83" t="n">
        <f aca="false">V38</f>
        <v>0</v>
      </c>
      <c r="AM38" s="84" t="n">
        <f aca="false">SUM(AK38:AL38)</f>
        <v>5000</v>
      </c>
      <c r="AO38" s="1" t="n">
        <f aca="false">IF(now-1&gt;AR38,1,"")</f>
        <v>1</v>
      </c>
      <c r="AR38" s="1" t="n">
        <f aca="false">AR37+1</f>
        <v>36303</v>
      </c>
      <c r="AS38" s="153" t="n">
        <v>36303</v>
      </c>
    </row>
    <row r="39" customFormat="false" ht="15" hidden="false" customHeight="true" outlineLevel="0" collapsed="false">
      <c r="A39" s="1" t="n">
        <f aca="false">+A38+1</f>
        <v>24</v>
      </c>
      <c r="B39" s="91" t="n">
        <v>0</v>
      </c>
      <c r="C39" s="151"/>
      <c r="D39" s="197" t="n">
        <v>0</v>
      </c>
      <c r="E39" s="151"/>
      <c r="F39" s="78" t="n">
        <v>20000</v>
      </c>
      <c r="G39" s="78" t="n">
        <v>0</v>
      </c>
      <c r="H39" s="78" t="n">
        <v>0</v>
      </c>
      <c r="I39" s="78" t="n">
        <v>0</v>
      </c>
      <c r="J39" s="79" t="n">
        <f aca="false">SUM(B39:I39)</f>
        <v>20000</v>
      </c>
      <c r="K39" s="80"/>
      <c r="L39" s="81" t="n">
        <f aca="false">L38</f>
        <v>0</v>
      </c>
      <c r="M39" s="82"/>
      <c r="N39" s="197" t="n">
        <v>0</v>
      </c>
      <c r="O39" s="82"/>
      <c r="P39" s="83" t="n">
        <v>0</v>
      </c>
      <c r="Q39" s="84" t="n">
        <f aca="false">Q38</f>
        <v>0</v>
      </c>
      <c r="R39" s="84" t="n">
        <f aca="false">R38</f>
        <v>0</v>
      </c>
      <c r="S39" s="84" t="n">
        <v>30000</v>
      </c>
      <c r="T39" s="85" t="n">
        <f aca="false">SUM(L39:S39)</f>
        <v>30000</v>
      </c>
      <c r="V39" s="86" t="n">
        <v>0</v>
      </c>
      <c r="W39" s="87"/>
      <c r="X39" s="197" t="n">
        <v>0</v>
      </c>
      <c r="Y39" s="198"/>
      <c r="Z39" s="88" t="n">
        <f aca="false">20000-F39-P39</f>
        <v>0</v>
      </c>
      <c r="AA39" s="89" t="n">
        <v>0</v>
      </c>
      <c r="AB39" s="90" t="n">
        <v>0</v>
      </c>
      <c r="AC39" s="79" t="n">
        <v>0</v>
      </c>
      <c r="AE39" s="154" t="n">
        <f aca="false">+AC39+T39+J39</f>
        <v>50000</v>
      </c>
      <c r="AG39" s="34" t="n">
        <f aca="false">B39+L39+V39</f>
        <v>0</v>
      </c>
      <c r="AH39" s="1" t="n">
        <f aca="false">D39+N39+X39</f>
        <v>0</v>
      </c>
      <c r="AI39" s="31" t="n">
        <f aca="false">AB39+AA39+Z39+S39+R39+Q39+P39+I39+H39+G39+F39</f>
        <v>50000</v>
      </c>
      <c r="AK39" s="83" t="n">
        <f aca="false">B39+L39</f>
        <v>0</v>
      </c>
      <c r="AL39" s="83" t="n">
        <f aca="false">V39</f>
        <v>0</v>
      </c>
      <c r="AM39" s="84" t="n">
        <f aca="false">SUM(AK39:AL39)</f>
        <v>0</v>
      </c>
      <c r="AO39" s="1" t="n">
        <f aca="false">IF(now-1&gt;AR39,1,"")</f>
        <v>1</v>
      </c>
      <c r="AR39" s="1" t="n">
        <f aca="false">AR38+1</f>
        <v>36304</v>
      </c>
      <c r="AS39" s="153" t="n">
        <v>36304</v>
      </c>
    </row>
    <row r="40" customFormat="false" ht="15" hidden="false" customHeight="true" outlineLevel="0" collapsed="false">
      <c r="A40" s="1" t="n">
        <f aca="false">+A39+1</f>
        <v>25</v>
      </c>
      <c r="B40" s="91" t="n">
        <v>60000</v>
      </c>
      <c r="C40" s="151"/>
      <c r="D40" s="197" t="n">
        <v>0</v>
      </c>
      <c r="E40" s="151"/>
      <c r="F40" s="78" t="n">
        <v>20000</v>
      </c>
      <c r="G40" s="78" t="n">
        <v>0</v>
      </c>
      <c r="H40" s="78" t="n">
        <v>0</v>
      </c>
      <c r="I40" s="78" t="n">
        <v>0</v>
      </c>
      <c r="J40" s="79" t="n">
        <f aca="false">SUM(B40:I40)</f>
        <v>80000</v>
      </c>
      <c r="K40" s="80"/>
      <c r="L40" s="81" t="n">
        <f aca="false">L39</f>
        <v>0</v>
      </c>
      <c r="M40" s="82"/>
      <c r="N40" s="197" t="n">
        <v>0</v>
      </c>
      <c r="O40" s="82"/>
      <c r="P40" s="83" t="n">
        <v>0</v>
      </c>
      <c r="Q40" s="84" t="n">
        <f aca="false">Q39</f>
        <v>0</v>
      </c>
      <c r="R40" s="84" t="n">
        <f aca="false">R39</f>
        <v>0</v>
      </c>
      <c r="S40" s="84" t="n">
        <v>30000</v>
      </c>
      <c r="T40" s="85" t="n">
        <f aca="false">SUM(L40:S40)</f>
        <v>30000</v>
      </c>
      <c r="V40" s="86" t="n">
        <v>0</v>
      </c>
      <c r="W40" s="87"/>
      <c r="X40" s="197" t="n">
        <v>0</v>
      </c>
      <c r="Y40" s="198"/>
      <c r="Z40" s="88" t="n">
        <f aca="false">20000-F40-P40</f>
        <v>0</v>
      </c>
      <c r="AA40" s="89" t="n">
        <v>0</v>
      </c>
      <c r="AB40" s="90" t="n">
        <v>0</v>
      </c>
      <c r="AC40" s="79" t="n">
        <v>0</v>
      </c>
      <c r="AE40" s="154" t="n">
        <f aca="false">+AC40+T40+J40</f>
        <v>110000</v>
      </c>
      <c r="AG40" s="34" t="n">
        <f aca="false">B40+L40+V40</f>
        <v>60000</v>
      </c>
      <c r="AH40" s="1" t="n">
        <f aca="false">D40+N40+X40</f>
        <v>0</v>
      </c>
      <c r="AI40" s="31" t="n">
        <f aca="false">AB40+AA40+Z40+S40+R40+Q40+P40+I40+H40+G40+F40</f>
        <v>50000</v>
      </c>
      <c r="AK40" s="83" t="n">
        <f aca="false">B40+L40</f>
        <v>60000</v>
      </c>
      <c r="AL40" s="83" t="n">
        <f aca="false">V40</f>
        <v>0</v>
      </c>
      <c r="AM40" s="84" t="n">
        <f aca="false">SUM(AK40:AL40)</f>
        <v>60000</v>
      </c>
      <c r="AO40" s="1" t="n">
        <f aca="false">IF(now-1&gt;AR40,1,"")</f>
        <v>1</v>
      </c>
      <c r="AR40" s="1" t="n">
        <f aca="false">AR39+1</f>
        <v>36305</v>
      </c>
      <c r="AS40" s="153" t="n">
        <v>36305</v>
      </c>
    </row>
    <row r="41" customFormat="false" ht="15" hidden="false" customHeight="true" outlineLevel="0" collapsed="false">
      <c r="A41" s="1" t="n">
        <f aca="false">+A40+1</f>
        <v>26</v>
      </c>
      <c r="B41" s="91" t="n">
        <v>9167</v>
      </c>
      <c r="C41" s="151"/>
      <c r="D41" s="197" t="n">
        <v>0</v>
      </c>
      <c r="E41" s="151"/>
      <c r="F41" s="78" t="n">
        <v>20000</v>
      </c>
      <c r="G41" s="78" t="n">
        <v>0</v>
      </c>
      <c r="H41" s="78" t="n">
        <v>0</v>
      </c>
      <c r="I41" s="78" t="n">
        <v>0</v>
      </c>
      <c r="J41" s="79" t="n">
        <f aca="false">SUM(B41:I41)</f>
        <v>29167</v>
      </c>
      <c r="K41" s="80"/>
      <c r="L41" s="81" t="n">
        <v>0</v>
      </c>
      <c r="M41" s="82"/>
      <c r="N41" s="197" t="n">
        <v>0</v>
      </c>
      <c r="O41" s="82"/>
      <c r="P41" s="83" t="n">
        <v>0</v>
      </c>
      <c r="Q41" s="84" t="n">
        <f aca="false">Q40</f>
        <v>0</v>
      </c>
      <c r="R41" s="84" t="n">
        <f aca="false">R40</f>
        <v>0</v>
      </c>
      <c r="S41" s="84" t="n">
        <v>30000</v>
      </c>
      <c r="T41" s="85" t="n">
        <f aca="false">SUM(L41:S41)</f>
        <v>30000</v>
      </c>
      <c r="V41" s="86" t="n">
        <v>8333</v>
      </c>
      <c r="W41" s="87"/>
      <c r="X41" s="197" t="n">
        <v>0</v>
      </c>
      <c r="Y41" s="198"/>
      <c r="Z41" s="88" t="n">
        <f aca="false">20000-F41-P41</f>
        <v>0</v>
      </c>
      <c r="AA41" s="89" t="n">
        <v>0</v>
      </c>
      <c r="AB41" s="90" t="n">
        <v>0</v>
      </c>
      <c r="AC41" s="79" t="n">
        <f aca="false">SUM(V41:AB41)</f>
        <v>8333</v>
      </c>
      <c r="AE41" s="154" t="n">
        <f aca="false">+AC41+T41+J41</f>
        <v>67500</v>
      </c>
      <c r="AG41" s="34" t="n">
        <f aca="false">B41+L41+V41</f>
        <v>17500</v>
      </c>
      <c r="AH41" s="1" t="n">
        <f aca="false">D41+N41+X41</f>
        <v>0</v>
      </c>
      <c r="AI41" s="31" t="n">
        <f aca="false">AB41+AA41+Z41+S41+R41+Q41+P41+I41+H41+G41+F41</f>
        <v>50000</v>
      </c>
      <c r="AK41" s="83" t="n">
        <f aca="false">B41+L41</f>
        <v>9167</v>
      </c>
      <c r="AL41" s="83" t="n">
        <f aca="false">V41</f>
        <v>8333</v>
      </c>
      <c r="AM41" s="84" t="n">
        <f aca="false">SUM(AK41:AL41)</f>
        <v>17500</v>
      </c>
      <c r="AO41" s="1" t="n">
        <f aca="false">IF(now-1&gt;AR41,1,"")</f>
        <v>1</v>
      </c>
      <c r="AR41" s="1" t="n">
        <f aca="false">AR40+1</f>
        <v>36306</v>
      </c>
      <c r="AS41" s="153" t="n">
        <v>36306</v>
      </c>
    </row>
    <row r="42" customFormat="false" ht="15" hidden="false" customHeight="true" outlineLevel="0" collapsed="false">
      <c r="A42" s="1" t="n">
        <f aca="false">+A41+1</f>
        <v>27</v>
      </c>
      <c r="B42" s="91" t="n">
        <v>0</v>
      </c>
      <c r="C42" s="151"/>
      <c r="D42" s="197" t="n">
        <v>0</v>
      </c>
      <c r="E42" s="151"/>
      <c r="F42" s="78" t="n">
        <v>0</v>
      </c>
      <c r="G42" s="78" t="n">
        <v>0</v>
      </c>
      <c r="H42" s="78" t="n">
        <v>0</v>
      </c>
      <c r="I42" s="78" t="n">
        <v>0</v>
      </c>
      <c r="J42" s="79" t="n">
        <f aca="false">SUM(B42:I42)</f>
        <v>0</v>
      </c>
      <c r="K42" s="80"/>
      <c r="L42" s="81" t="n">
        <v>0</v>
      </c>
      <c r="M42" s="82"/>
      <c r="N42" s="197" t="n">
        <v>0</v>
      </c>
      <c r="O42" s="82"/>
      <c r="P42" s="83" t="n">
        <v>0</v>
      </c>
      <c r="Q42" s="84" t="n">
        <f aca="false">Q41</f>
        <v>0</v>
      </c>
      <c r="R42" s="84" t="n">
        <f aca="false">R41</f>
        <v>0</v>
      </c>
      <c r="S42" s="84" t="n">
        <v>30000</v>
      </c>
      <c r="T42" s="85" t="n">
        <f aca="false">SUM(L42:S42)</f>
        <v>30000</v>
      </c>
      <c r="V42" s="86" t="n">
        <v>28500</v>
      </c>
      <c r="W42" s="87"/>
      <c r="X42" s="197" t="n">
        <v>0</v>
      </c>
      <c r="Y42" s="198"/>
      <c r="Z42" s="88" t="n">
        <f aca="false">20000-F42-P42</f>
        <v>20000</v>
      </c>
      <c r="AA42" s="89" t="n">
        <v>0</v>
      </c>
      <c r="AB42" s="90" t="n">
        <f aca="false">30000-I42-S42</f>
        <v>0</v>
      </c>
      <c r="AC42" s="79" t="n">
        <f aca="false">SUM(V42:AB42)</f>
        <v>48500</v>
      </c>
      <c r="AE42" s="154" t="n">
        <f aca="false">+AC42+T42+J42</f>
        <v>78500</v>
      </c>
      <c r="AG42" s="34" t="n">
        <f aca="false">B42+L42+V42</f>
        <v>28500</v>
      </c>
      <c r="AH42" s="1" t="n">
        <f aca="false">D42+N42+X42</f>
        <v>0</v>
      </c>
      <c r="AI42" s="31" t="n">
        <f aca="false">AB42+AA42+Z42+S42+R42+Q42+P42+I42+H42+G42+F42</f>
        <v>50000</v>
      </c>
      <c r="AK42" s="83" t="n">
        <f aca="false">B42+L42</f>
        <v>0</v>
      </c>
      <c r="AL42" s="83" t="n">
        <f aca="false">V42</f>
        <v>28500</v>
      </c>
      <c r="AM42" s="84" t="n">
        <f aca="false">SUM(AK42:AL42)</f>
        <v>28500</v>
      </c>
      <c r="AO42" s="1" t="n">
        <f aca="false">IF(now-1&gt;AR42,1,"")</f>
        <v>1</v>
      </c>
      <c r="AR42" s="1" t="n">
        <f aca="false">AR41+1</f>
        <v>36307</v>
      </c>
      <c r="AS42" s="153" t="n">
        <v>36307</v>
      </c>
    </row>
    <row r="43" customFormat="false" ht="15" hidden="false" customHeight="true" outlineLevel="0" collapsed="false">
      <c r="A43" s="1" t="n">
        <f aca="false">+A42+1</f>
        <v>28</v>
      </c>
      <c r="B43" s="91" t="n">
        <v>0</v>
      </c>
      <c r="C43" s="151"/>
      <c r="D43" s="197" t="n">
        <v>0</v>
      </c>
      <c r="E43" s="151"/>
      <c r="F43" s="78" t="n">
        <v>0</v>
      </c>
      <c r="G43" s="78" t="n">
        <v>0</v>
      </c>
      <c r="H43" s="78" t="n">
        <v>0</v>
      </c>
      <c r="I43" s="78" t="n">
        <v>0</v>
      </c>
      <c r="J43" s="79" t="n">
        <f aca="false">SUM(B43:I43)</f>
        <v>0</v>
      </c>
      <c r="K43" s="80"/>
      <c r="L43" s="81" t="n">
        <f aca="false">L42</f>
        <v>0</v>
      </c>
      <c r="M43" s="82"/>
      <c r="N43" s="197" t="n">
        <v>0</v>
      </c>
      <c r="O43" s="82"/>
      <c r="P43" s="83" t="n">
        <v>0</v>
      </c>
      <c r="Q43" s="84" t="n">
        <f aca="false">Q42</f>
        <v>0</v>
      </c>
      <c r="R43" s="84" t="n">
        <f aca="false">R42</f>
        <v>0</v>
      </c>
      <c r="S43" s="84" t="n">
        <v>0</v>
      </c>
      <c r="T43" s="85" t="n">
        <f aca="false">SUM(L43:S43)</f>
        <v>0</v>
      </c>
      <c r="V43" s="86" t="n">
        <v>0</v>
      </c>
      <c r="W43" s="87"/>
      <c r="X43" s="197" t="n">
        <v>0</v>
      </c>
      <c r="Y43" s="198"/>
      <c r="Z43" s="88" t="n">
        <f aca="false">20000-F43-P43</f>
        <v>20000</v>
      </c>
      <c r="AA43" s="89" t="n">
        <v>0</v>
      </c>
      <c r="AB43" s="90" t="n">
        <f aca="false">30000-I43-S43</f>
        <v>30000</v>
      </c>
      <c r="AC43" s="79" t="n">
        <f aca="false">SUM(V43:AB43)</f>
        <v>50000</v>
      </c>
      <c r="AE43" s="154" t="n">
        <f aca="false">+AC43+T43+J43</f>
        <v>50000</v>
      </c>
      <c r="AG43" s="34" t="n">
        <f aca="false">B43+L43+V43</f>
        <v>0</v>
      </c>
      <c r="AH43" s="1" t="n">
        <f aca="false">D43+N43+X43</f>
        <v>0</v>
      </c>
      <c r="AI43" s="31" t="n">
        <f aca="false">AB43+AA43+Z43+S43+R43+Q43+P43+I43+H43+G43+F43</f>
        <v>50000</v>
      </c>
      <c r="AK43" s="83" t="n">
        <f aca="false">B43+L43</f>
        <v>0</v>
      </c>
      <c r="AL43" s="83" t="n">
        <f aca="false">V43</f>
        <v>0</v>
      </c>
      <c r="AM43" s="84" t="n">
        <f aca="false">SUM(AK43:AL43)</f>
        <v>0</v>
      </c>
      <c r="AO43" s="1" t="n">
        <f aca="false">IF(now-1&gt;AR43,1,"")</f>
        <v>1</v>
      </c>
      <c r="AR43" s="1" t="n">
        <f aca="false">AR42+1</f>
        <v>36308</v>
      </c>
      <c r="AS43" s="153" t="n">
        <v>36308</v>
      </c>
    </row>
    <row r="44" customFormat="false" ht="15" hidden="false" customHeight="true" outlineLevel="0" collapsed="false">
      <c r="A44" s="1" t="n">
        <f aca="false">+A43+1</f>
        <v>29</v>
      </c>
      <c r="B44" s="91" t="n">
        <v>0</v>
      </c>
      <c r="C44" s="151"/>
      <c r="D44" s="197" t="n">
        <v>0</v>
      </c>
      <c r="E44" s="151"/>
      <c r="F44" s="78" t="n">
        <v>0</v>
      </c>
      <c r="G44" s="78" t="n">
        <v>0</v>
      </c>
      <c r="H44" s="78" t="n">
        <v>0</v>
      </c>
      <c r="I44" s="78" t="n">
        <v>0</v>
      </c>
      <c r="J44" s="79" t="n">
        <f aca="false">SUM(B44:I44)</f>
        <v>0</v>
      </c>
      <c r="K44" s="80"/>
      <c r="L44" s="81" t="n">
        <v>1250</v>
      </c>
      <c r="M44" s="82"/>
      <c r="N44" s="197" t="n">
        <v>0</v>
      </c>
      <c r="O44" s="82"/>
      <c r="P44" s="83" t="n">
        <v>0</v>
      </c>
      <c r="Q44" s="84" t="n">
        <f aca="false">Q43</f>
        <v>0</v>
      </c>
      <c r="R44" s="84" t="n">
        <f aca="false">R43</f>
        <v>0</v>
      </c>
      <c r="S44" s="84" t="n">
        <v>30000</v>
      </c>
      <c r="T44" s="85" t="n">
        <f aca="false">SUM(L44:S44)</f>
        <v>31250</v>
      </c>
      <c r="V44" s="86" t="n">
        <v>33583</v>
      </c>
      <c r="W44" s="87"/>
      <c r="X44" s="197" t="n">
        <v>0</v>
      </c>
      <c r="Y44" s="198"/>
      <c r="Z44" s="88" t="n">
        <f aca="false">20000-F44-P44</f>
        <v>20000</v>
      </c>
      <c r="AA44" s="89" t="n">
        <v>0</v>
      </c>
      <c r="AB44" s="90" t="n">
        <v>0</v>
      </c>
      <c r="AC44" s="79" t="n">
        <f aca="false">SUM(V44:AB44)</f>
        <v>53583</v>
      </c>
      <c r="AE44" s="154" t="n">
        <f aca="false">+AC44+T44+J44</f>
        <v>84833</v>
      </c>
      <c r="AG44" s="34" t="n">
        <f aca="false">B44+L44+V44</f>
        <v>34833</v>
      </c>
      <c r="AH44" s="1" t="n">
        <f aca="false">D44+N44+X44</f>
        <v>0</v>
      </c>
      <c r="AI44" s="31" t="n">
        <f aca="false">AB44+AA44+Z44+S44+R44+Q44+P44+I44+H44+G44+F44</f>
        <v>50000</v>
      </c>
      <c r="AK44" s="83" t="n">
        <f aca="false">B44+L44</f>
        <v>1250</v>
      </c>
      <c r="AL44" s="83" t="n">
        <f aca="false">V44</f>
        <v>33583</v>
      </c>
      <c r="AM44" s="84" t="n">
        <f aca="false">SUM(AK44:AL44)</f>
        <v>34833</v>
      </c>
      <c r="AO44" s="1" t="n">
        <f aca="false">IF(days&lt;30,"",IF(now-1&gt;AR44,1,""))</f>
        <v>1</v>
      </c>
      <c r="AR44" s="1" t="n">
        <f aca="false">AR43+1</f>
        <v>36309</v>
      </c>
      <c r="AS44" s="153" t="n">
        <v>36309</v>
      </c>
    </row>
    <row r="45" customFormat="false" ht="15" hidden="false" customHeight="true" outlineLevel="0" collapsed="false">
      <c r="A45" s="1" t="n">
        <f aca="false">+A44+1</f>
        <v>30</v>
      </c>
      <c r="B45" s="91" t="n">
        <v>0</v>
      </c>
      <c r="C45" s="151"/>
      <c r="D45" s="197" t="n">
        <v>0</v>
      </c>
      <c r="E45" s="151"/>
      <c r="F45" s="78" t="n">
        <v>0</v>
      </c>
      <c r="G45" s="78" t="n">
        <v>0</v>
      </c>
      <c r="H45" s="78" t="n">
        <v>0</v>
      </c>
      <c r="I45" s="78" t="n">
        <v>0</v>
      </c>
      <c r="J45" s="79" t="n">
        <f aca="false">SUM(B45:I45)</f>
        <v>0</v>
      </c>
      <c r="K45" s="80"/>
      <c r="L45" s="81" t="n">
        <v>0</v>
      </c>
      <c r="M45" s="82"/>
      <c r="N45" s="197" t="n">
        <v>0</v>
      </c>
      <c r="O45" s="82"/>
      <c r="P45" s="83" t="n">
        <v>0</v>
      </c>
      <c r="Q45" s="84" t="n">
        <f aca="false">Q44</f>
        <v>0</v>
      </c>
      <c r="R45" s="84" t="n">
        <f aca="false">R44</f>
        <v>0</v>
      </c>
      <c r="S45" s="84" t="n">
        <v>0</v>
      </c>
      <c r="T45" s="85" t="n">
        <f aca="false">SUM(L45:S45)</f>
        <v>0</v>
      </c>
      <c r="V45" s="86" t="n">
        <v>0</v>
      </c>
      <c r="W45" s="87"/>
      <c r="X45" s="197" t="n">
        <v>0</v>
      </c>
      <c r="Y45" s="198"/>
      <c r="Z45" s="88" t="n">
        <f aca="false">20000-F45-P45</f>
        <v>20000</v>
      </c>
      <c r="AA45" s="89" t="n">
        <v>0</v>
      </c>
      <c r="AB45" s="90" t="n">
        <v>30000</v>
      </c>
      <c r="AC45" s="79" t="n">
        <f aca="false">SUM(V45:AB45)</f>
        <v>50000</v>
      </c>
      <c r="AE45" s="154" t="n">
        <f aca="false">+AC45+T45+J45</f>
        <v>50000</v>
      </c>
      <c r="AG45" s="34" t="n">
        <f aca="false">B45+L45+V45</f>
        <v>0</v>
      </c>
      <c r="AH45" s="1" t="n">
        <f aca="false">D45+N45+X45</f>
        <v>0</v>
      </c>
      <c r="AI45" s="31" t="n">
        <f aca="false">AB45+AA45+Z45+S45+R45+Q45+P45+I45+H45+G45+F45</f>
        <v>50000</v>
      </c>
      <c r="AK45" s="83" t="n">
        <f aca="false">B45+L45</f>
        <v>0</v>
      </c>
      <c r="AL45" s="83" t="n">
        <f aca="false">V45</f>
        <v>0</v>
      </c>
      <c r="AM45" s="84" t="n">
        <f aca="false">SUM(AK45:AL45)</f>
        <v>0</v>
      </c>
      <c r="AO45" s="1" t="n">
        <f aca="false">IF(days&lt;30,"",IF(now-1&gt;AR45,1,""))</f>
        <v>1</v>
      </c>
      <c r="AR45" s="1" t="n">
        <f aca="false">AR44+1</f>
        <v>36310</v>
      </c>
      <c r="AS45" s="153" t="n">
        <v>36310</v>
      </c>
    </row>
    <row r="46" customFormat="false" ht="15" hidden="false" customHeight="true" outlineLevel="0" collapsed="false">
      <c r="A46" s="29" t="n">
        <f aca="false">+A45+1</f>
        <v>31</v>
      </c>
      <c r="B46" s="129" t="n">
        <v>0</v>
      </c>
      <c r="C46" s="199"/>
      <c r="D46" s="131" t="n">
        <v>0</v>
      </c>
      <c r="E46" s="199"/>
      <c r="F46" s="131" t="n">
        <v>0</v>
      </c>
      <c r="G46" s="131" t="n">
        <v>0</v>
      </c>
      <c r="H46" s="131" t="n">
        <v>0</v>
      </c>
      <c r="I46" s="131" t="n">
        <v>0</v>
      </c>
      <c r="J46" s="132" t="n">
        <f aca="false">SUM(B46:I46)</f>
        <v>0</v>
      </c>
      <c r="K46" s="92"/>
      <c r="L46" s="133" t="n">
        <v>0</v>
      </c>
      <c r="M46" s="72"/>
      <c r="N46" s="131" t="n">
        <v>0</v>
      </c>
      <c r="O46" s="72"/>
      <c r="P46" s="135" t="n">
        <v>0</v>
      </c>
      <c r="Q46" s="135" t="n">
        <v>0</v>
      </c>
      <c r="R46" s="131" t="n">
        <v>0</v>
      </c>
      <c r="S46" s="131" t="n">
        <v>30000</v>
      </c>
      <c r="T46" s="132" t="n">
        <f aca="false">SUM(L46:S46)</f>
        <v>30000</v>
      </c>
      <c r="V46" s="136" t="n">
        <v>87083</v>
      </c>
      <c r="W46" s="137"/>
      <c r="X46" s="131" t="n">
        <v>0</v>
      </c>
      <c r="Y46" s="200"/>
      <c r="Z46" s="135" t="n">
        <f aca="false">20000-F46-P46</f>
        <v>20000</v>
      </c>
      <c r="AA46" s="135" t="n">
        <v>0</v>
      </c>
      <c r="AB46" s="135" t="n">
        <v>0</v>
      </c>
      <c r="AC46" s="132" t="n">
        <f aca="false">SUM(V46:AB46)</f>
        <v>107083</v>
      </c>
      <c r="AD46" s="29"/>
      <c r="AE46" s="114" t="n">
        <f aca="false">+AC46+T46+J46</f>
        <v>137083</v>
      </c>
      <c r="AF46" s="29"/>
      <c r="AG46" s="115" t="n">
        <f aca="false">B46+L46+V46</f>
        <v>87083</v>
      </c>
      <c r="AH46" s="111" t="n">
        <f aca="false">D46+N46+X46</f>
        <v>0</v>
      </c>
      <c r="AI46" s="42" t="n">
        <f aca="false">AB46+AA46+Z46+S46+R46+Q46+P46+I46+H46+G46+F46</f>
        <v>50000</v>
      </c>
      <c r="AJ46" s="29"/>
      <c r="AK46" s="83" t="n">
        <f aca="false">B46+L46</f>
        <v>0</v>
      </c>
      <c r="AL46" s="83" t="n">
        <f aca="false">V46</f>
        <v>87083</v>
      </c>
      <c r="AM46" s="84" t="n">
        <f aca="false">SUM(AK46:AL46)</f>
        <v>87083</v>
      </c>
      <c r="AN46" s="29"/>
      <c r="AO46" s="1" t="n">
        <v>1</v>
      </c>
      <c r="AP46" s="29"/>
      <c r="AQ46" s="29"/>
      <c r="AR46" s="1" t="n">
        <f aca="false">AR45+1</f>
        <v>36311</v>
      </c>
      <c r="AS46" s="153" t="n">
        <v>36311</v>
      </c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L46" s="29"/>
      <c r="FM46" s="29"/>
      <c r="FN46" s="29"/>
      <c r="FO46" s="29"/>
      <c r="FP46" s="29"/>
      <c r="FQ46" s="29"/>
      <c r="FR46" s="29"/>
      <c r="FS46" s="29"/>
      <c r="FT46" s="29"/>
      <c r="FU46" s="29"/>
      <c r="FV46" s="29"/>
      <c r="FW46" s="29"/>
      <c r="FX46" s="29"/>
      <c r="FY46" s="29"/>
      <c r="FZ46" s="29"/>
      <c r="GA46" s="29"/>
      <c r="GB46" s="29"/>
      <c r="GC46" s="29"/>
      <c r="GD46" s="29"/>
      <c r="GE46" s="29"/>
      <c r="GF46" s="29"/>
      <c r="GG46" s="29"/>
      <c r="GH46" s="29"/>
      <c r="GI46" s="29"/>
      <c r="GJ46" s="29"/>
      <c r="GK46" s="29"/>
      <c r="GL46" s="29"/>
      <c r="GM46" s="29"/>
      <c r="GN46" s="29"/>
      <c r="GO46" s="29"/>
      <c r="GP46" s="29"/>
      <c r="GQ46" s="29"/>
      <c r="GR46" s="29"/>
      <c r="GS46" s="29"/>
      <c r="GT46" s="29"/>
      <c r="GU46" s="29"/>
      <c r="GV46" s="29"/>
      <c r="GW46" s="29"/>
      <c r="GX46" s="29"/>
      <c r="GY46" s="29"/>
      <c r="GZ46" s="29"/>
      <c r="HA46" s="29"/>
      <c r="HB46" s="29"/>
      <c r="HC46" s="29"/>
      <c r="HD46" s="29"/>
      <c r="HE46" s="29"/>
      <c r="HF46" s="29"/>
      <c r="HG46" s="29"/>
      <c r="HH46" s="29"/>
      <c r="HI46" s="29"/>
      <c r="HJ46" s="29"/>
      <c r="HK46" s="29"/>
      <c r="HL46" s="29"/>
      <c r="HM46" s="29"/>
      <c r="HN46" s="29"/>
      <c r="HO46" s="29"/>
      <c r="HP46" s="29"/>
      <c r="HQ46" s="29"/>
      <c r="HR46" s="29"/>
      <c r="HS46" s="29"/>
      <c r="HT46" s="29"/>
      <c r="HU46" s="29"/>
      <c r="HV46" s="29"/>
      <c r="HW46" s="29"/>
      <c r="HX46" s="29"/>
      <c r="HY46" s="29"/>
      <c r="HZ46" s="29"/>
      <c r="IA46" s="29"/>
      <c r="IB46" s="29"/>
      <c r="IC46" s="29"/>
      <c r="ID46" s="29"/>
      <c r="IE46" s="29"/>
      <c r="IF46" s="29"/>
      <c r="IG46" s="29"/>
      <c r="IH46" s="29"/>
      <c r="II46" s="29"/>
      <c r="IJ46" s="29"/>
      <c r="IK46" s="29"/>
      <c r="IL46" s="29"/>
      <c r="IM46" s="29"/>
      <c r="IN46" s="29"/>
      <c r="IO46" s="29"/>
      <c r="IP46" s="29"/>
      <c r="IQ46" s="29"/>
      <c r="IR46" s="29"/>
      <c r="IS46" s="29"/>
      <c r="IT46" s="29"/>
      <c r="IU46" s="29"/>
      <c r="IV46" s="29"/>
      <c r="IW46" s="29"/>
    </row>
    <row r="47" customFormat="false" ht="5.25" hidden="false" customHeight="true" outlineLevel="0" collapsed="false">
      <c r="A47" s="29"/>
      <c r="B47" s="29"/>
      <c r="C47" s="29"/>
      <c r="E47" s="29"/>
      <c r="G47" s="1" t="n">
        <v>0</v>
      </c>
      <c r="J47" s="29"/>
      <c r="K47" s="29"/>
      <c r="P47" s="29"/>
      <c r="T47" s="29"/>
      <c r="V47" s="29"/>
      <c r="W47" s="29"/>
      <c r="Y47" s="29"/>
      <c r="Z47" s="29"/>
      <c r="AA47" s="29"/>
      <c r="AB47" s="29"/>
      <c r="AC47" s="29"/>
      <c r="AD47" s="29"/>
      <c r="AF47" s="29"/>
      <c r="AJ47" s="29"/>
      <c r="AK47" s="29"/>
      <c r="AL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/>
      <c r="GX47" s="29"/>
      <c r="GY47" s="29"/>
      <c r="GZ47" s="29"/>
      <c r="HA47" s="29"/>
      <c r="HB47" s="29"/>
      <c r="HC47" s="29"/>
      <c r="HD47" s="29"/>
      <c r="HE47" s="29"/>
      <c r="HF47" s="29"/>
      <c r="HG47" s="29"/>
      <c r="HH47" s="29"/>
      <c r="HI47" s="29"/>
      <c r="HJ47" s="29"/>
      <c r="HK47" s="29"/>
      <c r="HL47" s="29"/>
      <c r="HM47" s="29"/>
      <c r="HN47" s="29"/>
      <c r="HO47" s="29"/>
      <c r="HP47" s="29"/>
      <c r="HQ47" s="29"/>
      <c r="HR47" s="29"/>
      <c r="HS47" s="29"/>
      <c r="HT47" s="29"/>
      <c r="HU47" s="29"/>
      <c r="HV47" s="29"/>
      <c r="HW47" s="29"/>
      <c r="HX47" s="29"/>
      <c r="HY47" s="29"/>
      <c r="HZ47" s="29"/>
      <c r="IA47" s="29"/>
      <c r="IB47" s="29"/>
      <c r="IC47" s="29"/>
      <c r="ID47" s="29"/>
      <c r="IE47" s="29"/>
      <c r="IF47" s="29"/>
      <c r="IG47" s="29"/>
      <c r="IH47" s="29"/>
      <c r="II47" s="29"/>
      <c r="IJ47" s="29"/>
      <c r="IK47" s="29"/>
      <c r="IL47" s="29"/>
      <c r="IM47" s="29"/>
      <c r="IN47" s="29"/>
      <c r="IO47" s="29"/>
      <c r="IP47" s="29"/>
      <c r="IQ47" s="29"/>
      <c r="IR47" s="29"/>
      <c r="IS47" s="29"/>
      <c r="IT47" s="29"/>
      <c r="IU47" s="29"/>
      <c r="IV47" s="29"/>
      <c r="IW47" s="29"/>
    </row>
    <row r="48" customFormat="false" ht="19.5" hidden="false" customHeight="true" outlineLevel="0" collapsed="false">
      <c r="A48" s="98" t="s">
        <v>29</v>
      </c>
      <c r="B48" s="61" t="n">
        <f aca="false">SUM(B16:B46)</f>
        <v>970833</v>
      </c>
      <c r="C48" s="61"/>
      <c r="D48" s="61" t="n">
        <f aca="false">SUM(D16:D46)</f>
        <v>0</v>
      </c>
      <c r="E48" s="61"/>
      <c r="F48" s="61" t="n">
        <f aca="false">SUM(F16:F46)</f>
        <v>269167</v>
      </c>
      <c r="G48" s="61" t="n">
        <f aca="false">SUM(G16:G46)</f>
        <v>0</v>
      </c>
      <c r="H48" s="61" t="n">
        <f aca="false">SUM(H16:H46)</f>
        <v>0</v>
      </c>
      <c r="I48" s="61" t="n">
        <f aca="false">SUM(I16:I46)</f>
        <v>0</v>
      </c>
      <c r="J48" s="61" t="n">
        <f aca="false">SUM(J16:J46)</f>
        <v>1240000</v>
      </c>
      <c r="K48" s="61"/>
      <c r="L48" s="61" t="n">
        <f aca="false">SUM(L16:L46)</f>
        <v>1250</v>
      </c>
      <c r="M48" s="61"/>
      <c r="N48" s="61" t="n">
        <f aca="false">SUM(N16:N46)</f>
        <v>0</v>
      </c>
      <c r="O48" s="61"/>
      <c r="P48" s="61" t="n">
        <f aca="false">SUM(P16:P46)</f>
        <v>190000</v>
      </c>
      <c r="Q48" s="61" t="n">
        <f aca="false">SUM(Q16:Q46)</f>
        <v>0</v>
      </c>
      <c r="R48" s="61" t="n">
        <f aca="false">SUM(R16:R46)</f>
        <v>0</v>
      </c>
      <c r="S48" s="61" t="n">
        <f aca="false">SUM(S16:S46)</f>
        <v>738750</v>
      </c>
      <c r="T48" s="61" t="n">
        <f aca="false">SUM(T16:T46)</f>
        <v>930000</v>
      </c>
      <c r="U48" s="61"/>
      <c r="V48" s="61" t="n">
        <f aca="false">SUM(V16:V46)</f>
        <v>277499</v>
      </c>
      <c r="W48" s="61"/>
      <c r="X48" s="61" t="n">
        <f aca="false">SUM(X16:X46)</f>
        <v>0</v>
      </c>
      <c r="Y48" s="61"/>
      <c r="Z48" s="61" t="n">
        <f aca="false">SUM(Z16:Z46)</f>
        <v>120000</v>
      </c>
      <c r="AA48" s="61" t="n">
        <f aca="false">SUM(AA16:AA46)</f>
        <v>0</v>
      </c>
      <c r="AB48" s="61" t="n">
        <f aca="false">SUM(AB16:AB46)</f>
        <v>80000</v>
      </c>
      <c r="AC48" s="61" t="n">
        <f aca="false">SUM(AC16:AC46)</f>
        <v>477499</v>
      </c>
      <c r="AD48" s="61"/>
      <c r="AE48" s="61" t="n">
        <f aca="false">SUM(AE16:AE47)</f>
        <v>2647499</v>
      </c>
      <c r="AF48" s="61"/>
      <c r="AG48" s="61" t="n">
        <f aca="false">SUM(AG16:AG47)</f>
        <v>1249582</v>
      </c>
      <c r="AH48" s="61" t="n">
        <f aca="false">SUM(AH16:AH47)</f>
        <v>0</v>
      </c>
      <c r="AI48" s="61" t="n">
        <f aca="false">SUM(AI16:AI47)</f>
        <v>1397917</v>
      </c>
      <c r="AJ48" s="61"/>
      <c r="AK48" s="61" t="n">
        <f aca="false">SUM(AK16:AK46)</f>
        <v>972083</v>
      </c>
      <c r="AL48" s="61" t="n">
        <f aca="false">SUM(AL16:AL46)</f>
        <v>277499</v>
      </c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  <c r="IR48" s="61"/>
      <c r="IS48" s="61"/>
      <c r="IT48" s="61"/>
      <c r="IU48" s="61"/>
      <c r="IV48" s="61"/>
      <c r="IW48" s="61"/>
    </row>
    <row r="49" customFormat="false" ht="19.5" hidden="false" customHeight="true" outlineLevel="0" collapsed="false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V49" s="37"/>
      <c r="W49" s="37"/>
      <c r="X49" s="37"/>
      <c r="Y49" s="37"/>
      <c r="Z49" s="37"/>
      <c r="AA49" s="37"/>
      <c r="AB49" s="37"/>
      <c r="AC49" s="37"/>
      <c r="AD49" s="37"/>
      <c r="AK49" s="32"/>
      <c r="AL49" s="32"/>
    </row>
    <row r="50" customFormat="false" ht="19.5" hidden="false" customHeight="true" outlineLevel="0" collapsed="false">
      <c r="A50" s="99" t="s">
        <v>30</v>
      </c>
      <c r="B50" s="100" t="n">
        <v>55509</v>
      </c>
      <c r="C50" s="100"/>
      <c r="D50" s="100"/>
      <c r="E50" s="100"/>
      <c r="F50" s="100" t="n">
        <v>15823</v>
      </c>
      <c r="G50" s="100" t="n">
        <v>15823</v>
      </c>
      <c r="H50" s="100" t="n">
        <v>15823</v>
      </c>
      <c r="I50" s="100" t="n">
        <v>15823</v>
      </c>
      <c r="J50" s="100"/>
      <c r="K50" s="100"/>
      <c r="L50" s="100" t="n">
        <v>55460</v>
      </c>
      <c r="M50" s="100"/>
      <c r="N50" s="100"/>
      <c r="O50" s="100"/>
      <c r="P50" s="100" t="n">
        <v>15826</v>
      </c>
      <c r="Q50" s="100" t="n">
        <v>15826</v>
      </c>
      <c r="R50" s="100" t="n">
        <v>15826</v>
      </c>
      <c r="S50" s="100" t="n">
        <v>15826</v>
      </c>
      <c r="T50" s="100"/>
      <c r="U50" s="101"/>
      <c r="V50" s="100" t="n">
        <v>55520</v>
      </c>
      <c r="W50" s="100"/>
      <c r="X50" s="100"/>
      <c r="Y50" s="100"/>
      <c r="Z50" s="100" t="n">
        <v>51840</v>
      </c>
      <c r="AA50" s="100" t="n">
        <v>51840</v>
      </c>
      <c r="AB50" s="100" t="n">
        <v>51840</v>
      </c>
      <c r="AC50" s="100"/>
      <c r="AD50" s="100"/>
      <c r="AE50" s="100"/>
      <c r="AF50" s="100"/>
      <c r="AG50" s="100" t="n">
        <v>71331</v>
      </c>
      <c r="AH50" s="100"/>
      <c r="AI50" s="100"/>
      <c r="AJ50" s="100"/>
      <c r="AK50" s="100" t="n">
        <v>29085</v>
      </c>
      <c r="AL50" s="100" t="n">
        <v>31173</v>
      </c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0"/>
      <c r="BR50" s="100"/>
      <c r="BS50" s="100"/>
      <c r="BT50" s="100"/>
      <c r="BU50" s="100"/>
      <c r="BV50" s="100"/>
      <c r="BW50" s="100"/>
      <c r="BX50" s="100"/>
      <c r="BY50" s="100"/>
      <c r="BZ50" s="100"/>
      <c r="CA50" s="100"/>
      <c r="CB50" s="100"/>
      <c r="CC50" s="100"/>
      <c r="CD50" s="100"/>
      <c r="CE50" s="100"/>
      <c r="CF50" s="100"/>
      <c r="CG50" s="100"/>
      <c r="CH50" s="100"/>
      <c r="CI50" s="100"/>
      <c r="CJ50" s="100"/>
      <c r="CK50" s="100"/>
      <c r="CL50" s="100"/>
      <c r="CM50" s="100"/>
      <c r="CN50" s="100"/>
      <c r="CO50" s="100"/>
      <c r="CP50" s="100"/>
      <c r="CQ50" s="100"/>
      <c r="CR50" s="100"/>
      <c r="CS50" s="100"/>
      <c r="CT50" s="100"/>
      <c r="CU50" s="100"/>
      <c r="CV50" s="100"/>
      <c r="CW50" s="100"/>
      <c r="CX50" s="100"/>
      <c r="CY50" s="100"/>
      <c r="CZ50" s="100"/>
      <c r="DA50" s="100"/>
      <c r="DB50" s="100"/>
      <c r="DC50" s="100"/>
      <c r="DD50" s="100"/>
      <c r="DE50" s="100"/>
      <c r="DF50" s="100"/>
      <c r="DG50" s="100"/>
      <c r="DH50" s="100"/>
      <c r="DI50" s="100"/>
      <c r="DJ50" s="100"/>
      <c r="DK50" s="100"/>
      <c r="DL50" s="100"/>
      <c r="DM50" s="100"/>
      <c r="DN50" s="100"/>
      <c r="DO50" s="100"/>
      <c r="DP50" s="100"/>
      <c r="DQ50" s="100"/>
      <c r="DR50" s="100"/>
      <c r="DS50" s="100"/>
      <c r="DT50" s="100"/>
      <c r="DU50" s="100"/>
      <c r="DV50" s="100"/>
      <c r="DW50" s="100"/>
      <c r="DX50" s="100"/>
      <c r="DY50" s="100"/>
      <c r="DZ50" s="100"/>
      <c r="EA50" s="100"/>
      <c r="EB50" s="100"/>
      <c r="EC50" s="100"/>
      <c r="ED50" s="100"/>
      <c r="EE50" s="100"/>
      <c r="EF50" s="100"/>
      <c r="EG50" s="100"/>
      <c r="EH50" s="100"/>
      <c r="EI50" s="100"/>
      <c r="EJ50" s="100"/>
      <c r="EK50" s="100"/>
      <c r="EL50" s="100"/>
      <c r="EM50" s="100"/>
      <c r="EN50" s="100"/>
      <c r="EO50" s="100"/>
      <c r="EP50" s="100"/>
      <c r="EQ50" s="100"/>
      <c r="ER50" s="100"/>
      <c r="ES50" s="100"/>
      <c r="ET50" s="100"/>
      <c r="EU50" s="100"/>
      <c r="EV50" s="100"/>
      <c r="EW50" s="100"/>
      <c r="EX50" s="100"/>
      <c r="EY50" s="100"/>
      <c r="EZ50" s="100"/>
      <c r="FA50" s="100"/>
      <c r="FB50" s="100"/>
      <c r="FC50" s="100"/>
      <c r="FD50" s="100"/>
      <c r="FE50" s="100"/>
      <c r="FF50" s="100"/>
      <c r="FG50" s="100"/>
      <c r="FH50" s="100"/>
      <c r="FI50" s="100"/>
      <c r="FJ50" s="100"/>
      <c r="FK50" s="100"/>
      <c r="FL50" s="100"/>
      <c r="FM50" s="100"/>
      <c r="FN50" s="100"/>
      <c r="FO50" s="100"/>
      <c r="FP50" s="100"/>
      <c r="FQ50" s="100"/>
      <c r="FR50" s="100"/>
      <c r="FS50" s="100"/>
      <c r="FT50" s="100"/>
      <c r="FU50" s="100"/>
      <c r="FV50" s="100"/>
      <c r="FW50" s="100"/>
      <c r="FX50" s="100"/>
      <c r="FY50" s="100"/>
      <c r="FZ50" s="100"/>
      <c r="GA50" s="100"/>
      <c r="GB50" s="100"/>
      <c r="GC50" s="100"/>
      <c r="GD50" s="100"/>
      <c r="GE50" s="100"/>
      <c r="GF50" s="100"/>
      <c r="GG50" s="100"/>
      <c r="GH50" s="100"/>
      <c r="GI50" s="100"/>
      <c r="GJ50" s="100"/>
      <c r="GK50" s="100"/>
      <c r="GL50" s="100"/>
      <c r="GM50" s="100"/>
      <c r="GN50" s="100"/>
      <c r="GO50" s="100"/>
      <c r="GP50" s="100"/>
      <c r="GQ50" s="100"/>
      <c r="GR50" s="100"/>
      <c r="GS50" s="100"/>
      <c r="GT50" s="100"/>
      <c r="GU50" s="100"/>
      <c r="GV50" s="100"/>
      <c r="GW50" s="100"/>
      <c r="GX50" s="100"/>
      <c r="GY50" s="100"/>
      <c r="GZ50" s="100"/>
      <c r="HA50" s="100"/>
      <c r="HB50" s="100"/>
      <c r="HC50" s="100"/>
      <c r="HD50" s="100"/>
      <c r="HE50" s="100"/>
      <c r="HF50" s="100"/>
      <c r="HG50" s="100"/>
      <c r="HH50" s="100"/>
      <c r="HI50" s="100"/>
      <c r="HJ50" s="100"/>
      <c r="HK50" s="100"/>
      <c r="HL50" s="100"/>
      <c r="HM50" s="100"/>
      <c r="HN50" s="100"/>
      <c r="HO50" s="100"/>
      <c r="HP50" s="100"/>
      <c r="HQ50" s="100"/>
      <c r="HR50" s="100"/>
      <c r="HS50" s="100"/>
      <c r="HT50" s="100"/>
      <c r="HU50" s="100"/>
      <c r="HV50" s="100"/>
      <c r="HW50" s="100"/>
      <c r="HX50" s="100"/>
      <c r="HY50" s="100"/>
      <c r="HZ50" s="100"/>
      <c r="IA50" s="100"/>
      <c r="IB50" s="100"/>
      <c r="IC50" s="100"/>
      <c r="ID50" s="100"/>
      <c r="IE50" s="100"/>
      <c r="IF50" s="100"/>
      <c r="IG50" s="100"/>
      <c r="IH50" s="100"/>
      <c r="II50" s="100"/>
      <c r="IJ50" s="100"/>
      <c r="IK50" s="100"/>
      <c r="IL50" s="100"/>
      <c r="IM50" s="100"/>
      <c r="IN50" s="100"/>
      <c r="IO50" s="100"/>
      <c r="IP50" s="100"/>
      <c r="IQ50" s="100"/>
      <c r="IR50" s="100"/>
      <c r="IS50" s="100"/>
      <c r="IT50" s="100"/>
      <c r="IU50" s="100"/>
      <c r="IV50" s="100"/>
      <c r="IW50" s="100"/>
    </row>
    <row r="51" customFormat="false" ht="19.5" hidden="true" customHeight="true" outlineLevel="0" collapsed="false">
      <c r="A51" s="102" t="s">
        <v>31</v>
      </c>
      <c r="B51" s="102" t="n">
        <v>316763</v>
      </c>
      <c r="C51" s="102"/>
      <c r="D51" s="102"/>
      <c r="E51" s="102"/>
      <c r="F51" s="102" t="n">
        <v>113463</v>
      </c>
      <c r="G51" s="102"/>
      <c r="H51" s="102" t="n">
        <v>113467</v>
      </c>
      <c r="I51" s="102" t="n">
        <v>113473</v>
      </c>
      <c r="J51" s="102"/>
      <c r="K51" s="102"/>
      <c r="L51" s="102" t="n">
        <v>313892</v>
      </c>
      <c r="M51" s="102"/>
      <c r="N51" s="102"/>
      <c r="O51" s="102"/>
      <c r="P51" s="102" t="n">
        <v>30842</v>
      </c>
      <c r="Q51" s="102" t="n">
        <v>131771</v>
      </c>
      <c r="R51" s="102" t="n">
        <v>129880</v>
      </c>
      <c r="S51" s="102" t="n">
        <v>43747</v>
      </c>
      <c r="T51" s="102"/>
      <c r="V51" s="102" t="n">
        <v>316766</v>
      </c>
      <c r="W51" s="102"/>
      <c r="X51" s="102"/>
      <c r="Y51" s="102"/>
      <c r="Z51" s="102" t="n">
        <v>131465</v>
      </c>
      <c r="AA51" s="102" t="n">
        <v>131466</v>
      </c>
      <c r="AB51" s="102" t="n">
        <v>131468</v>
      </c>
      <c r="AC51" s="102"/>
      <c r="AD51" s="102"/>
      <c r="AE51" s="102"/>
      <c r="AF51" s="102"/>
      <c r="AG51" s="102"/>
      <c r="AH51" s="102"/>
      <c r="AI51" s="102"/>
      <c r="AJ51" s="102"/>
      <c r="AK51" s="103" t="n">
        <v>331566</v>
      </c>
      <c r="AL51" s="103" t="n">
        <v>331568</v>
      </c>
      <c r="AM51" s="102"/>
      <c r="AN51" s="102"/>
      <c r="AO51" s="102"/>
      <c r="AP51" s="102"/>
      <c r="AQ51" s="102"/>
      <c r="AR51" s="102"/>
      <c r="AS51" s="102"/>
      <c r="AT51" s="102"/>
      <c r="AU51" s="102"/>
      <c r="AV51" s="102"/>
      <c r="AW51" s="102"/>
      <c r="AX51" s="102"/>
      <c r="AY51" s="102"/>
      <c r="AZ51" s="102"/>
      <c r="BA51" s="102"/>
      <c r="BB51" s="102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  <c r="BM51" s="102"/>
      <c r="BN51" s="102"/>
      <c r="BO51" s="102"/>
      <c r="BP51" s="102"/>
      <c r="BQ51" s="102"/>
      <c r="BR51" s="102"/>
      <c r="BS51" s="102"/>
      <c r="BT51" s="102"/>
      <c r="BU51" s="102"/>
      <c r="BV51" s="102"/>
      <c r="BW51" s="102"/>
      <c r="BX51" s="102"/>
      <c r="BY51" s="102"/>
      <c r="BZ51" s="102"/>
      <c r="CA51" s="102"/>
      <c r="CB51" s="102"/>
      <c r="CC51" s="102"/>
      <c r="CD51" s="102"/>
      <c r="CE51" s="102"/>
      <c r="CF51" s="102"/>
      <c r="CG51" s="102"/>
      <c r="CH51" s="102"/>
      <c r="CI51" s="102"/>
      <c r="CJ51" s="102"/>
      <c r="CK51" s="102"/>
      <c r="CL51" s="102"/>
      <c r="CM51" s="102"/>
      <c r="CN51" s="102"/>
      <c r="CO51" s="102"/>
      <c r="CP51" s="102"/>
      <c r="CQ51" s="102"/>
      <c r="CR51" s="102"/>
      <c r="CS51" s="102"/>
      <c r="CT51" s="102"/>
      <c r="CU51" s="102"/>
      <c r="CV51" s="102"/>
      <c r="CW51" s="102"/>
      <c r="CX51" s="102"/>
      <c r="CY51" s="102"/>
      <c r="CZ51" s="102"/>
      <c r="DA51" s="102"/>
      <c r="DB51" s="102"/>
      <c r="DC51" s="102"/>
      <c r="DD51" s="102"/>
      <c r="DE51" s="102"/>
      <c r="DF51" s="102"/>
      <c r="DG51" s="102"/>
      <c r="DH51" s="102"/>
      <c r="DI51" s="102"/>
      <c r="DJ51" s="102"/>
      <c r="DK51" s="102"/>
      <c r="DL51" s="102"/>
      <c r="DM51" s="102"/>
      <c r="DN51" s="102"/>
      <c r="DO51" s="102"/>
      <c r="DP51" s="102"/>
      <c r="DQ51" s="102"/>
      <c r="DR51" s="102"/>
      <c r="DS51" s="102"/>
      <c r="DT51" s="102"/>
      <c r="DU51" s="102"/>
      <c r="DV51" s="102"/>
      <c r="DW51" s="102"/>
      <c r="DX51" s="102"/>
      <c r="DY51" s="102"/>
      <c r="DZ51" s="102"/>
      <c r="EA51" s="102"/>
      <c r="EB51" s="102"/>
      <c r="EC51" s="102"/>
      <c r="ED51" s="102"/>
      <c r="EE51" s="102"/>
      <c r="EF51" s="102"/>
      <c r="EG51" s="102"/>
      <c r="EH51" s="102"/>
      <c r="EI51" s="102"/>
      <c r="EJ51" s="102"/>
      <c r="EK51" s="102"/>
      <c r="EL51" s="102"/>
      <c r="EM51" s="102"/>
      <c r="EN51" s="102"/>
      <c r="EO51" s="102"/>
      <c r="EP51" s="102"/>
      <c r="EQ51" s="102"/>
      <c r="ER51" s="102"/>
      <c r="ES51" s="102"/>
      <c r="ET51" s="102"/>
      <c r="EU51" s="102"/>
      <c r="EV51" s="102"/>
      <c r="EW51" s="102"/>
      <c r="EX51" s="102"/>
      <c r="EY51" s="102"/>
      <c r="EZ51" s="102"/>
      <c r="FA51" s="102"/>
      <c r="FB51" s="102"/>
      <c r="FC51" s="102"/>
      <c r="FD51" s="102"/>
      <c r="FE51" s="102"/>
      <c r="FF51" s="102"/>
      <c r="FG51" s="102"/>
      <c r="FH51" s="102"/>
      <c r="FI51" s="102"/>
      <c r="FJ51" s="102"/>
      <c r="FK51" s="102"/>
      <c r="FL51" s="102"/>
      <c r="FM51" s="102"/>
      <c r="FN51" s="102"/>
      <c r="FO51" s="102"/>
      <c r="FP51" s="102"/>
      <c r="FQ51" s="102"/>
      <c r="FR51" s="102"/>
      <c r="FS51" s="102"/>
      <c r="FT51" s="102"/>
      <c r="FU51" s="102"/>
      <c r="FV51" s="102"/>
      <c r="FW51" s="102"/>
      <c r="FX51" s="102"/>
      <c r="FY51" s="102"/>
      <c r="FZ51" s="102"/>
      <c r="GA51" s="102"/>
      <c r="GB51" s="102"/>
      <c r="GC51" s="102"/>
      <c r="GD51" s="102"/>
      <c r="GE51" s="102"/>
      <c r="GF51" s="102"/>
      <c r="GG51" s="102"/>
      <c r="GH51" s="102"/>
      <c r="GI51" s="102"/>
      <c r="GJ51" s="102"/>
      <c r="GK51" s="102"/>
      <c r="GL51" s="102"/>
      <c r="GM51" s="102"/>
      <c r="GN51" s="102"/>
      <c r="GO51" s="102"/>
      <c r="GP51" s="102"/>
      <c r="GQ51" s="102"/>
      <c r="GR51" s="102"/>
      <c r="GS51" s="102"/>
      <c r="GT51" s="102"/>
      <c r="GU51" s="102"/>
      <c r="GV51" s="102"/>
      <c r="GW51" s="102"/>
      <c r="GX51" s="102"/>
      <c r="GY51" s="102"/>
      <c r="GZ51" s="102"/>
      <c r="HA51" s="102"/>
      <c r="HB51" s="102"/>
      <c r="HC51" s="102"/>
      <c r="HD51" s="102"/>
      <c r="HE51" s="102"/>
      <c r="HF51" s="102"/>
      <c r="HG51" s="102"/>
      <c r="HH51" s="102"/>
      <c r="HI51" s="102"/>
      <c r="HJ51" s="102"/>
      <c r="HK51" s="102"/>
      <c r="HL51" s="102"/>
      <c r="HM51" s="102"/>
      <c r="HN51" s="102"/>
      <c r="HO51" s="102"/>
      <c r="HP51" s="102"/>
      <c r="HQ51" s="102"/>
      <c r="HR51" s="102"/>
      <c r="HS51" s="102"/>
      <c r="HT51" s="102"/>
      <c r="HU51" s="102"/>
      <c r="HV51" s="102"/>
      <c r="HW51" s="102"/>
      <c r="HX51" s="102"/>
      <c r="HY51" s="102"/>
      <c r="HZ51" s="102"/>
      <c r="IA51" s="102"/>
      <c r="IB51" s="102"/>
      <c r="IC51" s="102"/>
      <c r="ID51" s="102"/>
      <c r="IE51" s="102"/>
      <c r="IF51" s="102"/>
      <c r="IG51" s="102"/>
      <c r="IH51" s="102"/>
      <c r="II51" s="102"/>
      <c r="IJ51" s="102"/>
      <c r="IK51" s="102"/>
      <c r="IL51" s="102"/>
      <c r="IM51" s="102"/>
      <c r="IN51" s="102"/>
      <c r="IO51" s="102"/>
      <c r="IP51" s="102"/>
      <c r="IQ51" s="102"/>
      <c r="IR51" s="102"/>
      <c r="IS51" s="102"/>
      <c r="IT51" s="102"/>
      <c r="IU51" s="102"/>
      <c r="IV51" s="102"/>
      <c r="IW51" s="102"/>
    </row>
    <row r="52" customFormat="false" ht="12.75" hidden="false" customHeight="false" outlineLevel="0" collapsed="false">
      <c r="AG52" s="100"/>
      <c r="AH52" s="100"/>
    </row>
    <row r="53" customFormat="false" ht="11.25" hidden="false" customHeight="true" outlineLevel="0" collapsed="false"/>
    <row r="54" customFormat="false" ht="12.75" hidden="false" customHeight="false" outlineLevel="0" collapsed="false">
      <c r="B54" s="104" t="s">
        <v>32</v>
      </c>
      <c r="C54" s="105"/>
      <c r="D54" s="106"/>
      <c r="E54" s="105"/>
      <c r="F54" s="106"/>
      <c r="G54" s="106"/>
      <c r="H54" s="106"/>
      <c r="I54" s="106"/>
      <c r="J54" s="107" t="n">
        <f aca="false">DSUM(tufco,"hplrtotal",cnt)/COUNT(AO16:AO46)</f>
        <v>40000</v>
      </c>
      <c r="L54" s="104" t="s">
        <v>33</v>
      </c>
      <c r="M54" s="105"/>
      <c r="N54" s="106"/>
      <c r="O54" s="105"/>
      <c r="P54" s="108"/>
      <c r="Q54" s="108"/>
      <c r="R54" s="108"/>
      <c r="S54" s="106"/>
      <c r="T54" s="107" t="n">
        <f aca="false">DSUM(tufco,"wbtotal",cnt)/COUNT(AO16:AO46)</f>
        <v>30000</v>
      </c>
      <c r="V54" s="37"/>
      <c r="W54" s="37"/>
      <c r="Y54" s="37"/>
    </row>
    <row r="55" customFormat="false" ht="12.75" hidden="false" customHeight="false" outlineLevel="0" collapsed="false">
      <c r="B55" s="38" t="s">
        <v>34</v>
      </c>
      <c r="C55" s="32"/>
      <c r="E55" s="32"/>
      <c r="J55" s="31" t="n">
        <f aca="false">hplr*days-DSUM(tufco,"hplrtotal",cnt)</f>
        <v>0</v>
      </c>
      <c r="L55" s="38" t="s">
        <v>34</v>
      </c>
      <c r="M55" s="32"/>
      <c r="O55" s="32"/>
      <c r="T55" s="31" t="n">
        <f aca="false">wb*days-DSUM(tufco,"wbtotal",cnt)</f>
        <v>0</v>
      </c>
    </row>
    <row r="56" customFormat="false" ht="13.5" hidden="false" customHeight="false" outlineLevel="0" collapsed="false">
      <c r="B56" s="109" t="s">
        <v>35</v>
      </c>
      <c r="C56" s="110"/>
      <c r="D56" s="111"/>
      <c r="E56" s="110"/>
      <c r="F56" s="111"/>
      <c r="G56" s="111"/>
      <c r="H56" s="111"/>
      <c r="I56" s="111"/>
      <c r="J56" s="42" t="e">
        <f aca="false">+J55/(days-COUNT(AO16:AO46))</f>
        <v>#DIV/0!</v>
      </c>
      <c r="L56" s="109" t="s">
        <v>35</v>
      </c>
      <c r="M56" s="110"/>
      <c r="N56" s="111"/>
      <c r="O56" s="110"/>
      <c r="P56" s="111"/>
      <c r="Q56" s="111"/>
      <c r="R56" s="111"/>
      <c r="S56" s="111"/>
      <c r="T56" s="42" t="e">
        <f aca="false">T55/(days-COUNT(AO16:AO46))</f>
        <v>#DIV/0!</v>
      </c>
    </row>
    <row r="57" customFormat="false" ht="12.75" hidden="false" customHeight="true" outlineLevel="0" collapsed="false">
      <c r="B57" s="105"/>
      <c r="C57" s="105"/>
      <c r="E57" s="105"/>
      <c r="F57" s="108"/>
      <c r="G57" s="108"/>
      <c r="H57" s="106"/>
      <c r="I57" s="106"/>
      <c r="L57" s="32"/>
      <c r="M57" s="32"/>
      <c r="O57" s="32"/>
    </row>
    <row r="58" customFormat="false" ht="12.75" hidden="false" customHeight="false" outlineLevel="0" collapsed="false">
      <c r="B58" s="32"/>
      <c r="C58" s="32"/>
      <c r="E58" s="32"/>
      <c r="L58" s="104" t="s">
        <v>36</v>
      </c>
      <c r="M58" s="105"/>
      <c r="N58" s="106"/>
      <c r="O58" s="106"/>
      <c r="P58" s="106"/>
      <c r="Q58" s="106"/>
      <c r="R58" s="106"/>
      <c r="S58" s="107" t="n">
        <f aca="false">DSUM(tufco,"wbtotal",cnt)+'Apr 99'!O58</f>
        <v>4530000</v>
      </c>
      <c r="U58" s="112"/>
    </row>
    <row r="59" customFormat="false" ht="13.5" hidden="false" customHeight="false" outlineLevel="0" collapsed="false">
      <c r="B59" s="32"/>
      <c r="C59" s="32"/>
      <c r="D59" s="201"/>
      <c r="E59" s="32"/>
      <c r="L59" s="109" t="s">
        <v>37</v>
      </c>
      <c r="M59" s="110"/>
      <c r="N59" s="111"/>
      <c r="O59" s="111"/>
      <c r="P59" s="111"/>
      <c r="Q59" s="111"/>
      <c r="R59" s="111"/>
      <c r="S59" s="141" t="n">
        <f aca="false">S58/(SUM(AO16:AO46)+'Jan 99a'!days+'Feb 99'!days+'Mar 99'!days+'Apr 99'!days)</f>
        <v>30000</v>
      </c>
      <c r="X59" s="202"/>
    </row>
    <row r="60" customFormat="false" ht="13.5" hidden="false" customHeight="false" outlineLevel="0" collapsed="false">
      <c r="B60" s="104" t="s">
        <v>38</v>
      </c>
      <c r="C60" s="105"/>
      <c r="D60" s="106"/>
      <c r="E60" s="106"/>
      <c r="F60" s="106"/>
      <c r="G60" s="106"/>
      <c r="H60" s="116" t="n">
        <v>12775000</v>
      </c>
      <c r="N60" s="106"/>
    </row>
    <row r="61" customFormat="false" ht="12.75" hidden="false" customHeight="false" outlineLevel="0" collapsed="false">
      <c r="B61" s="38" t="s">
        <v>41</v>
      </c>
      <c r="C61" s="32"/>
      <c r="D61" s="201"/>
      <c r="E61" s="32"/>
      <c r="H61" s="117" t="n">
        <f aca="false">DSUM(tufco,"hplrtotal",cnt)+'Apr 99'!F61</f>
        <v>4395000</v>
      </c>
      <c r="L61" s="104" t="s">
        <v>39</v>
      </c>
      <c r="M61" s="105"/>
      <c r="N61" s="108"/>
      <c r="O61" s="108"/>
      <c r="P61" s="108"/>
      <c r="Q61" s="108"/>
      <c r="R61" s="106"/>
      <c r="S61" s="107" t="n">
        <f aca="false">DSUM(tufco,"gdtotal",cnt)/(COUNT(AO16:AO46))</f>
        <v>15403.1935483871</v>
      </c>
      <c r="X61" s="202"/>
    </row>
    <row r="62" customFormat="false" ht="12.75" hidden="false" customHeight="false" outlineLevel="0" collapsed="false">
      <c r="B62" s="38" t="s">
        <v>37</v>
      </c>
      <c r="C62" s="32"/>
      <c r="D62" s="201"/>
      <c r="E62" s="32"/>
      <c r="H62" s="117" t="n">
        <f aca="false">H61/(SUM(AO16:AO46)+'Jan 99a'!days+'Feb 99'!days+'Mar 99'!days+'Apr 99'!days)</f>
        <v>29105.9602649007</v>
      </c>
      <c r="L62" s="38" t="s">
        <v>34</v>
      </c>
      <c r="M62" s="32"/>
      <c r="S62" s="31"/>
      <c r="X62" s="202"/>
    </row>
    <row r="63" customFormat="false" ht="13.5" hidden="false" customHeight="false" outlineLevel="0" collapsed="false">
      <c r="B63" s="109" t="s">
        <v>43</v>
      </c>
      <c r="C63" s="110"/>
      <c r="D63" s="110"/>
      <c r="E63" s="110"/>
      <c r="F63" s="111"/>
      <c r="G63" s="111"/>
      <c r="H63" s="118" t="n">
        <f aca="false">(+H60-H61)/(365-SUM(AO16:AO46)-'Jan 99a'!days-'Feb 99'!days-'Mar 99'!days-'Apr 99'!days)</f>
        <v>39158.8785046729</v>
      </c>
      <c r="L63" s="109" t="s">
        <v>35</v>
      </c>
      <c r="M63" s="110"/>
      <c r="N63" s="111"/>
      <c r="O63" s="111"/>
      <c r="P63" s="111"/>
      <c r="Q63" s="111"/>
      <c r="R63" s="111"/>
      <c r="S63" s="42"/>
      <c r="T63" s="32"/>
      <c r="X63" s="32"/>
      <c r="Z63" s="32"/>
    </row>
    <row r="64" customFormat="false" ht="13.5" hidden="false" customHeight="false" outlineLevel="0" collapsed="false">
      <c r="D64" s="201"/>
      <c r="L64" s="104" t="s">
        <v>44</v>
      </c>
      <c r="M64" s="105"/>
      <c r="N64" s="201"/>
      <c r="O64" s="105"/>
      <c r="P64" s="105"/>
      <c r="Q64" s="105"/>
      <c r="R64" s="105"/>
      <c r="S64" s="116" t="n">
        <v>9125000</v>
      </c>
      <c r="X64" s="202"/>
    </row>
    <row r="65" customFormat="false" ht="12.75" hidden="false" customHeight="false" outlineLevel="0" collapsed="false">
      <c r="B65" s="142" t="s">
        <v>66</v>
      </c>
      <c r="C65" s="106"/>
      <c r="D65" s="106"/>
      <c r="E65" s="106"/>
      <c r="F65" s="106"/>
      <c r="G65" s="106"/>
      <c r="H65" s="116" t="n">
        <f aca="false">DSUM(tufco,"hplrtotal",cnt)+DSUM(tufco,"gdtotal",cnt)</f>
        <v>1717499</v>
      </c>
      <c r="L65" s="38" t="s">
        <v>45</v>
      </c>
      <c r="M65" s="32"/>
      <c r="O65" s="32"/>
      <c r="P65" s="32"/>
      <c r="Q65" s="32"/>
      <c r="R65" s="32"/>
      <c r="S65" s="117" t="n">
        <f aca="false">DSUM(tufco,"gdtotal",cnt)+'Apr 99'!O65</f>
        <v>2247358</v>
      </c>
    </row>
    <row r="66" customFormat="false" ht="12.75" hidden="false" customHeight="false" outlineLevel="0" collapsed="false">
      <c r="B66" s="34" t="s">
        <v>67</v>
      </c>
      <c r="D66" s="201"/>
      <c r="H66" s="117" t="n">
        <f aca="false">H65+'Apr 99'!F66</f>
        <v>5732609</v>
      </c>
      <c r="L66" s="38" t="s">
        <v>37</v>
      </c>
      <c r="M66" s="32"/>
      <c r="N66" s="201"/>
      <c r="O66" s="32"/>
      <c r="P66" s="32"/>
      <c r="Q66" s="32"/>
      <c r="R66" s="32"/>
      <c r="S66" s="143" t="n">
        <f aca="false">S65/(SUM(AO16:AO46)+'Jan 99a'!days+'Feb 99'!days+'Mar 99'!days+'Apr 99'!days)</f>
        <v>14883.1655629139</v>
      </c>
      <c r="V66" s="102"/>
      <c r="X66" s="202"/>
    </row>
    <row r="67" customFormat="false" ht="13.5" hidden="false" customHeight="false" outlineLevel="0" collapsed="false">
      <c r="B67" s="109" t="s">
        <v>47</v>
      </c>
      <c r="C67" s="110"/>
      <c r="D67" s="110"/>
      <c r="E67" s="110"/>
      <c r="F67" s="111"/>
      <c r="G67" s="111"/>
      <c r="H67" s="118" t="n">
        <f aca="false">+H63+Q67</f>
        <v>39158.8785046729</v>
      </c>
      <c r="L67" s="109" t="s">
        <v>43</v>
      </c>
      <c r="M67" s="110"/>
      <c r="N67" s="110"/>
      <c r="O67" s="110"/>
      <c r="P67" s="110"/>
      <c r="Q67" s="110"/>
      <c r="R67" s="110"/>
      <c r="S67" s="118" t="n">
        <f aca="false">(+S64-S65)/(365-SUM(AO16:AO46)-'Jan 99a'!days-'Feb 99'!days-'Mar 99'!days-'Apr 99'!days)</f>
        <v>32138.5140186916</v>
      </c>
      <c r="X67" s="32"/>
    </row>
    <row r="68" customFormat="false" ht="12.75" hidden="false" customHeight="false" outlineLevel="0" collapsed="false">
      <c r="D68" s="0"/>
      <c r="N68" s="0"/>
      <c r="X68" s="203"/>
    </row>
    <row r="69" customFormat="false" ht="12.75" hidden="false" customHeight="false" outlineLevel="0" collapsed="false">
      <c r="B69" s="190"/>
      <c r="C69" s="1" t="s">
        <v>48</v>
      </c>
      <c r="E69" s="0"/>
    </row>
    <row r="71" customFormat="false" ht="12.75" hidden="false" customHeight="false" outlineLevel="0" collapsed="false">
      <c r="D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X71" s="37"/>
    </row>
    <row r="72" customFormat="false" ht="12.75" hidden="false" customHeight="false" outlineLevel="0" collapsed="false">
      <c r="D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X72" s="37"/>
    </row>
    <row r="75" customFormat="false" ht="12.75" hidden="false" customHeight="false" outlineLevel="0" collapsed="false">
      <c r="A75" s="121"/>
      <c r="B75" s="121"/>
      <c r="C75" s="121"/>
      <c r="D75" s="0"/>
      <c r="E75" s="121"/>
      <c r="F75" s="0"/>
      <c r="G75" s="0"/>
      <c r="H75" s="0"/>
      <c r="I75" s="0"/>
      <c r="J75" s="121"/>
      <c r="K75" s="121"/>
      <c r="L75" s="121"/>
      <c r="M75" s="121"/>
      <c r="N75" s="0"/>
      <c r="O75" s="121"/>
      <c r="P75" s="0"/>
      <c r="Q75" s="0"/>
      <c r="R75" s="0"/>
      <c r="S75" s="0"/>
      <c r="T75" s="0"/>
      <c r="U75" s="0"/>
      <c r="V75" s="0"/>
      <c r="W75" s="0"/>
      <c r="X75" s="0"/>
      <c r="Y75" s="0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21"/>
      <c r="AV75" s="121"/>
      <c r="AW75" s="121"/>
      <c r="AX75" s="121"/>
      <c r="AY75" s="121"/>
      <c r="AZ75" s="121"/>
      <c r="BA75" s="121"/>
      <c r="BB75" s="121"/>
      <c r="BC75" s="121"/>
      <c r="BD75" s="121"/>
      <c r="BE75" s="121"/>
      <c r="BF75" s="121"/>
      <c r="BG75" s="121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21"/>
      <c r="BS75" s="121"/>
      <c r="BT75" s="121"/>
      <c r="BU75" s="121"/>
      <c r="BV75" s="121"/>
      <c r="BW75" s="121"/>
      <c r="BX75" s="121"/>
      <c r="BY75" s="121"/>
      <c r="BZ75" s="121"/>
      <c r="CA75" s="121"/>
      <c r="CB75" s="121"/>
      <c r="CC75" s="121"/>
      <c r="CD75" s="121"/>
      <c r="CE75" s="121"/>
      <c r="CF75" s="121"/>
      <c r="CG75" s="121"/>
      <c r="CH75" s="121"/>
      <c r="CI75" s="121"/>
      <c r="CJ75" s="121"/>
      <c r="CK75" s="121"/>
      <c r="CL75" s="121"/>
      <c r="CM75" s="121"/>
      <c r="CN75" s="121"/>
      <c r="CO75" s="121"/>
      <c r="CP75" s="121"/>
      <c r="CQ75" s="121"/>
      <c r="CR75" s="121"/>
      <c r="CS75" s="121"/>
      <c r="CT75" s="121"/>
      <c r="CU75" s="121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X75" s="121"/>
      <c r="FY75" s="121"/>
      <c r="FZ75" s="121"/>
      <c r="GA75" s="121"/>
      <c r="GB75" s="121"/>
      <c r="GC75" s="121"/>
      <c r="GD75" s="121"/>
      <c r="GE75" s="121"/>
      <c r="GF75" s="121"/>
      <c r="GG75" s="121"/>
      <c r="GH75" s="121"/>
      <c r="GI75" s="121"/>
      <c r="GJ75" s="121"/>
      <c r="GK75" s="121"/>
      <c r="GL75" s="121"/>
      <c r="GM75" s="121"/>
      <c r="GN75" s="121"/>
      <c r="GO75" s="121"/>
      <c r="GP75" s="121"/>
      <c r="GQ75" s="121"/>
      <c r="GR75" s="121"/>
      <c r="GS75" s="121"/>
      <c r="GT75" s="121"/>
      <c r="GU75" s="121"/>
      <c r="GV75" s="121"/>
      <c r="GW75" s="121"/>
      <c r="GX75" s="121"/>
      <c r="GY75" s="121"/>
      <c r="GZ75" s="121"/>
      <c r="HA75" s="121"/>
      <c r="HB75" s="121"/>
      <c r="HC75" s="121"/>
      <c r="HD75" s="121"/>
      <c r="HE75" s="121"/>
      <c r="HF75" s="121"/>
      <c r="HG75" s="121"/>
      <c r="HH75" s="121"/>
      <c r="HI75" s="121"/>
      <c r="HJ75" s="121"/>
      <c r="HK75" s="121"/>
      <c r="HL75" s="121"/>
      <c r="HM75" s="121"/>
      <c r="HN75" s="121"/>
      <c r="HO75" s="121"/>
      <c r="HP75" s="121"/>
      <c r="HQ75" s="121"/>
      <c r="HR75" s="121"/>
      <c r="HS75" s="121"/>
      <c r="HT75" s="121"/>
      <c r="HU75" s="121"/>
      <c r="HV75" s="121"/>
      <c r="HW75" s="121"/>
      <c r="HX75" s="121"/>
      <c r="HY75" s="121"/>
      <c r="HZ75" s="121"/>
      <c r="IA75" s="121"/>
      <c r="IB75" s="121"/>
      <c r="IC75" s="121"/>
      <c r="ID75" s="121"/>
      <c r="IE75" s="121"/>
      <c r="IF75" s="121"/>
      <c r="IG75" s="121"/>
      <c r="IH75" s="121"/>
      <c r="II75" s="121"/>
      <c r="IJ75" s="121"/>
      <c r="IK75" s="121"/>
      <c r="IL75" s="121"/>
      <c r="IM75" s="121"/>
      <c r="IN75" s="121"/>
      <c r="IO75" s="121"/>
      <c r="IP75" s="121"/>
      <c r="IQ75" s="121"/>
      <c r="IR75" s="121"/>
      <c r="IS75" s="121"/>
      <c r="IT75" s="121"/>
      <c r="IU75" s="121"/>
      <c r="IV75" s="121"/>
      <c r="IW75" s="121"/>
    </row>
    <row r="76" customFormat="false" ht="12.75" hidden="false" customHeight="false" outlineLevel="0" collapsed="false">
      <c r="A76" s="121"/>
      <c r="B76" s="121"/>
      <c r="C76" s="121"/>
      <c r="D76" s="0"/>
      <c r="E76" s="121"/>
      <c r="F76" s="0"/>
      <c r="G76" s="0"/>
      <c r="H76" s="0"/>
      <c r="I76" s="0"/>
      <c r="J76" s="121"/>
      <c r="K76" s="121"/>
      <c r="L76" s="121"/>
      <c r="M76" s="121"/>
      <c r="N76" s="0"/>
      <c r="O76" s="121"/>
      <c r="P76" s="0"/>
      <c r="Q76" s="0"/>
      <c r="R76" s="0"/>
      <c r="S76" s="0"/>
      <c r="T76" s="0"/>
      <c r="U76" s="0"/>
      <c r="V76" s="0"/>
      <c r="W76" s="0"/>
      <c r="X76" s="0"/>
      <c r="Y76" s="0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21"/>
      <c r="AV76" s="121"/>
      <c r="AW76" s="121"/>
      <c r="AX76" s="121"/>
      <c r="AY76" s="121"/>
      <c r="AZ76" s="121"/>
      <c r="BA76" s="121"/>
      <c r="BB76" s="121"/>
      <c r="BC76" s="121"/>
      <c r="BD76" s="121"/>
      <c r="BE76" s="121"/>
      <c r="BF76" s="121"/>
      <c r="BG76" s="121"/>
      <c r="BH76" s="121"/>
      <c r="BI76" s="121"/>
      <c r="BJ76" s="121"/>
      <c r="BK76" s="121"/>
      <c r="BL76" s="121"/>
      <c r="BM76" s="121"/>
      <c r="BN76" s="121"/>
      <c r="BO76" s="121"/>
      <c r="BP76" s="121"/>
      <c r="BQ76" s="121"/>
      <c r="BR76" s="121"/>
      <c r="BS76" s="121"/>
      <c r="BT76" s="121"/>
      <c r="BU76" s="121"/>
      <c r="BV76" s="121"/>
      <c r="BW76" s="121"/>
      <c r="BX76" s="121"/>
      <c r="BY76" s="121"/>
      <c r="BZ76" s="121"/>
      <c r="CA76" s="121"/>
      <c r="CB76" s="121"/>
      <c r="CC76" s="121"/>
      <c r="CD76" s="121"/>
      <c r="CE76" s="121"/>
      <c r="CF76" s="121"/>
      <c r="CG76" s="121"/>
      <c r="CH76" s="121"/>
      <c r="CI76" s="121"/>
      <c r="CJ76" s="121"/>
      <c r="CK76" s="121"/>
      <c r="CL76" s="121"/>
      <c r="CM76" s="121"/>
      <c r="CN76" s="121"/>
      <c r="CO76" s="121"/>
      <c r="CP76" s="121"/>
      <c r="CQ76" s="121"/>
      <c r="CR76" s="121"/>
      <c r="CS76" s="121"/>
      <c r="CT76" s="121"/>
      <c r="CU76" s="121"/>
      <c r="CV76" s="121"/>
      <c r="CW76" s="121"/>
      <c r="CX76" s="121"/>
      <c r="CY76" s="121"/>
      <c r="CZ76" s="121"/>
      <c r="DA76" s="121"/>
      <c r="DB76" s="121"/>
      <c r="DC76" s="121"/>
      <c r="DD76" s="121"/>
      <c r="DE76" s="121"/>
      <c r="DF76" s="121"/>
      <c r="DG76" s="121"/>
      <c r="DH76" s="121"/>
      <c r="DI76" s="121"/>
      <c r="DJ76" s="121"/>
      <c r="DK76" s="121"/>
      <c r="DL76" s="121"/>
      <c r="DM76" s="121"/>
      <c r="DN76" s="121"/>
      <c r="DO76" s="121"/>
      <c r="DP76" s="121"/>
      <c r="DQ76" s="121"/>
      <c r="DR76" s="121"/>
      <c r="DS76" s="121"/>
      <c r="DT76" s="121"/>
      <c r="DU76" s="121"/>
      <c r="DV76" s="121"/>
      <c r="DW76" s="121"/>
      <c r="DX76" s="121"/>
      <c r="DY76" s="121"/>
      <c r="DZ76" s="121"/>
      <c r="EA76" s="121"/>
      <c r="EB76" s="121"/>
      <c r="EC76" s="121"/>
      <c r="ED76" s="121"/>
      <c r="EE76" s="121"/>
      <c r="EF76" s="121"/>
      <c r="EG76" s="121"/>
      <c r="EH76" s="121"/>
      <c r="EI76" s="121"/>
      <c r="EJ76" s="121"/>
      <c r="EK76" s="121"/>
      <c r="EL76" s="121"/>
      <c r="EM76" s="121"/>
      <c r="EN76" s="121"/>
      <c r="EO76" s="121"/>
      <c r="EP76" s="121"/>
      <c r="EQ76" s="121"/>
      <c r="ER76" s="121"/>
      <c r="ES76" s="121"/>
      <c r="ET76" s="121"/>
      <c r="EU76" s="121"/>
      <c r="EV76" s="121"/>
      <c r="EW76" s="121"/>
      <c r="EX76" s="121"/>
      <c r="EY76" s="121"/>
      <c r="EZ76" s="121"/>
      <c r="FA76" s="121"/>
      <c r="FB76" s="121"/>
      <c r="FC76" s="121"/>
      <c r="FD76" s="121"/>
      <c r="FE76" s="121"/>
      <c r="FF76" s="121"/>
      <c r="FG76" s="121"/>
      <c r="FH76" s="121"/>
      <c r="FI76" s="121"/>
      <c r="FJ76" s="121"/>
      <c r="FK76" s="121"/>
      <c r="FL76" s="121"/>
      <c r="FM76" s="121"/>
      <c r="FN76" s="121"/>
      <c r="FO76" s="121"/>
      <c r="FP76" s="121"/>
      <c r="FQ76" s="121"/>
      <c r="FR76" s="121"/>
      <c r="FS76" s="121"/>
      <c r="FT76" s="121"/>
      <c r="FU76" s="121"/>
      <c r="FV76" s="121"/>
      <c r="FW76" s="121"/>
      <c r="FX76" s="121"/>
      <c r="FY76" s="121"/>
      <c r="FZ76" s="121"/>
      <c r="GA76" s="121"/>
      <c r="GB76" s="121"/>
      <c r="GC76" s="121"/>
      <c r="GD76" s="121"/>
      <c r="GE76" s="121"/>
      <c r="GF76" s="121"/>
      <c r="GG76" s="121"/>
      <c r="GH76" s="121"/>
      <c r="GI76" s="121"/>
      <c r="GJ76" s="121"/>
      <c r="GK76" s="121"/>
      <c r="GL76" s="121"/>
      <c r="GM76" s="121"/>
      <c r="GN76" s="121"/>
      <c r="GO76" s="121"/>
      <c r="GP76" s="121"/>
      <c r="GQ76" s="121"/>
      <c r="GR76" s="121"/>
      <c r="GS76" s="121"/>
      <c r="GT76" s="121"/>
      <c r="GU76" s="121"/>
      <c r="GV76" s="121"/>
      <c r="GW76" s="121"/>
      <c r="GX76" s="121"/>
      <c r="GY76" s="121"/>
      <c r="GZ76" s="121"/>
      <c r="HA76" s="121"/>
      <c r="HB76" s="121"/>
      <c r="HC76" s="121"/>
      <c r="HD76" s="121"/>
      <c r="HE76" s="121"/>
      <c r="HF76" s="121"/>
      <c r="HG76" s="121"/>
      <c r="HH76" s="121"/>
      <c r="HI76" s="121"/>
      <c r="HJ76" s="121"/>
      <c r="HK76" s="121"/>
      <c r="HL76" s="121"/>
      <c r="HM76" s="121"/>
      <c r="HN76" s="121"/>
      <c r="HO76" s="121"/>
      <c r="HP76" s="121"/>
      <c r="HQ76" s="121"/>
      <c r="HR76" s="121"/>
      <c r="HS76" s="121"/>
      <c r="HT76" s="121"/>
      <c r="HU76" s="121"/>
      <c r="HV76" s="121"/>
      <c r="HW76" s="121"/>
      <c r="HX76" s="121"/>
      <c r="HY76" s="121"/>
      <c r="HZ76" s="121"/>
      <c r="IA76" s="121"/>
      <c r="IB76" s="121"/>
      <c r="IC76" s="121"/>
      <c r="ID76" s="121"/>
      <c r="IE76" s="121"/>
      <c r="IF76" s="121"/>
      <c r="IG76" s="121"/>
      <c r="IH76" s="121"/>
      <c r="II76" s="121"/>
      <c r="IJ76" s="121"/>
      <c r="IK76" s="121"/>
      <c r="IL76" s="121"/>
      <c r="IM76" s="121"/>
      <c r="IN76" s="121"/>
      <c r="IO76" s="121"/>
      <c r="IP76" s="121"/>
      <c r="IQ76" s="121"/>
      <c r="IR76" s="121"/>
      <c r="IS76" s="121"/>
      <c r="IT76" s="121"/>
      <c r="IU76" s="121"/>
      <c r="IV76" s="121"/>
      <c r="IW76" s="121"/>
    </row>
    <row r="77" customFormat="false" ht="12.75" hidden="false" customHeight="false" outlineLevel="0" collapsed="false">
      <c r="D77" s="0"/>
      <c r="F77" s="0"/>
      <c r="G77" s="0"/>
      <c r="H77" s="0"/>
      <c r="I77" s="0"/>
      <c r="N77" s="0"/>
      <c r="X77" s="0"/>
    </row>
    <row r="87" customFormat="false" ht="12.75" hidden="false" customHeight="false" outlineLevel="0" collapsed="false">
      <c r="A87" s="1" t="s">
        <v>59</v>
      </c>
    </row>
    <row r="88" customFormat="false" ht="12.75" hidden="false" customHeight="false" outlineLevel="0" collapsed="false">
      <c r="A88" s="1" t="n">
        <v>1</v>
      </c>
    </row>
  </sheetData>
  <mergeCells count="5">
    <mergeCell ref="F12:I12"/>
    <mergeCell ref="P12:S12"/>
    <mergeCell ref="Z12:AB12"/>
    <mergeCell ref="AK12:AM12"/>
    <mergeCell ref="AG13:AI13"/>
  </mergeCells>
  <printOptions headings="false" gridLines="false" gridLinesSet="true" horizontalCentered="false" verticalCentered="false"/>
  <pageMargins left="0.379861111111111" right="0.329861111111111" top="0.75" bottom="0.752083333333333" header="0.511811023622047" footer="0.2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8"/>
  <sheetViews>
    <sheetView showFormulas="false" showGridLines="false" showRowColHeaders="true" showZeros="true" rightToLeft="false" tabSelected="false" showOutlineSymbols="true" defaultGridColor="true" view="normal" topLeftCell="A3" colorId="64" zoomScale="70" zoomScaleNormal="70" zoomScalePageLayoutView="100" workbookViewId="0">
      <pane xSplit="1" ySplit="13" topLeftCell="C26" activePane="bottomRight" state="frozen"/>
      <selection pane="topLeft" activeCell="A3" activeCellId="0" sqref="A3"/>
      <selection pane="topRight" activeCell="C3" activeCellId="0" sqref="C3"/>
      <selection pane="bottomLeft" activeCell="A26" activeCellId="0" sqref="A26"/>
      <selection pane="bottomRight" activeCell="T48" activeCellId="0" sqref="T4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7.7"/>
    <col collapsed="false" customWidth="true" hidden="false" outlineLevel="0" max="2" min="2" style="1" width="13.28"/>
    <col collapsed="false" customWidth="true" hidden="false" outlineLevel="0" max="3" min="3" style="1" width="2.7"/>
    <col collapsed="false" customWidth="true" hidden="false" outlineLevel="0" max="4" min="4" style="1" width="11.13"/>
    <col collapsed="false" customWidth="true" hidden="false" outlineLevel="0" max="5" min="5" style="1" width="2.7"/>
    <col collapsed="false" customWidth="true" hidden="false" outlineLevel="0" max="6" min="6" style="1" width="14.7"/>
    <col collapsed="false" customWidth="true" hidden="false" outlineLevel="0" max="7" min="7" style="1" width="13.41"/>
    <col collapsed="false" customWidth="true" hidden="false" outlineLevel="0" max="8" min="8" style="1" width="14.14"/>
    <col collapsed="false" customWidth="true" hidden="false" outlineLevel="0" max="9" min="9" style="1" width="11.13"/>
    <col collapsed="false" customWidth="true" hidden="false" outlineLevel="0" max="10" min="10" style="1" width="12.7"/>
    <col collapsed="false" customWidth="true" hidden="false" outlineLevel="0" max="11" min="11" style="1" width="3.7"/>
    <col collapsed="false" customWidth="true" hidden="false" outlineLevel="0" max="12" min="12" style="1" width="10.71"/>
    <col collapsed="false" customWidth="true" hidden="false" outlineLevel="0" max="13" min="13" style="1" width="2.7"/>
    <col collapsed="false" customWidth="true" hidden="false" outlineLevel="0" max="14" min="14" style="1" width="11.13"/>
    <col collapsed="false" customWidth="true" hidden="false" outlineLevel="0" max="15" min="15" style="1" width="2.7"/>
    <col collapsed="false" customWidth="true" hidden="false" outlineLevel="0" max="16" min="16" style="1" width="13.41"/>
    <col collapsed="false" customWidth="true" hidden="false" outlineLevel="0" max="17" min="17" style="1" width="10.71"/>
    <col collapsed="false" customWidth="true" hidden="false" outlineLevel="0" max="18" min="18" style="1" width="14.7"/>
    <col collapsed="false" customWidth="true" hidden="false" outlineLevel="0" max="19" min="19" style="1" width="12.56"/>
    <col collapsed="false" customWidth="true" hidden="false" outlineLevel="0" max="20" min="20" style="1" width="12.7"/>
    <col collapsed="false" customWidth="true" hidden="false" outlineLevel="0" max="21" min="21" style="1" width="3.7"/>
    <col collapsed="false" customWidth="true" hidden="false" outlineLevel="0" max="22" min="22" style="1" width="10.71"/>
    <col collapsed="false" customWidth="true" hidden="false" outlineLevel="0" max="23" min="23" style="1" width="2.42"/>
    <col collapsed="false" customWidth="true" hidden="false" outlineLevel="0" max="24" min="24" style="1" width="11.13"/>
    <col collapsed="false" customWidth="true" hidden="false" outlineLevel="0" max="25" min="25" style="1" width="2.42"/>
    <col collapsed="false" customWidth="true" hidden="false" outlineLevel="0" max="26" min="26" style="1" width="13.41"/>
    <col collapsed="false" customWidth="true" hidden="false" outlineLevel="0" max="28" min="27" style="1" width="10.71"/>
    <col collapsed="false" customWidth="true" hidden="false" outlineLevel="0" max="29" min="29" style="1" width="12.7"/>
    <col collapsed="false" customWidth="true" hidden="false" outlineLevel="0" max="30" min="30" style="1" width="4.7"/>
    <col collapsed="false" customWidth="true" hidden="false" outlineLevel="0" max="31" min="31" style="1" width="14.56"/>
    <col collapsed="false" customWidth="true" hidden="false" outlineLevel="0" max="32" min="32" style="1" width="6.7"/>
    <col collapsed="false" customWidth="true" hidden="false" outlineLevel="0" max="33" min="33" style="1" width="12.85"/>
    <col collapsed="false" customWidth="true" hidden="false" outlineLevel="0" max="34" min="34" style="1" width="10.71"/>
    <col collapsed="false" customWidth="true" hidden="false" outlineLevel="0" max="35" min="35" style="1" width="12.42"/>
    <col collapsed="false" customWidth="true" hidden="false" outlineLevel="0" max="36" min="36" style="1" width="6.7"/>
    <col collapsed="false" customWidth="true" hidden="true" outlineLevel="0" max="37" min="37" style="1" width="12.42"/>
    <col collapsed="false" customWidth="true" hidden="true" outlineLevel="0" max="38" min="38" style="1" width="14.7"/>
    <col collapsed="false" customWidth="true" hidden="true" outlineLevel="0" max="39" min="39" style="1" width="11.28"/>
    <col collapsed="false" customWidth="true" hidden="true" outlineLevel="0" max="40" min="40" style="1" width="9.06"/>
    <col collapsed="false" customWidth="false" hidden="false" outlineLevel="0" max="41" min="41" style="1" width="9.14"/>
    <col collapsed="false" customWidth="true" hidden="true" outlineLevel="0" max="43" min="42" style="1" width="9.06"/>
    <col collapsed="false" customWidth="true" hidden="false" outlineLevel="0" max="44" min="44" style="1" width="8.99"/>
    <col collapsed="false" customWidth="false" hidden="false" outlineLevel="0" max="45" min="45" style="1" width="9.14"/>
    <col collapsed="false" customWidth="true" hidden="false" outlineLevel="0" max="47" min="46" style="1" width="12.28"/>
    <col collapsed="false" customWidth="false" hidden="false" outlineLevel="0" max="48" min="48" style="1" width="9.14"/>
    <col collapsed="false" customWidth="true" hidden="false" outlineLevel="0" max="49" min="49" style="1" width="10.28"/>
    <col collapsed="false" customWidth="false" hidden="false" outlineLevel="0" max="257" min="50" style="1" width="9.14"/>
  </cols>
  <sheetData>
    <row r="1" customFormat="false" ht="13.5" hidden="false" customHeight="false" outlineLevel="0" collapsed="false">
      <c r="D1" s="191"/>
      <c r="H1" s="3" t="s">
        <v>0</v>
      </c>
      <c r="I1" s="4" t="s">
        <v>1</v>
      </c>
      <c r="N1" s="191"/>
      <c r="X1" s="191"/>
    </row>
    <row r="2" customFormat="false" ht="13.5" hidden="false" customHeight="false" outlineLevel="0" collapsed="false">
      <c r="A2" s="5" t="s">
        <v>2</v>
      </c>
      <c r="B2" s="6" t="n">
        <v>30</v>
      </c>
      <c r="C2" s="7"/>
      <c r="D2" s="192"/>
      <c r="E2" s="7"/>
      <c r="H2" s="9" t="n">
        <v>40000</v>
      </c>
      <c r="I2" s="10" t="n">
        <v>40000</v>
      </c>
      <c r="N2" s="192"/>
      <c r="X2" s="192"/>
    </row>
    <row r="3" customFormat="false" ht="19.5" hidden="false" customHeight="false" outlineLevel="0" collapsed="false">
      <c r="A3" s="11" t="s">
        <v>4</v>
      </c>
      <c r="B3" s="0"/>
      <c r="C3" s="0"/>
      <c r="D3" s="0"/>
      <c r="E3" s="0"/>
      <c r="F3" s="0"/>
      <c r="G3" s="0"/>
      <c r="H3" s="0" t="s">
        <v>71</v>
      </c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</row>
    <row r="4" customFormat="false" ht="19.5" hidden="false" customHeight="false" outlineLevel="0" collapsed="false">
      <c r="A4" s="11" t="s">
        <v>5</v>
      </c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R4" s="1" t="n">
        <v>36281</v>
      </c>
    </row>
    <row r="5" customFormat="false" ht="19.5" hidden="false" customHeight="false" outlineLevel="0" collapsed="false">
      <c r="A5" s="11"/>
      <c r="B5" s="0"/>
      <c r="C5" s="0"/>
      <c r="D5" s="0"/>
      <c r="E5" s="0"/>
      <c r="F5" s="0"/>
      <c r="G5" s="0"/>
      <c r="H5" s="0"/>
      <c r="I5" s="0"/>
      <c r="J5" s="0"/>
      <c r="K5" s="0"/>
      <c r="L5" s="12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R5" s="1" t="n">
        <v>36342</v>
      </c>
      <c r="AU5" s="144" t="n">
        <f aca="false">time</f>
        <v>45926.9769181935</v>
      </c>
    </row>
    <row r="6" customFormat="false" ht="19.5" hidden="false" customHeight="false" outlineLevel="0" collapsed="false">
      <c r="A6" s="13" t="s">
        <v>75</v>
      </c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R6" s="102" t="n">
        <f aca="true">IF(NOW()&lt;36342,ROUND(NOW(),0),36342)</f>
        <v>36342</v>
      </c>
      <c r="AT6" s="145" t="n">
        <f aca="true">NOW()</f>
        <v>45926.9769181935</v>
      </c>
      <c r="AU6" s="144" t="n">
        <v>0.5</v>
      </c>
    </row>
    <row r="7" customFormat="false" ht="16.5" hidden="false" customHeight="false" outlineLevel="0" collapsed="false">
      <c r="A7" s="14"/>
    </row>
    <row r="8" customFormat="false" ht="18" hidden="false" customHeight="false" outlineLevel="0" collapsed="false">
      <c r="B8" s="15" t="s">
        <v>7</v>
      </c>
      <c r="C8" s="16"/>
      <c r="D8" s="16"/>
      <c r="E8" s="16"/>
      <c r="F8" s="16"/>
      <c r="G8" s="16"/>
      <c r="H8" s="16"/>
      <c r="I8" s="16"/>
      <c r="J8" s="17"/>
      <c r="K8" s="18"/>
      <c r="L8" s="19" t="s">
        <v>8</v>
      </c>
      <c r="M8" s="20"/>
      <c r="N8" s="20"/>
      <c r="O8" s="20"/>
      <c r="P8" s="21"/>
      <c r="Q8" s="21"/>
      <c r="R8" s="21"/>
      <c r="S8" s="21"/>
      <c r="T8" s="22"/>
      <c r="V8" s="23" t="s">
        <v>9</v>
      </c>
      <c r="W8" s="24"/>
      <c r="X8" s="24"/>
      <c r="Y8" s="24"/>
      <c r="Z8" s="24"/>
      <c r="AA8" s="25"/>
      <c r="AB8" s="24"/>
      <c r="AC8" s="26"/>
      <c r="AD8" s="27"/>
    </row>
    <row r="9" customFormat="false" ht="15" hidden="false" customHeight="true" outlineLevel="0" collapsed="false">
      <c r="B9" s="28" t="s">
        <v>10</v>
      </c>
      <c r="C9" s="29"/>
      <c r="D9" s="18"/>
      <c r="E9" s="29"/>
      <c r="F9" s="18"/>
      <c r="G9" s="18"/>
      <c r="I9" s="18"/>
      <c r="J9" s="30"/>
      <c r="K9" s="18"/>
      <c r="L9" s="28" t="s">
        <v>11</v>
      </c>
      <c r="M9" s="29"/>
      <c r="N9" s="18"/>
      <c r="O9" s="29"/>
      <c r="P9" s="18"/>
      <c r="Q9" s="18"/>
      <c r="R9" s="18"/>
      <c r="S9" s="18"/>
      <c r="T9" s="31"/>
      <c r="V9" s="28" t="s">
        <v>10</v>
      </c>
      <c r="W9" s="29"/>
      <c r="X9" s="18"/>
      <c r="Y9" s="29"/>
      <c r="Z9" s="18"/>
      <c r="AA9" s="32"/>
      <c r="AB9" s="18"/>
      <c r="AC9" s="33"/>
      <c r="AD9" s="27"/>
      <c r="AU9" s="146"/>
    </row>
    <row r="10" customFormat="false" ht="15.75" hidden="false" customHeight="true" outlineLevel="0" collapsed="false">
      <c r="B10" s="34" t="s">
        <v>12</v>
      </c>
      <c r="D10" s="35"/>
      <c r="H10" s="35" t="s">
        <v>73</v>
      </c>
      <c r="J10" s="193" t="n">
        <f aca="false">hplr</f>
        <v>40000</v>
      </c>
      <c r="L10" s="34" t="s">
        <v>14</v>
      </c>
      <c r="N10" s="35"/>
      <c r="R10" s="35" t="str">
        <f aca="false">H10</f>
        <v>May Nom:</v>
      </c>
      <c r="S10" s="36" t="n">
        <f aca="false">wb</f>
        <v>40000</v>
      </c>
      <c r="T10" s="31"/>
      <c r="V10" s="28" t="s">
        <v>15</v>
      </c>
      <c r="W10" s="29"/>
      <c r="X10" s="35"/>
      <c r="Y10" s="29"/>
      <c r="Z10" s="32"/>
      <c r="AA10" s="32"/>
      <c r="AC10" s="31"/>
      <c r="AW10" s="112"/>
    </row>
    <row r="11" customFormat="false" ht="9.75" hidden="false" customHeight="true" outlineLevel="0" collapsed="false">
      <c r="B11" s="34"/>
      <c r="F11" s="37"/>
      <c r="G11" s="37"/>
      <c r="J11" s="31"/>
      <c r="L11" s="34"/>
      <c r="R11" s="37"/>
      <c r="T11" s="31"/>
      <c r="V11" s="38"/>
      <c r="W11" s="32"/>
      <c r="Y11" s="32"/>
      <c r="Z11" s="32"/>
      <c r="AA11" s="32"/>
      <c r="AB11" s="32"/>
      <c r="AC11" s="31"/>
      <c r="AK11" s="39"/>
      <c r="AL11" s="39"/>
      <c r="AM11" s="39"/>
    </row>
    <row r="12" customFormat="false" ht="16.5" hidden="false" customHeight="true" outlineLevel="0" collapsed="false">
      <c r="B12" s="40" t="s">
        <v>52</v>
      </c>
      <c r="C12" s="41"/>
      <c r="D12" s="40" t="s">
        <v>74</v>
      </c>
      <c r="E12" s="45"/>
      <c r="F12" s="40" t="s">
        <v>53</v>
      </c>
      <c r="G12" s="40"/>
      <c r="H12" s="40"/>
      <c r="I12" s="40"/>
      <c r="J12" s="42" t="n">
        <f aca="false">hplr*days</f>
        <v>1200000</v>
      </c>
      <c r="L12" s="43" t="s">
        <v>52</v>
      </c>
      <c r="M12" s="41"/>
      <c r="N12" s="43" t="s">
        <v>74</v>
      </c>
      <c r="O12" s="45"/>
      <c r="P12" s="43" t="s">
        <v>53</v>
      </c>
      <c r="Q12" s="43"/>
      <c r="R12" s="43"/>
      <c r="S12" s="43"/>
      <c r="T12" s="31" t="n">
        <f aca="false">wb*days</f>
        <v>1200000</v>
      </c>
      <c r="V12" s="44" t="s">
        <v>52</v>
      </c>
      <c r="W12" s="45"/>
      <c r="X12" s="44" t="s">
        <v>74</v>
      </c>
      <c r="Y12" s="45"/>
      <c r="Z12" s="44" t="s">
        <v>53</v>
      </c>
      <c r="AA12" s="44"/>
      <c r="AB12" s="44"/>
      <c r="AC12" s="42"/>
      <c r="AK12" s="47" t="s">
        <v>18</v>
      </c>
      <c r="AL12" s="47"/>
      <c r="AM12" s="47"/>
    </row>
    <row r="13" customFormat="false" ht="15" hidden="false" customHeight="false" outlineLevel="0" collapsed="false">
      <c r="B13" s="48" t="s">
        <v>19</v>
      </c>
      <c r="C13" s="49"/>
      <c r="D13" s="48"/>
      <c r="E13" s="49"/>
      <c r="F13" s="50" t="s">
        <v>20</v>
      </c>
      <c r="G13" s="57" t="s">
        <v>20</v>
      </c>
      <c r="H13" s="51" t="s">
        <v>21</v>
      </c>
      <c r="I13" s="194" t="s">
        <v>22</v>
      </c>
      <c r="J13" s="195" t="s">
        <v>23</v>
      </c>
      <c r="K13" s="49"/>
      <c r="L13" s="54" t="s">
        <v>24</v>
      </c>
      <c r="M13" s="55"/>
      <c r="N13" s="48"/>
      <c r="O13" s="55"/>
      <c r="P13" s="56" t="s">
        <v>20</v>
      </c>
      <c r="Q13" s="57" t="s">
        <v>20</v>
      </c>
      <c r="R13" s="57" t="s">
        <v>21</v>
      </c>
      <c r="S13" s="45" t="s">
        <v>22</v>
      </c>
      <c r="T13" s="58" t="s">
        <v>23</v>
      </c>
      <c r="V13" s="48" t="s">
        <v>19</v>
      </c>
      <c r="W13" s="49"/>
      <c r="X13" s="48"/>
      <c r="Y13" s="49"/>
      <c r="Z13" s="56" t="s">
        <v>20</v>
      </c>
      <c r="AA13" s="57" t="s">
        <v>21</v>
      </c>
      <c r="AB13" s="59" t="s">
        <v>22</v>
      </c>
      <c r="AC13" s="60" t="s">
        <v>23</v>
      </c>
      <c r="AD13" s="49"/>
      <c r="AE13" s="147" t="s">
        <v>29</v>
      </c>
      <c r="AG13" s="147" t="s">
        <v>29</v>
      </c>
      <c r="AH13" s="147"/>
      <c r="AI13" s="147"/>
      <c r="AK13" s="62" t="s">
        <v>26</v>
      </c>
      <c r="AL13" s="39" t="s">
        <v>9</v>
      </c>
      <c r="AM13" s="62" t="s">
        <v>23</v>
      </c>
    </row>
    <row r="14" customFormat="false" ht="13.5" hidden="false" customHeight="false" outlineLevel="0" collapsed="false">
      <c r="A14" s="63"/>
      <c r="B14" s="64" t="s">
        <v>27</v>
      </c>
      <c r="C14" s="65"/>
      <c r="D14" s="64"/>
      <c r="E14" s="65"/>
      <c r="F14" s="64" t="n">
        <v>67</v>
      </c>
      <c r="G14" s="70" t="s">
        <v>65</v>
      </c>
      <c r="H14" s="66" t="n">
        <v>4132</v>
      </c>
      <c r="I14" s="64" t="s">
        <v>70</v>
      </c>
      <c r="J14" s="67"/>
      <c r="K14" s="68"/>
      <c r="L14" s="64" t="s">
        <v>27</v>
      </c>
      <c r="M14" s="65"/>
      <c r="N14" s="64"/>
      <c r="O14" s="65"/>
      <c r="P14" s="69" t="n">
        <v>67</v>
      </c>
      <c r="Q14" s="70" t="s">
        <v>65</v>
      </c>
      <c r="R14" s="65" t="n">
        <v>4132</v>
      </c>
      <c r="S14" s="204" t="s">
        <v>70</v>
      </c>
      <c r="T14" s="71"/>
      <c r="U14" s="63"/>
      <c r="V14" s="64" t="s">
        <v>27</v>
      </c>
      <c r="W14" s="65"/>
      <c r="X14" s="64"/>
      <c r="Y14" s="65"/>
      <c r="Z14" s="69" t="n">
        <v>67</v>
      </c>
      <c r="AA14" s="65" t="n">
        <v>67</v>
      </c>
      <c r="AB14" s="72" t="s">
        <v>70</v>
      </c>
      <c r="AC14" s="73" t="s">
        <v>28</v>
      </c>
      <c r="AD14" s="68"/>
      <c r="AE14" s="148" t="s">
        <v>54</v>
      </c>
      <c r="AF14" s="63"/>
      <c r="AG14" s="149" t="s">
        <v>52</v>
      </c>
      <c r="AH14" s="196" t="s">
        <v>74</v>
      </c>
      <c r="AI14" s="150" t="s">
        <v>53</v>
      </c>
      <c r="AJ14" s="63"/>
      <c r="AK14" s="74"/>
      <c r="AL14" s="75"/>
      <c r="AM14" s="74"/>
      <c r="AN14" s="63"/>
      <c r="AO14" s="63" t="s">
        <v>55</v>
      </c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3"/>
      <c r="CQ14" s="63"/>
      <c r="CR14" s="63"/>
      <c r="CS14" s="63"/>
      <c r="CT14" s="63"/>
      <c r="CU14" s="63"/>
      <c r="CV14" s="63"/>
      <c r="CW14" s="63"/>
      <c r="CX14" s="63"/>
      <c r="CY14" s="63"/>
      <c r="CZ14" s="63"/>
      <c r="DA14" s="63"/>
      <c r="DB14" s="63"/>
      <c r="DC14" s="63"/>
      <c r="DD14" s="63"/>
      <c r="DE14" s="63"/>
      <c r="DF14" s="63"/>
      <c r="DG14" s="63"/>
      <c r="DH14" s="63"/>
      <c r="DI14" s="63"/>
      <c r="DJ14" s="63"/>
      <c r="DK14" s="63"/>
      <c r="DL14" s="63"/>
      <c r="DM14" s="63"/>
      <c r="DN14" s="63"/>
      <c r="DO14" s="63"/>
      <c r="DP14" s="63"/>
      <c r="DQ14" s="63"/>
      <c r="DR14" s="63"/>
      <c r="DS14" s="63"/>
      <c r="DT14" s="63"/>
      <c r="DU14" s="63"/>
      <c r="DV14" s="63"/>
      <c r="DW14" s="63"/>
      <c r="DX14" s="63"/>
      <c r="DY14" s="63"/>
      <c r="DZ14" s="63"/>
      <c r="EA14" s="63"/>
      <c r="EB14" s="63"/>
      <c r="EC14" s="63"/>
      <c r="ED14" s="63"/>
      <c r="EE14" s="63"/>
      <c r="EF14" s="63"/>
      <c r="EG14" s="63"/>
      <c r="EH14" s="63"/>
      <c r="EI14" s="63"/>
      <c r="EJ14" s="63"/>
      <c r="EK14" s="63"/>
      <c r="EL14" s="63"/>
      <c r="EM14" s="63"/>
      <c r="EN14" s="63"/>
      <c r="EO14" s="63"/>
      <c r="EP14" s="63"/>
      <c r="EQ14" s="63"/>
      <c r="ER14" s="63"/>
      <c r="ES14" s="63"/>
      <c r="ET14" s="63"/>
      <c r="EU14" s="63"/>
      <c r="EV14" s="63"/>
      <c r="EW14" s="63"/>
      <c r="EX14" s="63"/>
      <c r="EY14" s="63"/>
      <c r="EZ14" s="63"/>
      <c r="FA14" s="63"/>
      <c r="FB14" s="63"/>
      <c r="FC14" s="63"/>
      <c r="FD14" s="63"/>
      <c r="FE14" s="63"/>
      <c r="FF14" s="63"/>
      <c r="FG14" s="63"/>
      <c r="FH14" s="63"/>
      <c r="FI14" s="63"/>
      <c r="FJ14" s="63"/>
      <c r="FK14" s="63"/>
      <c r="FL14" s="63"/>
      <c r="FM14" s="63"/>
      <c r="FN14" s="63"/>
      <c r="FO14" s="63"/>
      <c r="FP14" s="63"/>
      <c r="FQ14" s="63"/>
      <c r="FR14" s="63"/>
      <c r="FS14" s="63"/>
      <c r="FT14" s="63"/>
      <c r="FU14" s="63"/>
      <c r="FV14" s="63"/>
      <c r="FW14" s="63"/>
      <c r="FX14" s="63"/>
      <c r="FY14" s="63"/>
      <c r="FZ14" s="63"/>
      <c r="GA14" s="63"/>
      <c r="GB14" s="63"/>
      <c r="GC14" s="63"/>
      <c r="GD14" s="63"/>
      <c r="GE14" s="63"/>
      <c r="GF14" s="63"/>
      <c r="GG14" s="63"/>
      <c r="GH14" s="63"/>
      <c r="GI14" s="63"/>
      <c r="GJ14" s="63"/>
      <c r="GK14" s="63"/>
      <c r="GL14" s="63"/>
      <c r="GM14" s="63"/>
      <c r="GN14" s="63"/>
      <c r="GO14" s="63"/>
      <c r="GP14" s="63"/>
      <c r="GQ14" s="63"/>
      <c r="GR14" s="63"/>
      <c r="GS14" s="63"/>
      <c r="GT14" s="63"/>
      <c r="GU14" s="63"/>
      <c r="GV14" s="63"/>
      <c r="GW14" s="63"/>
      <c r="GX14" s="63"/>
      <c r="GY14" s="63"/>
      <c r="GZ14" s="63"/>
      <c r="HA14" s="63"/>
      <c r="HB14" s="63"/>
      <c r="HC14" s="63"/>
      <c r="HD14" s="63"/>
      <c r="HE14" s="63"/>
      <c r="HF14" s="63"/>
      <c r="HG14" s="63"/>
      <c r="HH14" s="63"/>
      <c r="HI14" s="63"/>
      <c r="HJ14" s="63"/>
      <c r="HK14" s="63"/>
      <c r="HL14" s="63"/>
      <c r="HM14" s="63"/>
      <c r="HN14" s="63"/>
      <c r="HO14" s="63"/>
      <c r="HP14" s="63"/>
      <c r="HQ14" s="63"/>
      <c r="HR14" s="63"/>
      <c r="HS14" s="63"/>
      <c r="HT14" s="63"/>
      <c r="HU14" s="63"/>
      <c r="HV14" s="63"/>
      <c r="HW14" s="63"/>
      <c r="HX14" s="63"/>
      <c r="HY14" s="63"/>
      <c r="HZ14" s="63"/>
      <c r="IA14" s="63"/>
      <c r="IB14" s="63"/>
      <c r="IC14" s="63"/>
      <c r="ID14" s="63"/>
      <c r="IE14" s="63"/>
      <c r="IF14" s="63"/>
      <c r="IG14" s="63"/>
      <c r="IH14" s="63"/>
      <c r="II14" s="63"/>
      <c r="IJ14" s="63"/>
      <c r="IK14" s="63"/>
      <c r="IL14" s="63"/>
      <c r="IM14" s="63"/>
      <c r="IN14" s="63"/>
      <c r="IO14" s="63"/>
      <c r="IP14" s="63"/>
      <c r="IQ14" s="63"/>
      <c r="IR14" s="63"/>
      <c r="IS14" s="63"/>
      <c r="IT14" s="63"/>
      <c r="IU14" s="63"/>
      <c r="IV14" s="63"/>
      <c r="IW14" s="63"/>
    </row>
    <row r="15" customFormat="false" ht="13.5" hidden="true" customHeight="false" outlineLevel="0" collapsed="false">
      <c r="A15" s="63"/>
      <c r="B15" s="124"/>
      <c r="C15" s="68"/>
      <c r="D15" s="68"/>
      <c r="E15" s="68"/>
      <c r="F15" s="68"/>
      <c r="G15" s="68"/>
      <c r="H15" s="68"/>
      <c r="I15" s="68"/>
      <c r="J15" s="125" t="s">
        <v>56</v>
      </c>
      <c r="K15" s="68"/>
      <c r="L15" s="124"/>
      <c r="M15" s="68"/>
      <c r="N15" s="68"/>
      <c r="O15" s="68"/>
      <c r="P15" s="126"/>
      <c r="Q15" s="126"/>
      <c r="R15" s="126"/>
      <c r="S15" s="68"/>
      <c r="T15" s="127" t="s">
        <v>57</v>
      </c>
      <c r="U15" s="63"/>
      <c r="V15" s="124"/>
      <c r="W15" s="68"/>
      <c r="X15" s="68"/>
      <c r="Y15" s="68"/>
      <c r="Z15" s="68"/>
      <c r="AA15" s="68"/>
      <c r="AB15" s="126"/>
      <c r="AC15" s="128" t="s">
        <v>58</v>
      </c>
      <c r="AD15" s="68"/>
      <c r="AE15" s="63"/>
      <c r="AF15" s="63"/>
      <c r="AG15" s="63"/>
      <c r="AH15" s="63"/>
      <c r="AI15" s="63"/>
      <c r="AJ15" s="63"/>
      <c r="AK15" s="74"/>
      <c r="AL15" s="75"/>
      <c r="AM15" s="74"/>
      <c r="AN15" s="63"/>
      <c r="AO15" s="63" t="s">
        <v>59</v>
      </c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  <c r="EE15" s="63"/>
      <c r="EF15" s="63"/>
      <c r="EG15" s="63"/>
      <c r="EH15" s="63"/>
      <c r="EI15" s="63"/>
      <c r="EJ15" s="63"/>
      <c r="EK15" s="63"/>
      <c r="EL15" s="63"/>
      <c r="EM15" s="63"/>
      <c r="EN15" s="63"/>
      <c r="EO15" s="63"/>
      <c r="EP15" s="63"/>
      <c r="EQ15" s="63"/>
      <c r="ER15" s="63"/>
      <c r="ES15" s="63"/>
      <c r="ET15" s="63"/>
      <c r="EU15" s="63"/>
      <c r="EV15" s="63"/>
      <c r="EW15" s="63"/>
      <c r="EX15" s="63"/>
      <c r="EY15" s="63"/>
      <c r="EZ15" s="63"/>
      <c r="FA15" s="63"/>
      <c r="FB15" s="63"/>
      <c r="FC15" s="63"/>
      <c r="FD15" s="63"/>
      <c r="FE15" s="63"/>
      <c r="FF15" s="63"/>
      <c r="FG15" s="63"/>
      <c r="FH15" s="63"/>
      <c r="FI15" s="63"/>
      <c r="FJ15" s="63"/>
      <c r="FK15" s="63"/>
      <c r="FL15" s="63"/>
      <c r="FM15" s="63"/>
      <c r="FN15" s="63"/>
      <c r="FO15" s="63"/>
      <c r="FP15" s="63"/>
      <c r="FQ15" s="63"/>
      <c r="FR15" s="63"/>
      <c r="FS15" s="63"/>
      <c r="FT15" s="63"/>
      <c r="FU15" s="63"/>
      <c r="FV15" s="63"/>
      <c r="FW15" s="63"/>
      <c r="FX15" s="63"/>
      <c r="FY15" s="63"/>
      <c r="FZ15" s="63"/>
      <c r="GA15" s="63"/>
      <c r="GB15" s="63"/>
      <c r="GC15" s="63"/>
      <c r="GD15" s="63"/>
      <c r="GE15" s="63"/>
      <c r="GF15" s="63"/>
      <c r="GG15" s="63"/>
      <c r="GH15" s="63"/>
      <c r="GI15" s="63"/>
      <c r="GJ15" s="63"/>
      <c r="GK15" s="63"/>
      <c r="GL15" s="63"/>
      <c r="GM15" s="63"/>
      <c r="GN15" s="63"/>
      <c r="GO15" s="63"/>
      <c r="GP15" s="63"/>
      <c r="GQ15" s="63"/>
      <c r="GR15" s="63"/>
      <c r="GS15" s="63"/>
      <c r="GT15" s="63"/>
      <c r="GU15" s="63"/>
      <c r="GV15" s="63"/>
      <c r="GW15" s="63"/>
      <c r="GX15" s="63"/>
      <c r="GY15" s="63"/>
      <c r="GZ15" s="63"/>
      <c r="HA15" s="63"/>
      <c r="HB15" s="63"/>
      <c r="HC15" s="63"/>
      <c r="HD15" s="63"/>
      <c r="HE15" s="63"/>
      <c r="HF15" s="63"/>
      <c r="HG15" s="63"/>
      <c r="HH15" s="63"/>
      <c r="HI15" s="63"/>
      <c r="HJ15" s="63"/>
      <c r="HK15" s="63"/>
      <c r="HL15" s="63"/>
      <c r="HM15" s="63"/>
      <c r="HN15" s="63"/>
      <c r="HO15" s="63"/>
      <c r="HP15" s="63"/>
      <c r="HQ15" s="63"/>
      <c r="HR15" s="63"/>
      <c r="HS15" s="63"/>
      <c r="HT15" s="63"/>
      <c r="HU15" s="63"/>
      <c r="HV15" s="63"/>
      <c r="HW15" s="63"/>
      <c r="HX15" s="63"/>
      <c r="HY15" s="63"/>
      <c r="HZ15" s="63"/>
      <c r="IA15" s="63"/>
      <c r="IB15" s="63"/>
      <c r="IC15" s="63"/>
      <c r="ID15" s="63"/>
      <c r="IE15" s="63"/>
      <c r="IF15" s="63"/>
      <c r="IG15" s="63"/>
      <c r="IH15" s="63"/>
      <c r="II15" s="63"/>
      <c r="IJ15" s="63"/>
      <c r="IK15" s="63"/>
      <c r="IL15" s="63"/>
      <c r="IM15" s="63"/>
      <c r="IN15" s="63"/>
      <c r="IO15" s="63"/>
      <c r="IP15" s="63"/>
      <c r="IQ15" s="63"/>
      <c r="IR15" s="63"/>
      <c r="IS15" s="63"/>
      <c r="IT15" s="63"/>
      <c r="IU15" s="63"/>
      <c r="IV15" s="63"/>
      <c r="IW15" s="63"/>
    </row>
    <row r="16" customFormat="false" ht="15" hidden="false" customHeight="true" outlineLevel="0" collapsed="false">
      <c r="A16" s="1" t="n">
        <v>1</v>
      </c>
      <c r="B16" s="91" t="n">
        <v>120000</v>
      </c>
      <c r="C16" s="151"/>
      <c r="D16" s="197" t="n">
        <v>0</v>
      </c>
      <c r="E16" s="151"/>
      <c r="F16" s="78" t="n">
        <v>0</v>
      </c>
      <c r="G16" s="78" t="n">
        <v>0</v>
      </c>
      <c r="H16" s="78" t="n">
        <v>0</v>
      </c>
      <c r="I16" s="78" t="n">
        <v>0</v>
      </c>
      <c r="J16" s="79" t="n">
        <f aca="false">SUM(B16:I16)</f>
        <v>120000</v>
      </c>
      <c r="K16" s="80"/>
      <c r="L16" s="81" t="n">
        <v>10000</v>
      </c>
      <c r="M16" s="82"/>
      <c r="N16" s="197" t="n">
        <v>0</v>
      </c>
      <c r="O16" s="82"/>
      <c r="P16" s="83" t="n">
        <v>30000</v>
      </c>
      <c r="Q16" s="84" t="n">
        <v>0</v>
      </c>
      <c r="R16" s="84" t="n">
        <v>0</v>
      </c>
      <c r="S16" s="84" t="n">
        <v>20000</v>
      </c>
      <c r="T16" s="85" t="n">
        <f aca="false">SUM(L16:S16)</f>
        <v>60000</v>
      </c>
      <c r="V16" s="86" t="n">
        <v>0</v>
      </c>
      <c r="W16" s="87"/>
      <c r="X16" s="197" t="n">
        <v>0</v>
      </c>
      <c r="Y16" s="198"/>
      <c r="Z16" s="88" t="n">
        <v>0</v>
      </c>
      <c r="AA16" s="89" t="n">
        <v>0</v>
      </c>
      <c r="AB16" s="90" t="n">
        <v>0</v>
      </c>
      <c r="AC16" s="79" t="n">
        <f aca="false">+V16</f>
        <v>0</v>
      </c>
      <c r="AE16" s="152" t="n">
        <f aca="false">+AC16+T16+J16</f>
        <v>180000</v>
      </c>
      <c r="AG16" s="142" t="n">
        <f aca="false">B16+L16+V16</f>
        <v>130000</v>
      </c>
      <c r="AH16" s="1" t="n">
        <f aca="false">D16+N16+X16</f>
        <v>0</v>
      </c>
      <c r="AI16" s="107" t="n">
        <f aca="false">AB16+AA16+Z16+S16+R16+Q16+P16+I16+H16+G16+F16</f>
        <v>50000</v>
      </c>
      <c r="AK16" s="83" t="n">
        <f aca="false">B16+L16</f>
        <v>130000</v>
      </c>
      <c r="AL16" s="83" t="n">
        <f aca="false">V16</f>
        <v>0</v>
      </c>
      <c r="AM16" s="84" t="n">
        <f aca="false">SUM(AK16:AL16)</f>
        <v>130000</v>
      </c>
      <c r="AO16" s="1" t="n">
        <f aca="false">IF(now&gt;AR16-1,1,"")</f>
        <v>1</v>
      </c>
      <c r="AR16" s="1" t="n">
        <v>36312</v>
      </c>
      <c r="AS16" s="153" t="n">
        <v>36312</v>
      </c>
    </row>
    <row r="17" customFormat="false" ht="15" hidden="false" customHeight="true" outlineLevel="0" collapsed="false">
      <c r="A17" s="1" t="n">
        <f aca="false">+A16+1</f>
        <v>2</v>
      </c>
      <c r="B17" s="91" t="n">
        <v>100000</v>
      </c>
      <c r="C17" s="151"/>
      <c r="D17" s="197" t="n">
        <v>0</v>
      </c>
      <c r="E17" s="151"/>
      <c r="F17" s="78" t="n">
        <v>0</v>
      </c>
      <c r="G17" s="78" t="n">
        <v>0</v>
      </c>
      <c r="H17" s="78" t="n">
        <v>0</v>
      </c>
      <c r="I17" s="78" t="n">
        <v>20000</v>
      </c>
      <c r="J17" s="79" t="n">
        <f aca="false">SUM(B17:I17)</f>
        <v>120000</v>
      </c>
      <c r="K17" s="80"/>
      <c r="L17" s="81" t="n">
        <v>0</v>
      </c>
      <c r="M17" s="82"/>
      <c r="N17" s="197" t="n">
        <v>0</v>
      </c>
      <c r="O17" s="82"/>
      <c r="P17" s="83" t="n">
        <v>30000</v>
      </c>
      <c r="Q17" s="84" t="n">
        <f aca="false">Q16</f>
        <v>0</v>
      </c>
      <c r="R17" s="84" t="n">
        <v>0</v>
      </c>
      <c r="S17" s="84" t="n">
        <v>0</v>
      </c>
      <c r="T17" s="85" t="n">
        <f aca="false">SUM(L17:S17)</f>
        <v>30000</v>
      </c>
      <c r="V17" s="86" t="n">
        <v>0</v>
      </c>
      <c r="W17" s="87"/>
      <c r="X17" s="197" t="n">
        <v>0</v>
      </c>
      <c r="Y17" s="198"/>
      <c r="Z17" s="88" t="n">
        <v>0</v>
      </c>
      <c r="AA17" s="89" t="n">
        <v>0</v>
      </c>
      <c r="AB17" s="90" t="n">
        <v>0</v>
      </c>
      <c r="AC17" s="79" t="n">
        <f aca="false">+V17+Z17</f>
        <v>0</v>
      </c>
      <c r="AE17" s="154" t="n">
        <f aca="false">+AC17+T17+J17</f>
        <v>150000</v>
      </c>
      <c r="AG17" s="34" t="n">
        <f aca="false">B17+L17+V17</f>
        <v>100000</v>
      </c>
      <c r="AH17" s="1" t="n">
        <f aca="false">D17+N17+X17</f>
        <v>0</v>
      </c>
      <c r="AI17" s="31" t="n">
        <f aca="false">AB17+AA17+Z17+S17+R17+Q17+P17+I17+H17+G17+F17</f>
        <v>50000</v>
      </c>
      <c r="AK17" s="83" t="n">
        <f aca="false">B17+L17</f>
        <v>100000</v>
      </c>
      <c r="AL17" s="83" t="n">
        <f aca="false">V17</f>
        <v>0</v>
      </c>
      <c r="AM17" s="84" t="n">
        <f aca="false">SUM(AK17:AL17)</f>
        <v>100000</v>
      </c>
      <c r="AO17" s="1" t="n">
        <f aca="false">IF(now-1&gt;AR17,1,"")</f>
        <v>1</v>
      </c>
      <c r="AR17" s="1" t="n">
        <f aca="false">AR16+1</f>
        <v>36313</v>
      </c>
      <c r="AS17" s="153" t="n">
        <v>36313</v>
      </c>
    </row>
    <row r="18" customFormat="false" ht="15" hidden="false" customHeight="true" outlineLevel="0" collapsed="false">
      <c r="A18" s="1" t="n">
        <f aca="false">+A17+1</f>
        <v>3</v>
      </c>
      <c r="B18" s="91" t="n">
        <v>62500</v>
      </c>
      <c r="C18" s="151"/>
      <c r="D18" s="197" t="n">
        <v>0</v>
      </c>
      <c r="E18" s="151"/>
      <c r="F18" s="78" t="n">
        <v>0</v>
      </c>
      <c r="G18" s="78" t="n">
        <v>0</v>
      </c>
      <c r="H18" s="78" t="n">
        <v>0</v>
      </c>
      <c r="I18" s="78" t="n">
        <v>20000</v>
      </c>
      <c r="J18" s="79" t="n">
        <f aca="false">SUM(B18:I18)</f>
        <v>82500</v>
      </c>
      <c r="K18" s="80"/>
      <c r="L18" s="81" t="n">
        <v>0</v>
      </c>
      <c r="M18" s="82"/>
      <c r="N18" s="197" t="n">
        <v>0</v>
      </c>
      <c r="O18" s="82"/>
      <c r="P18" s="83" t="n">
        <v>32070</v>
      </c>
      <c r="Q18" s="84" t="n">
        <f aca="false">Q17</f>
        <v>0</v>
      </c>
      <c r="R18" s="84" t="n">
        <f aca="false">R17</f>
        <v>0</v>
      </c>
      <c r="S18" s="84" t="n">
        <v>0</v>
      </c>
      <c r="T18" s="85" t="n">
        <f aca="false">SUM(L18:S18)</f>
        <v>32070</v>
      </c>
      <c r="V18" s="86" t="n">
        <v>0</v>
      </c>
      <c r="W18" s="87"/>
      <c r="X18" s="197" t="n">
        <v>0</v>
      </c>
      <c r="Y18" s="198"/>
      <c r="Z18" s="88" t="n">
        <v>0</v>
      </c>
      <c r="AA18" s="89" t="n">
        <v>0</v>
      </c>
      <c r="AB18" s="90" t="n">
        <v>0</v>
      </c>
      <c r="AC18" s="79" t="n">
        <f aca="false">+V18+Z18</f>
        <v>0</v>
      </c>
      <c r="AE18" s="154" t="n">
        <f aca="false">+AC18+T18+J18</f>
        <v>114570</v>
      </c>
      <c r="AG18" s="34" t="n">
        <f aca="false">B18+L18+V18</f>
        <v>62500</v>
      </c>
      <c r="AH18" s="1" t="n">
        <f aca="false">D18+N18+X18</f>
        <v>0</v>
      </c>
      <c r="AI18" s="31" t="n">
        <f aca="false">AB18+AA18+Z18+S18+R18+Q18+P18+I18+H18+G18+F18</f>
        <v>52070</v>
      </c>
      <c r="AK18" s="83" t="n">
        <f aca="false">B18+L18</f>
        <v>62500</v>
      </c>
      <c r="AL18" s="83" t="n">
        <f aca="false">V18</f>
        <v>0</v>
      </c>
      <c r="AM18" s="84" t="n">
        <f aca="false">SUM(AK18:AL18)</f>
        <v>62500</v>
      </c>
      <c r="AO18" s="1" t="n">
        <f aca="false">IF(now-1&gt;AR18,1,"")</f>
        <v>1</v>
      </c>
      <c r="AR18" s="1" t="n">
        <f aca="false">AR17+1</f>
        <v>36314</v>
      </c>
      <c r="AS18" s="153" t="n">
        <v>36314</v>
      </c>
    </row>
    <row r="19" customFormat="false" ht="15" hidden="false" customHeight="true" outlineLevel="0" collapsed="false">
      <c r="A19" s="1" t="n">
        <f aca="false">+A18+1</f>
        <v>4</v>
      </c>
      <c r="B19" s="91" t="n">
        <v>69333</v>
      </c>
      <c r="C19" s="151"/>
      <c r="D19" s="197" t="n">
        <v>0</v>
      </c>
      <c r="E19" s="151"/>
      <c r="F19" s="78" t="n">
        <v>0</v>
      </c>
      <c r="G19" s="78" t="n">
        <v>0</v>
      </c>
      <c r="H19" s="78" t="n">
        <v>0</v>
      </c>
      <c r="I19" s="78" t="n">
        <v>20000</v>
      </c>
      <c r="J19" s="79" t="n">
        <f aca="false">SUM(B19:I19)</f>
        <v>89333</v>
      </c>
      <c r="K19" s="80"/>
      <c r="L19" s="81" t="n">
        <v>0</v>
      </c>
      <c r="M19" s="82"/>
      <c r="N19" s="197" t="n">
        <v>0</v>
      </c>
      <c r="O19" s="82"/>
      <c r="P19" s="83" t="n">
        <v>30000</v>
      </c>
      <c r="Q19" s="84" t="n">
        <f aca="false">Q18</f>
        <v>0</v>
      </c>
      <c r="R19" s="84" t="n">
        <f aca="false">R18</f>
        <v>0</v>
      </c>
      <c r="S19" s="84" t="n">
        <v>0</v>
      </c>
      <c r="T19" s="85" t="n">
        <f aca="false">SUM(L19:S19)</f>
        <v>30000</v>
      </c>
      <c r="V19" s="86" t="n">
        <v>0</v>
      </c>
      <c r="W19" s="87"/>
      <c r="X19" s="197" t="n">
        <v>0</v>
      </c>
      <c r="Y19" s="198"/>
      <c r="Z19" s="88" t="n">
        <v>0</v>
      </c>
      <c r="AA19" s="89" t="n">
        <v>0</v>
      </c>
      <c r="AB19" s="90" t="n">
        <v>0</v>
      </c>
      <c r="AC19" s="79" t="n">
        <f aca="false">+V19+Z19</f>
        <v>0</v>
      </c>
      <c r="AE19" s="154" t="n">
        <f aca="false">+AC19+T19+J19</f>
        <v>119333</v>
      </c>
      <c r="AG19" s="34" t="n">
        <f aca="false">B19+L19+V19</f>
        <v>69333</v>
      </c>
      <c r="AH19" s="1" t="n">
        <f aca="false">D19+N19+X19</f>
        <v>0</v>
      </c>
      <c r="AI19" s="31" t="n">
        <f aca="false">AB19+AA19+Z19+S19+R19+Q19+P19+I19+H19+G19+F19</f>
        <v>50000</v>
      </c>
      <c r="AK19" s="83" t="n">
        <f aca="false">B19+L19</f>
        <v>69333</v>
      </c>
      <c r="AL19" s="83" t="n">
        <f aca="false">V19</f>
        <v>0</v>
      </c>
      <c r="AM19" s="84" t="n">
        <f aca="false">SUM(AK19:AL19)</f>
        <v>69333</v>
      </c>
      <c r="AO19" s="1" t="n">
        <f aca="false">IF(now-1&gt;AR19,1,"")</f>
        <v>1</v>
      </c>
      <c r="AR19" s="1" t="n">
        <f aca="false">AR18+1</f>
        <v>36315</v>
      </c>
      <c r="AS19" s="153" t="n">
        <v>36315</v>
      </c>
    </row>
    <row r="20" customFormat="false" ht="15" hidden="false" customHeight="true" outlineLevel="0" collapsed="false">
      <c r="A20" s="1" t="n">
        <f aca="false">+A19+1</f>
        <v>5</v>
      </c>
      <c r="B20" s="91" t="n">
        <v>60000</v>
      </c>
      <c r="C20" s="151"/>
      <c r="D20" s="197" t="n">
        <v>0</v>
      </c>
      <c r="E20" s="151"/>
      <c r="F20" s="78" t="n">
        <v>0</v>
      </c>
      <c r="G20" s="78" t="n">
        <v>0</v>
      </c>
      <c r="H20" s="78" t="n">
        <v>0</v>
      </c>
      <c r="I20" s="78" t="n">
        <v>20000</v>
      </c>
      <c r="J20" s="79" t="n">
        <f aca="false">SUM(B20:I20)</f>
        <v>80000</v>
      </c>
      <c r="K20" s="80"/>
      <c r="L20" s="81" t="n">
        <v>0</v>
      </c>
      <c r="M20" s="82"/>
      <c r="N20" s="197" t="n">
        <v>0</v>
      </c>
      <c r="O20" s="82"/>
      <c r="P20" s="83" t="n">
        <v>30000</v>
      </c>
      <c r="Q20" s="84" t="n">
        <f aca="false">Q19</f>
        <v>0</v>
      </c>
      <c r="R20" s="84" t="n">
        <f aca="false">R19</f>
        <v>0</v>
      </c>
      <c r="S20" s="84" t="n">
        <v>0</v>
      </c>
      <c r="T20" s="85" t="n">
        <f aca="false">SUM(L20:S20)</f>
        <v>30000</v>
      </c>
      <c r="V20" s="86" t="n">
        <v>0</v>
      </c>
      <c r="W20" s="87"/>
      <c r="X20" s="197" t="n">
        <v>0</v>
      </c>
      <c r="Y20" s="198"/>
      <c r="Z20" s="88" t="n">
        <v>0</v>
      </c>
      <c r="AA20" s="89" t="n">
        <v>0</v>
      </c>
      <c r="AB20" s="90" t="n">
        <v>0</v>
      </c>
      <c r="AC20" s="79" t="n">
        <f aca="false">+V20+Z20</f>
        <v>0</v>
      </c>
      <c r="AE20" s="154" t="n">
        <f aca="false">+AC20+T20+J20</f>
        <v>110000</v>
      </c>
      <c r="AG20" s="34" t="n">
        <f aca="false">B20+L20+V20</f>
        <v>60000</v>
      </c>
      <c r="AH20" s="1" t="n">
        <f aca="false">D20+N20+X20</f>
        <v>0</v>
      </c>
      <c r="AI20" s="31" t="n">
        <f aca="false">AB20+AA20+Z20+S20+R20+Q20+P20+I20+H20+G20+F20</f>
        <v>50000</v>
      </c>
      <c r="AK20" s="83" t="n">
        <f aca="false">B20+L20</f>
        <v>60000</v>
      </c>
      <c r="AL20" s="83" t="n">
        <f aca="false">V20</f>
        <v>0</v>
      </c>
      <c r="AM20" s="84" t="n">
        <f aca="false">SUM(AK20:AL20)</f>
        <v>60000</v>
      </c>
      <c r="AO20" s="1" t="n">
        <f aca="false">IF(now-1&gt;AR20,1,"")</f>
        <v>1</v>
      </c>
      <c r="AR20" s="1" t="n">
        <f aca="false">AR19+1</f>
        <v>36316</v>
      </c>
      <c r="AS20" s="153" t="n">
        <v>36316</v>
      </c>
    </row>
    <row r="21" customFormat="false" ht="15" hidden="false" customHeight="true" outlineLevel="0" collapsed="false">
      <c r="A21" s="1" t="n">
        <f aca="false">+A20+1</f>
        <v>6</v>
      </c>
      <c r="B21" s="91" t="n">
        <v>60000</v>
      </c>
      <c r="C21" s="151"/>
      <c r="D21" s="197" t="n">
        <v>0</v>
      </c>
      <c r="E21" s="151"/>
      <c r="F21" s="78" t="n">
        <v>0</v>
      </c>
      <c r="G21" s="78" t="n">
        <v>0</v>
      </c>
      <c r="H21" s="78" t="n">
        <v>0</v>
      </c>
      <c r="I21" s="78" t="n">
        <v>20000</v>
      </c>
      <c r="J21" s="79" t="n">
        <f aca="false">SUM(B21:I21)</f>
        <v>80000</v>
      </c>
      <c r="K21" s="80"/>
      <c r="L21" s="81" t="n">
        <v>0</v>
      </c>
      <c r="M21" s="82"/>
      <c r="N21" s="197" t="n">
        <v>0</v>
      </c>
      <c r="O21" s="82"/>
      <c r="P21" s="83" t="n">
        <v>30000</v>
      </c>
      <c r="Q21" s="84" t="n">
        <f aca="false">Q20</f>
        <v>0</v>
      </c>
      <c r="R21" s="84" t="n">
        <f aca="false">R20</f>
        <v>0</v>
      </c>
      <c r="S21" s="84" t="n">
        <v>0</v>
      </c>
      <c r="T21" s="85" t="n">
        <f aca="false">SUM(L21:S21)</f>
        <v>30000</v>
      </c>
      <c r="V21" s="86" t="n">
        <v>0</v>
      </c>
      <c r="W21" s="87"/>
      <c r="X21" s="197" t="n">
        <v>0</v>
      </c>
      <c r="Y21" s="198"/>
      <c r="Z21" s="88" t="n">
        <v>0</v>
      </c>
      <c r="AA21" s="89" t="n">
        <v>0</v>
      </c>
      <c r="AB21" s="90" t="n">
        <v>0</v>
      </c>
      <c r="AC21" s="79" t="n">
        <f aca="false">+V21+Z21</f>
        <v>0</v>
      </c>
      <c r="AE21" s="154" t="n">
        <f aca="false">+AC21+T21+J21</f>
        <v>110000</v>
      </c>
      <c r="AG21" s="34" t="n">
        <f aca="false">B21+L21+V21</f>
        <v>60000</v>
      </c>
      <c r="AH21" s="1" t="n">
        <f aca="false">D21+N21+X21</f>
        <v>0</v>
      </c>
      <c r="AI21" s="31" t="n">
        <f aca="false">AB21+AA21+Z21+S21+R21+Q21+P21+I21+H21+G21+F21</f>
        <v>50000</v>
      </c>
      <c r="AK21" s="83" t="n">
        <f aca="false">B21+L21</f>
        <v>60000</v>
      </c>
      <c r="AL21" s="83" t="n">
        <f aca="false">V21</f>
        <v>0</v>
      </c>
      <c r="AM21" s="84" t="n">
        <f aca="false">SUM(AK21:AL21)</f>
        <v>60000</v>
      </c>
      <c r="AO21" s="1" t="n">
        <f aca="false">IF(now-1&gt;AR21,1,"")</f>
        <v>1</v>
      </c>
      <c r="AR21" s="1" t="n">
        <f aca="false">AR20+1</f>
        <v>36317</v>
      </c>
      <c r="AS21" s="153" t="n">
        <v>36317</v>
      </c>
    </row>
    <row r="22" customFormat="false" ht="15" hidden="false" customHeight="true" outlineLevel="0" collapsed="false">
      <c r="A22" s="1" t="n">
        <f aca="false">+A21+1</f>
        <v>7</v>
      </c>
      <c r="B22" s="91" t="n">
        <v>120000</v>
      </c>
      <c r="C22" s="151"/>
      <c r="D22" s="197" t="n">
        <v>0</v>
      </c>
      <c r="E22" s="151"/>
      <c r="F22" s="78" t="n">
        <v>0</v>
      </c>
      <c r="G22" s="78" t="n">
        <v>0</v>
      </c>
      <c r="H22" s="78" t="n">
        <v>0</v>
      </c>
      <c r="I22" s="78" t="n">
        <v>0</v>
      </c>
      <c r="J22" s="79" t="n">
        <f aca="false">SUM(B22:I22)</f>
        <v>120000</v>
      </c>
      <c r="K22" s="80"/>
      <c r="L22" s="81" t="n">
        <v>3750</v>
      </c>
      <c r="M22" s="82"/>
      <c r="N22" s="197" t="n">
        <v>0</v>
      </c>
      <c r="O22" s="82"/>
      <c r="P22" s="83" t="n">
        <v>30000</v>
      </c>
      <c r="Q22" s="84" t="n">
        <f aca="false">Q21</f>
        <v>0</v>
      </c>
      <c r="R22" s="84" t="n">
        <f aca="false">R21</f>
        <v>0</v>
      </c>
      <c r="S22" s="84" t="n">
        <v>20000</v>
      </c>
      <c r="T22" s="85" t="n">
        <f aca="false">SUM(L22:S22)</f>
        <v>53750</v>
      </c>
      <c r="V22" s="86" t="n">
        <v>0</v>
      </c>
      <c r="W22" s="87"/>
      <c r="X22" s="197" t="n">
        <v>0</v>
      </c>
      <c r="Y22" s="198"/>
      <c r="Z22" s="88" t="n">
        <v>0</v>
      </c>
      <c r="AA22" s="89" t="n">
        <v>0</v>
      </c>
      <c r="AB22" s="90" t="n">
        <v>0</v>
      </c>
      <c r="AC22" s="79" t="n">
        <f aca="false">SUM(V22:AB22)</f>
        <v>0</v>
      </c>
      <c r="AE22" s="154" t="n">
        <f aca="false">+AC22+T22+J22</f>
        <v>173750</v>
      </c>
      <c r="AG22" s="34" t="n">
        <f aca="false">B22+L22+V22</f>
        <v>123750</v>
      </c>
      <c r="AH22" s="1" t="n">
        <f aca="false">D22+N22+X22</f>
        <v>0</v>
      </c>
      <c r="AI22" s="31" t="n">
        <f aca="false">AB22+AA22+Z22+S22+R22+Q22+P22+I22+H22+G22+F22</f>
        <v>50000</v>
      </c>
      <c r="AK22" s="83" t="n">
        <f aca="false">B22+L22</f>
        <v>123750</v>
      </c>
      <c r="AL22" s="83" t="n">
        <f aca="false">V22</f>
        <v>0</v>
      </c>
      <c r="AM22" s="84" t="n">
        <f aca="false">SUM(AK22:AL22)</f>
        <v>123750</v>
      </c>
      <c r="AO22" s="1" t="n">
        <f aca="false">IF(now-1&gt;AR22,1,"")</f>
        <v>1</v>
      </c>
      <c r="AR22" s="1" t="n">
        <f aca="false">AR21+1</f>
        <v>36318</v>
      </c>
      <c r="AS22" s="153" t="n">
        <v>36318</v>
      </c>
    </row>
    <row r="23" customFormat="false" ht="15" hidden="false" customHeight="true" outlineLevel="0" collapsed="false">
      <c r="A23" s="1" t="n">
        <f aca="false">+A22+1</f>
        <v>8</v>
      </c>
      <c r="B23" s="91" t="n">
        <v>66667</v>
      </c>
      <c r="C23" s="151"/>
      <c r="D23" s="197" t="n">
        <v>0</v>
      </c>
      <c r="E23" s="151"/>
      <c r="F23" s="78" t="n">
        <v>0</v>
      </c>
      <c r="G23" s="78" t="n">
        <v>0</v>
      </c>
      <c r="H23" s="78" t="n">
        <v>0</v>
      </c>
      <c r="I23" s="78" t="n">
        <v>20000</v>
      </c>
      <c r="J23" s="79" t="n">
        <f aca="false">SUM(B23:I23)</f>
        <v>86667</v>
      </c>
      <c r="K23" s="80"/>
      <c r="L23" s="81" t="n">
        <v>0</v>
      </c>
      <c r="M23" s="82"/>
      <c r="N23" s="197" t="n">
        <v>0</v>
      </c>
      <c r="O23" s="82"/>
      <c r="P23" s="83" t="n">
        <v>30000</v>
      </c>
      <c r="Q23" s="84" t="n">
        <f aca="false">Q22</f>
        <v>0</v>
      </c>
      <c r="R23" s="84" t="n">
        <f aca="false">R22</f>
        <v>0</v>
      </c>
      <c r="S23" s="84" t="n">
        <v>0</v>
      </c>
      <c r="T23" s="85" t="n">
        <f aca="false">SUM(L23:S23)</f>
        <v>30000</v>
      </c>
      <c r="V23" s="86" t="n">
        <v>0</v>
      </c>
      <c r="W23" s="87"/>
      <c r="X23" s="197" t="n">
        <v>0</v>
      </c>
      <c r="Y23" s="198"/>
      <c r="Z23" s="88" t="n">
        <v>0</v>
      </c>
      <c r="AA23" s="89" t="n">
        <v>0</v>
      </c>
      <c r="AB23" s="90" t="n">
        <v>0</v>
      </c>
      <c r="AC23" s="79" t="n">
        <f aca="false">SUM(V23:AB23)</f>
        <v>0</v>
      </c>
      <c r="AE23" s="154" t="n">
        <f aca="false">+AC23+T23+J23</f>
        <v>116667</v>
      </c>
      <c r="AG23" s="34" t="n">
        <f aca="false">B23+L23+V23</f>
        <v>66667</v>
      </c>
      <c r="AH23" s="1" t="n">
        <f aca="false">D23+N23+X23</f>
        <v>0</v>
      </c>
      <c r="AI23" s="31" t="n">
        <f aca="false">AB23+AA23+Z23+S23+R23+Q23+P23+I23+H23+G23+F23</f>
        <v>50000</v>
      </c>
      <c r="AK23" s="83" t="n">
        <f aca="false">B23+L23</f>
        <v>66667</v>
      </c>
      <c r="AL23" s="83" t="n">
        <f aca="false">V23</f>
        <v>0</v>
      </c>
      <c r="AM23" s="84" t="n">
        <f aca="false">SUM(AK23:AL23)</f>
        <v>66667</v>
      </c>
      <c r="AO23" s="1" t="n">
        <f aca="false">IF(now-1&gt;AR23,1,"")</f>
        <v>1</v>
      </c>
      <c r="AR23" s="1" t="n">
        <f aca="false">AR22+1</f>
        <v>36319</v>
      </c>
      <c r="AS23" s="153" t="n">
        <v>36319</v>
      </c>
    </row>
    <row r="24" customFormat="false" ht="15" hidden="false" customHeight="true" outlineLevel="0" collapsed="false">
      <c r="A24" s="1" t="n">
        <f aca="false">+A23+1</f>
        <v>9</v>
      </c>
      <c r="B24" s="91" t="n">
        <v>40000</v>
      </c>
      <c r="C24" s="151"/>
      <c r="D24" s="197" t="n">
        <v>0</v>
      </c>
      <c r="E24" s="151"/>
      <c r="F24" s="78" t="n">
        <v>0</v>
      </c>
      <c r="G24" s="78" t="n">
        <v>0</v>
      </c>
      <c r="H24" s="78" t="n">
        <v>0</v>
      </c>
      <c r="I24" s="78" t="n">
        <v>20000</v>
      </c>
      <c r="J24" s="79" t="n">
        <f aca="false">SUM(B24:I24)</f>
        <v>60000</v>
      </c>
      <c r="K24" s="80"/>
      <c r="L24" s="81" t="n">
        <v>0</v>
      </c>
      <c r="M24" s="82"/>
      <c r="N24" s="197" t="n">
        <v>0</v>
      </c>
      <c r="O24" s="82"/>
      <c r="P24" s="83" t="n">
        <v>50000</v>
      </c>
      <c r="Q24" s="84" t="n">
        <f aca="false">Q23</f>
        <v>0</v>
      </c>
      <c r="R24" s="84" t="n">
        <f aca="false">R23</f>
        <v>0</v>
      </c>
      <c r="S24" s="84" t="n">
        <v>0</v>
      </c>
      <c r="T24" s="85" t="n">
        <f aca="false">SUM(L24:S24)</f>
        <v>50000</v>
      </c>
      <c r="V24" s="86" t="n">
        <v>0</v>
      </c>
      <c r="W24" s="87"/>
      <c r="X24" s="197" t="n">
        <v>0</v>
      </c>
      <c r="Y24" s="198"/>
      <c r="Z24" s="88" t="n">
        <v>0</v>
      </c>
      <c r="AA24" s="89" t="n">
        <v>0</v>
      </c>
      <c r="AB24" s="90" t="n">
        <v>0</v>
      </c>
      <c r="AC24" s="79" t="n">
        <f aca="false">SUM(V24:AB24)</f>
        <v>0</v>
      </c>
      <c r="AE24" s="154" t="n">
        <f aca="false">+AC24+T24+J24</f>
        <v>110000</v>
      </c>
      <c r="AG24" s="34" t="n">
        <f aca="false">B24+L24+V24</f>
        <v>40000</v>
      </c>
      <c r="AH24" s="1" t="n">
        <f aca="false">D24+N24+X24</f>
        <v>0</v>
      </c>
      <c r="AI24" s="31" t="n">
        <f aca="false">AB24+AA24+Z24+S24+R24+Q24+P24+I24+H24+G24+F24</f>
        <v>70000</v>
      </c>
      <c r="AK24" s="83" t="n">
        <f aca="false">B24+L24</f>
        <v>40000</v>
      </c>
      <c r="AL24" s="83" t="n">
        <f aca="false">V24</f>
        <v>0</v>
      </c>
      <c r="AM24" s="84" t="n">
        <f aca="false">SUM(AK24:AL24)</f>
        <v>40000</v>
      </c>
      <c r="AO24" s="1" t="n">
        <f aca="false">IF(now-1&gt;AR24,1,"")</f>
        <v>1</v>
      </c>
      <c r="AR24" s="1" t="n">
        <f aca="false">AR23+1</f>
        <v>36320</v>
      </c>
      <c r="AS24" s="153" t="n">
        <v>36320</v>
      </c>
    </row>
    <row r="25" customFormat="false" ht="15" hidden="false" customHeight="true" outlineLevel="0" collapsed="false">
      <c r="A25" s="1" t="n">
        <f aca="false">+A24+1</f>
        <v>10</v>
      </c>
      <c r="B25" s="91" t="n">
        <v>53333</v>
      </c>
      <c r="C25" s="151"/>
      <c r="D25" s="197" t="n">
        <v>0</v>
      </c>
      <c r="E25" s="151"/>
      <c r="F25" s="78" t="n">
        <v>0</v>
      </c>
      <c r="G25" s="78" t="n">
        <v>0</v>
      </c>
      <c r="H25" s="78" t="n">
        <v>0</v>
      </c>
      <c r="I25" s="78" t="n">
        <v>20000</v>
      </c>
      <c r="J25" s="79" t="n">
        <f aca="false">SUM(B25:I25)</f>
        <v>73333</v>
      </c>
      <c r="K25" s="80"/>
      <c r="L25" s="81" t="n">
        <v>0</v>
      </c>
      <c r="M25" s="82"/>
      <c r="N25" s="197" t="n">
        <v>0</v>
      </c>
      <c r="O25" s="82"/>
      <c r="P25" s="83" t="n">
        <v>50000</v>
      </c>
      <c r="Q25" s="84" t="n">
        <f aca="false">Q24</f>
        <v>0</v>
      </c>
      <c r="R25" s="84" t="n">
        <f aca="false">R24</f>
        <v>0</v>
      </c>
      <c r="S25" s="84" t="n">
        <v>0</v>
      </c>
      <c r="T25" s="85" t="n">
        <f aca="false">SUM(L25:S25)</f>
        <v>50000</v>
      </c>
      <c r="V25" s="86" t="n">
        <v>0</v>
      </c>
      <c r="W25" s="87"/>
      <c r="X25" s="197" t="n">
        <v>0</v>
      </c>
      <c r="Y25" s="198"/>
      <c r="Z25" s="88" t="n">
        <v>0</v>
      </c>
      <c r="AA25" s="89" t="n">
        <v>0</v>
      </c>
      <c r="AB25" s="90" t="n">
        <v>0</v>
      </c>
      <c r="AC25" s="79" t="n">
        <f aca="false">SUM(V25:AB25)</f>
        <v>0</v>
      </c>
      <c r="AE25" s="154" t="n">
        <f aca="false">+AC25+T25+J25</f>
        <v>123333</v>
      </c>
      <c r="AG25" s="34" t="n">
        <f aca="false">B25+L25+V25</f>
        <v>53333</v>
      </c>
      <c r="AH25" s="1" t="n">
        <f aca="false">D25+N25+X25</f>
        <v>0</v>
      </c>
      <c r="AI25" s="31" t="n">
        <f aca="false">AB25+AA25+Z25+S25+R25+Q25+P25+I25+H25+G25+F25</f>
        <v>70000</v>
      </c>
      <c r="AK25" s="83" t="n">
        <f aca="false">B25+L25</f>
        <v>53333</v>
      </c>
      <c r="AL25" s="83" t="n">
        <f aca="false">V25</f>
        <v>0</v>
      </c>
      <c r="AM25" s="84" t="n">
        <f aca="false">SUM(AK25:AL25)</f>
        <v>53333</v>
      </c>
      <c r="AO25" s="1" t="n">
        <f aca="false">IF(now-1&gt;AR25,1,"")</f>
        <v>1</v>
      </c>
      <c r="AR25" s="1" t="n">
        <f aca="false">AR24+1</f>
        <v>36321</v>
      </c>
      <c r="AS25" s="153" t="n">
        <v>36321</v>
      </c>
    </row>
    <row r="26" customFormat="false" ht="15" hidden="false" customHeight="true" outlineLevel="0" collapsed="false">
      <c r="A26" s="1" t="n">
        <f aca="false">+A25+1</f>
        <v>11</v>
      </c>
      <c r="B26" s="91" t="n">
        <v>40000</v>
      </c>
      <c r="C26" s="151"/>
      <c r="D26" s="197" t="n">
        <v>0</v>
      </c>
      <c r="E26" s="151"/>
      <c r="F26" s="78" t="n">
        <v>0</v>
      </c>
      <c r="G26" s="78" t="n">
        <v>0</v>
      </c>
      <c r="H26" s="78" t="n">
        <v>0</v>
      </c>
      <c r="I26" s="78" t="n">
        <v>20000</v>
      </c>
      <c r="J26" s="79" t="n">
        <f aca="false">SUM(B26:I26)</f>
        <v>60000</v>
      </c>
      <c r="K26" s="80"/>
      <c r="L26" s="81" t="n">
        <v>0</v>
      </c>
      <c r="M26" s="82"/>
      <c r="N26" s="197" t="n">
        <v>0</v>
      </c>
      <c r="O26" s="82"/>
      <c r="P26" s="83" t="n">
        <v>51020</v>
      </c>
      <c r="Q26" s="84" t="n">
        <f aca="false">Q25</f>
        <v>0</v>
      </c>
      <c r="R26" s="84" t="n">
        <f aca="false">R25</f>
        <v>0</v>
      </c>
      <c r="S26" s="84" t="n">
        <v>0</v>
      </c>
      <c r="T26" s="85" t="n">
        <f aca="false">SUM(L26:S26)</f>
        <v>51020</v>
      </c>
      <c r="V26" s="86" t="n">
        <v>0</v>
      </c>
      <c r="W26" s="87"/>
      <c r="X26" s="197" t="n">
        <v>0</v>
      </c>
      <c r="Y26" s="198"/>
      <c r="Z26" s="88" t="n">
        <v>0</v>
      </c>
      <c r="AA26" s="89" t="n">
        <v>0</v>
      </c>
      <c r="AB26" s="90" t="n">
        <v>0</v>
      </c>
      <c r="AC26" s="79" t="n">
        <f aca="false">SUM(V26:AB26)</f>
        <v>0</v>
      </c>
      <c r="AE26" s="154" t="n">
        <f aca="false">+AC26+T26+J26</f>
        <v>111020</v>
      </c>
      <c r="AG26" s="34" t="n">
        <f aca="false">B26+L26+V26</f>
        <v>40000</v>
      </c>
      <c r="AH26" s="1" t="n">
        <f aca="false">D26+N26+X26</f>
        <v>0</v>
      </c>
      <c r="AI26" s="31" t="n">
        <f aca="false">AB26+AA26+Z26+S26+R26+Q26+P26+I26+H26+G26+F26</f>
        <v>71020</v>
      </c>
      <c r="AK26" s="83" t="n">
        <f aca="false">B26+L26</f>
        <v>40000</v>
      </c>
      <c r="AL26" s="83" t="n">
        <f aca="false">V26</f>
        <v>0</v>
      </c>
      <c r="AM26" s="84" t="n">
        <f aca="false">SUM(AK26:AL26)</f>
        <v>40000</v>
      </c>
      <c r="AO26" s="1" t="n">
        <f aca="false">IF(now-1&gt;AR26,1,"")</f>
        <v>1</v>
      </c>
      <c r="AR26" s="1" t="n">
        <f aca="false">AR25+1</f>
        <v>36322</v>
      </c>
      <c r="AS26" s="153" t="n">
        <v>36322</v>
      </c>
    </row>
    <row r="27" customFormat="false" ht="15" hidden="false" customHeight="true" outlineLevel="0" collapsed="false">
      <c r="A27" s="1" t="n">
        <f aca="false">+A26+1</f>
        <v>12</v>
      </c>
      <c r="B27" s="91" t="n">
        <v>16000</v>
      </c>
      <c r="C27" s="151"/>
      <c r="D27" s="197" t="n">
        <v>0</v>
      </c>
      <c r="E27" s="151"/>
      <c r="F27" s="78" t="n">
        <v>0</v>
      </c>
      <c r="G27" s="78" t="n">
        <v>0</v>
      </c>
      <c r="H27" s="78" t="n">
        <v>0</v>
      </c>
      <c r="I27" s="78" t="n">
        <v>10000</v>
      </c>
      <c r="J27" s="79" t="n">
        <f aca="false">SUM(B27:I27)</f>
        <v>26000</v>
      </c>
      <c r="K27" s="80"/>
      <c r="L27" s="81" t="n">
        <v>0</v>
      </c>
      <c r="M27" s="82"/>
      <c r="N27" s="197" t="n">
        <v>0</v>
      </c>
      <c r="O27" s="82"/>
      <c r="P27" s="83" t="n">
        <v>30000</v>
      </c>
      <c r="Q27" s="84" t="n">
        <f aca="false">Q26</f>
        <v>0</v>
      </c>
      <c r="R27" s="84" t="n">
        <f aca="false">R26</f>
        <v>0</v>
      </c>
      <c r="S27" s="84" t="n">
        <v>0</v>
      </c>
      <c r="T27" s="85" t="n">
        <f aca="false">SUM(L27:S27)</f>
        <v>30000</v>
      </c>
      <c r="V27" s="86" t="n">
        <v>0</v>
      </c>
      <c r="W27" s="87"/>
      <c r="X27" s="197" t="n">
        <v>0</v>
      </c>
      <c r="Y27" s="198"/>
      <c r="Z27" s="88" t="n">
        <v>0</v>
      </c>
      <c r="AA27" s="89" t="n">
        <v>0</v>
      </c>
      <c r="AB27" s="90" t="n">
        <v>0</v>
      </c>
      <c r="AC27" s="79" t="n">
        <f aca="false">SUM(V27:AB27)</f>
        <v>0</v>
      </c>
      <c r="AE27" s="154" t="n">
        <f aca="false">+AC27+T27+J27</f>
        <v>56000</v>
      </c>
      <c r="AG27" s="34" t="n">
        <f aca="false">B27+L27+V27</f>
        <v>16000</v>
      </c>
      <c r="AH27" s="1" t="n">
        <f aca="false">D27+N27+X27</f>
        <v>0</v>
      </c>
      <c r="AI27" s="31" t="n">
        <f aca="false">AB27+AA27+Z27+S27+R27+Q27+P27+I27+H27+G27+F27</f>
        <v>40000</v>
      </c>
      <c r="AK27" s="83" t="n">
        <f aca="false">B27+L27</f>
        <v>16000</v>
      </c>
      <c r="AL27" s="83" t="n">
        <f aca="false">V27</f>
        <v>0</v>
      </c>
      <c r="AM27" s="84" t="n">
        <f aca="false">SUM(AK27:AL27)</f>
        <v>16000</v>
      </c>
      <c r="AO27" s="1" t="n">
        <f aca="false">IF(now-1&gt;AR27,1,"")</f>
        <v>1</v>
      </c>
      <c r="AR27" s="1" t="n">
        <f aca="false">AR26+1</f>
        <v>36323</v>
      </c>
      <c r="AS27" s="153" t="n">
        <v>36323</v>
      </c>
    </row>
    <row r="28" customFormat="false" ht="15" hidden="false" customHeight="true" outlineLevel="0" collapsed="false">
      <c r="A28" s="1" t="n">
        <f aca="false">+A27+1</f>
        <v>13</v>
      </c>
      <c r="B28" s="91" t="n">
        <v>0</v>
      </c>
      <c r="C28" s="151"/>
      <c r="D28" s="197" t="n">
        <v>0</v>
      </c>
      <c r="E28" s="151"/>
      <c r="F28" s="78" t="n">
        <v>0</v>
      </c>
      <c r="G28" s="78" t="n">
        <v>0</v>
      </c>
      <c r="H28" s="78" t="n">
        <v>0</v>
      </c>
      <c r="I28" s="78" t="n">
        <v>10000</v>
      </c>
      <c r="J28" s="79" t="n">
        <f aca="false">SUM(B28:I28)</f>
        <v>10000</v>
      </c>
      <c r="K28" s="80"/>
      <c r="L28" s="81" t="n">
        <v>0</v>
      </c>
      <c r="M28" s="82"/>
      <c r="N28" s="197" t="n">
        <v>0</v>
      </c>
      <c r="O28" s="82"/>
      <c r="P28" s="83" t="n">
        <v>30000</v>
      </c>
      <c r="Q28" s="84" t="n">
        <f aca="false">Q27</f>
        <v>0</v>
      </c>
      <c r="R28" s="84" t="n">
        <f aca="false">R27</f>
        <v>0</v>
      </c>
      <c r="S28" s="84" t="n">
        <v>0</v>
      </c>
      <c r="T28" s="85" t="n">
        <f aca="false">SUM(L28:S28)</f>
        <v>30000</v>
      </c>
      <c r="V28" s="86" t="n">
        <v>0</v>
      </c>
      <c r="W28" s="87"/>
      <c r="X28" s="197" t="n">
        <v>0</v>
      </c>
      <c r="Y28" s="198"/>
      <c r="Z28" s="88" t="n">
        <v>0</v>
      </c>
      <c r="AA28" s="89" t="n">
        <v>0</v>
      </c>
      <c r="AB28" s="90" t="n">
        <v>0</v>
      </c>
      <c r="AC28" s="79" t="n">
        <f aca="false">SUM(V28:AB28)</f>
        <v>0</v>
      </c>
      <c r="AE28" s="154" t="n">
        <f aca="false">+AC28+T28+J28</f>
        <v>40000</v>
      </c>
      <c r="AG28" s="34" t="n">
        <f aca="false">B28+L28+V28</f>
        <v>0</v>
      </c>
      <c r="AH28" s="1" t="n">
        <f aca="false">D28+N28+X28</f>
        <v>0</v>
      </c>
      <c r="AI28" s="31" t="n">
        <f aca="false">AB28+AA28+Z28+S28+R28+Q28+P28+I28+H28+G28+F28</f>
        <v>40000</v>
      </c>
      <c r="AK28" s="83" t="n">
        <f aca="false">B28+L28</f>
        <v>0</v>
      </c>
      <c r="AL28" s="83" t="n">
        <f aca="false">V28</f>
        <v>0</v>
      </c>
      <c r="AM28" s="84" t="n">
        <f aca="false">SUM(AK28:AL28)</f>
        <v>0</v>
      </c>
      <c r="AO28" s="1" t="n">
        <f aca="false">IF(now-1&gt;AR28,1,"")</f>
        <v>1</v>
      </c>
      <c r="AR28" s="1" t="n">
        <f aca="false">AR27+1</f>
        <v>36324</v>
      </c>
      <c r="AS28" s="153" t="n">
        <v>36324</v>
      </c>
    </row>
    <row r="29" customFormat="false" ht="15" hidden="false" customHeight="true" outlineLevel="0" collapsed="false">
      <c r="A29" s="1" t="n">
        <f aca="false">+A28+1</f>
        <v>14</v>
      </c>
      <c r="B29" s="91" t="n">
        <v>26667</v>
      </c>
      <c r="C29" s="151"/>
      <c r="D29" s="197" t="n">
        <v>0</v>
      </c>
      <c r="E29" s="151"/>
      <c r="F29" s="78" t="n">
        <v>0</v>
      </c>
      <c r="G29" s="78" t="n">
        <v>0</v>
      </c>
      <c r="H29" s="78" t="n">
        <v>0</v>
      </c>
      <c r="I29" s="78" t="n">
        <v>20000</v>
      </c>
      <c r="J29" s="79" t="n">
        <f aca="false">SUM(B29:I29)</f>
        <v>46667</v>
      </c>
      <c r="K29" s="80"/>
      <c r="L29" s="81" t="n">
        <v>0</v>
      </c>
      <c r="M29" s="82"/>
      <c r="N29" s="197" t="n">
        <v>0</v>
      </c>
      <c r="O29" s="82"/>
      <c r="P29" s="83" t="n">
        <v>50000</v>
      </c>
      <c r="Q29" s="84" t="n">
        <f aca="false">Q28</f>
        <v>0</v>
      </c>
      <c r="R29" s="84" t="n">
        <f aca="false">R28</f>
        <v>0</v>
      </c>
      <c r="S29" s="84" t="n">
        <v>0</v>
      </c>
      <c r="T29" s="85" t="n">
        <f aca="false">SUM(L29:S29)</f>
        <v>50000</v>
      </c>
      <c r="V29" s="86" t="n">
        <v>0</v>
      </c>
      <c r="W29" s="87"/>
      <c r="X29" s="197" t="n">
        <v>0</v>
      </c>
      <c r="Y29" s="198"/>
      <c r="Z29" s="88" t="n">
        <v>0</v>
      </c>
      <c r="AA29" s="89" t="n">
        <v>0</v>
      </c>
      <c r="AB29" s="90" t="n">
        <v>0</v>
      </c>
      <c r="AC29" s="79" t="n">
        <f aca="false">SUM(V29:AB29)</f>
        <v>0</v>
      </c>
      <c r="AE29" s="154" t="n">
        <f aca="false">+AC29+T29+J29</f>
        <v>96667</v>
      </c>
      <c r="AG29" s="34" t="n">
        <f aca="false">B29+L29+V29</f>
        <v>26667</v>
      </c>
      <c r="AH29" s="1" t="n">
        <f aca="false">D29+N29+X29</f>
        <v>0</v>
      </c>
      <c r="AI29" s="31" t="n">
        <f aca="false">AB29+AA29+Z29+S29+R29+Q29+P29+I29+H29+G29+F29</f>
        <v>70000</v>
      </c>
      <c r="AK29" s="83" t="n">
        <f aca="false">B29+L29</f>
        <v>26667</v>
      </c>
      <c r="AL29" s="83" t="n">
        <f aca="false">V29</f>
        <v>0</v>
      </c>
      <c r="AM29" s="84" t="n">
        <f aca="false">SUM(AK29:AL29)</f>
        <v>26667</v>
      </c>
      <c r="AO29" s="1" t="n">
        <f aca="false">IF(now-1&gt;AR29,1,"")</f>
        <v>1</v>
      </c>
      <c r="AR29" s="1" t="n">
        <f aca="false">AR28+1</f>
        <v>36325</v>
      </c>
      <c r="AS29" s="153" t="n">
        <v>36325</v>
      </c>
    </row>
    <row r="30" customFormat="false" ht="15" hidden="false" customHeight="true" outlineLevel="0" collapsed="false">
      <c r="A30" s="1" t="n">
        <f aca="false">+A29+1</f>
        <v>15</v>
      </c>
      <c r="B30" s="91" t="n">
        <v>90000</v>
      </c>
      <c r="C30" s="151"/>
      <c r="D30" s="197" t="n">
        <v>0</v>
      </c>
      <c r="E30" s="151"/>
      <c r="F30" s="78" t="n">
        <v>0</v>
      </c>
      <c r="G30" s="78" t="n">
        <v>0</v>
      </c>
      <c r="H30" s="78" t="n">
        <v>0</v>
      </c>
      <c r="I30" s="78" t="n">
        <v>20000</v>
      </c>
      <c r="J30" s="79" t="n">
        <f aca="false">SUM(B30:I30)</f>
        <v>110000</v>
      </c>
      <c r="K30" s="80"/>
      <c r="L30" s="81" t="n">
        <v>0</v>
      </c>
      <c r="M30" s="82"/>
      <c r="N30" s="197" t="n">
        <v>0</v>
      </c>
      <c r="O30" s="82"/>
      <c r="P30" s="83" t="n">
        <v>50000</v>
      </c>
      <c r="Q30" s="84" t="n">
        <f aca="false">Q29</f>
        <v>0</v>
      </c>
      <c r="R30" s="84" t="n">
        <f aca="false">R29</f>
        <v>0</v>
      </c>
      <c r="S30" s="84" t="n">
        <v>0</v>
      </c>
      <c r="T30" s="85" t="n">
        <f aca="false">SUM(L30:S30)</f>
        <v>50000</v>
      </c>
      <c r="V30" s="86" t="n">
        <v>0</v>
      </c>
      <c r="W30" s="87"/>
      <c r="X30" s="197" t="n">
        <v>0</v>
      </c>
      <c r="Y30" s="198"/>
      <c r="Z30" s="88" t="n">
        <v>0</v>
      </c>
      <c r="AA30" s="89" t="n">
        <v>0</v>
      </c>
      <c r="AB30" s="90" t="n">
        <v>0</v>
      </c>
      <c r="AC30" s="79" t="n">
        <f aca="false">SUM(V30:AB30)</f>
        <v>0</v>
      </c>
      <c r="AE30" s="154" t="n">
        <f aca="false">+AC30+T30+J30</f>
        <v>160000</v>
      </c>
      <c r="AG30" s="34" t="n">
        <f aca="false">B30+L30+V30</f>
        <v>90000</v>
      </c>
      <c r="AH30" s="1" t="n">
        <f aca="false">D30+N30+X30</f>
        <v>0</v>
      </c>
      <c r="AI30" s="31" t="n">
        <f aca="false">AB30+AA30+Z30+S30+R30+Q30+P30+I30+H30+G30+F30</f>
        <v>70000</v>
      </c>
      <c r="AK30" s="83" t="n">
        <f aca="false">B30+L30</f>
        <v>90000</v>
      </c>
      <c r="AL30" s="83" t="n">
        <f aca="false">V30</f>
        <v>0</v>
      </c>
      <c r="AM30" s="84" t="n">
        <f aca="false">SUM(AK30:AL30)</f>
        <v>90000</v>
      </c>
      <c r="AO30" s="1" t="n">
        <f aca="false">IF(now-1&gt;AR30,1,"")</f>
        <v>1</v>
      </c>
      <c r="AR30" s="1" t="n">
        <f aca="false">AR29+1</f>
        <v>36326</v>
      </c>
      <c r="AS30" s="153" t="n">
        <v>36326</v>
      </c>
    </row>
    <row r="31" customFormat="false" ht="15" hidden="false" customHeight="true" outlineLevel="0" collapsed="false">
      <c r="A31" s="1" t="n">
        <f aca="false">+A30+1</f>
        <v>16</v>
      </c>
      <c r="B31" s="91" t="n">
        <v>29583</v>
      </c>
      <c r="C31" s="151"/>
      <c r="D31" s="197" t="n">
        <v>0</v>
      </c>
      <c r="E31" s="151"/>
      <c r="F31" s="78" t="n">
        <v>0</v>
      </c>
      <c r="G31" s="78" t="n">
        <v>0</v>
      </c>
      <c r="H31" s="78" t="n">
        <v>0</v>
      </c>
      <c r="I31" s="78" t="n">
        <v>0</v>
      </c>
      <c r="J31" s="79" t="n">
        <f aca="false">SUM(B31:I31)</f>
        <v>29583</v>
      </c>
      <c r="K31" s="80"/>
      <c r="L31" s="81" t="n">
        <v>40000</v>
      </c>
      <c r="M31" s="82"/>
      <c r="N31" s="197" t="n">
        <v>0</v>
      </c>
      <c r="O31" s="82"/>
      <c r="P31" s="83" t="n">
        <v>0</v>
      </c>
      <c r="Q31" s="84" t="n">
        <f aca="false">Q30</f>
        <v>0</v>
      </c>
      <c r="R31" s="84" t="n">
        <f aca="false">R30</f>
        <v>0</v>
      </c>
      <c r="S31" s="84" t="n">
        <v>0</v>
      </c>
      <c r="T31" s="85" t="n">
        <f aca="false">SUM(L31:S31)</f>
        <v>40000</v>
      </c>
      <c r="V31" s="86" t="n">
        <v>0</v>
      </c>
      <c r="W31" s="87"/>
      <c r="X31" s="197" t="n">
        <v>0</v>
      </c>
      <c r="Y31" s="198"/>
      <c r="Z31" s="88" t="n">
        <v>50000</v>
      </c>
      <c r="AA31" s="89" t="n">
        <v>0</v>
      </c>
      <c r="AB31" s="90" t="n">
        <v>20000</v>
      </c>
      <c r="AC31" s="79" t="n">
        <f aca="false">SUM(V31:AB31)</f>
        <v>70000</v>
      </c>
      <c r="AE31" s="154" t="n">
        <f aca="false">+AC31+T31+J31</f>
        <v>139583</v>
      </c>
      <c r="AG31" s="34" t="n">
        <f aca="false">B31+L31+V31</f>
        <v>69583</v>
      </c>
      <c r="AH31" s="1" t="n">
        <f aca="false">D31+N31+X31</f>
        <v>0</v>
      </c>
      <c r="AI31" s="31" t="n">
        <f aca="false">AB31+AA31+Z31+S31+R31+Q31+P31+I31+H31+G31+F31</f>
        <v>70000</v>
      </c>
      <c r="AK31" s="83" t="n">
        <f aca="false">B31+L31</f>
        <v>69583</v>
      </c>
      <c r="AL31" s="83" t="n">
        <f aca="false">V31</f>
        <v>0</v>
      </c>
      <c r="AM31" s="84" t="n">
        <f aca="false">SUM(AK31:AL31)</f>
        <v>69583</v>
      </c>
      <c r="AO31" s="1" t="n">
        <f aca="false">IF(now-1&gt;AR31,1,"")</f>
        <v>1</v>
      </c>
      <c r="AR31" s="1" t="n">
        <f aca="false">AR30+1</f>
        <v>36327</v>
      </c>
      <c r="AS31" s="153" t="n">
        <v>36327</v>
      </c>
    </row>
    <row r="32" customFormat="false" ht="15" hidden="false" customHeight="true" outlineLevel="0" collapsed="false">
      <c r="A32" s="1" t="n">
        <f aca="false">+A31+1</f>
        <v>17</v>
      </c>
      <c r="B32" s="91" t="n">
        <v>0</v>
      </c>
      <c r="C32" s="151"/>
      <c r="D32" s="197" t="n">
        <v>0</v>
      </c>
      <c r="E32" s="151"/>
      <c r="F32" s="78" t="n">
        <v>0</v>
      </c>
      <c r="G32" s="78" t="n">
        <v>0</v>
      </c>
      <c r="H32" s="78" t="n">
        <v>0</v>
      </c>
      <c r="I32" s="78" t="n">
        <v>0</v>
      </c>
      <c r="J32" s="79" t="n">
        <f aca="false">SUM(B32:I32)</f>
        <v>0</v>
      </c>
      <c r="K32" s="80"/>
      <c r="L32" s="81" t="n">
        <v>0</v>
      </c>
      <c r="M32" s="82"/>
      <c r="N32" s="197" t="n">
        <v>0</v>
      </c>
      <c r="O32" s="82"/>
      <c r="P32" s="83" t="n">
        <v>0</v>
      </c>
      <c r="Q32" s="84" t="n">
        <f aca="false">Q31</f>
        <v>0</v>
      </c>
      <c r="R32" s="84" t="n">
        <f aca="false">R31</f>
        <v>0</v>
      </c>
      <c r="S32" s="84" t="n">
        <v>0</v>
      </c>
      <c r="T32" s="85" t="n">
        <f aca="false">SUM(L32:S32)</f>
        <v>0</v>
      </c>
      <c r="V32" s="86" t="n">
        <v>10000</v>
      </c>
      <c r="W32" s="87"/>
      <c r="X32" s="197" t="n">
        <v>0</v>
      </c>
      <c r="Y32" s="198"/>
      <c r="Z32" s="88" t="n">
        <v>16667</v>
      </c>
      <c r="AA32" s="89" t="n">
        <v>0</v>
      </c>
      <c r="AB32" s="90" t="n">
        <v>6667</v>
      </c>
      <c r="AC32" s="79" t="n">
        <f aca="false">SUM(V32:AB32)</f>
        <v>33334</v>
      </c>
      <c r="AE32" s="154" t="n">
        <f aca="false">+AC32+T32+J32</f>
        <v>33334</v>
      </c>
      <c r="AG32" s="34" t="n">
        <f aca="false">B32+L32+V32</f>
        <v>10000</v>
      </c>
      <c r="AH32" s="1" t="n">
        <f aca="false">D32+N32+X32</f>
        <v>0</v>
      </c>
      <c r="AI32" s="31" t="n">
        <f aca="false">AB32+AA32+Z32+S32+R32+Q32+P32+I32+H32+G32+F32</f>
        <v>23334</v>
      </c>
      <c r="AK32" s="83" t="n">
        <f aca="false">B32+L32</f>
        <v>0</v>
      </c>
      <c r="AL32" s="83" t="n">
        <f aca="false">V32</f>
        <v>10000</v>
      </c>
      <c r="AM32" s="84" t="n">
        <f aca="false">SUM(AK32:AL32)</f>
        <v>10000</v>
      </c>
      <c r="AO32" s="1" t="n">
        <f aca="false">IF(now-1&gt;AR32,1,"")</f>
        <v>1</v>
      </c>
      <c r="AR32" s="1" t="n">
        <f aca="false">AR31+1</f>
        <v>36328</v>
      </c>
      <c r="AS32" s="153" t="n">
        <v>36328</v>
      </c>
    </row>
    <row r="33" customFormat="false" ht="15" hidden="false" customHeight="true" outlineLevel="0" collapsed="false">
      <c r="A33" s="1" t="n">
        <f aca="false">+A32+1</f>
        <v>18</v>
      </c>
      <c r="B33" s="91" t="n">
        <v>5918</v>
      </c>
      <c r="C33" s="151"/>
      <c r="D33" s="197" t="n">
        <v>0</v>
      </c>
      <c r="E33" s="151"/>
      <c r="F33" s="78" t="n">
        <v>0</v>
      </c>
      <c r="G33" s="78" t="n">
        <v>0</v>
      </c>
      <c r="H33" s="78" t="n">
        <v>0</v>
      </c>
      <c r="I33" s="78" t="n">
        <v>0</v>
      </c>
      <c r="J33" s="79" t="n">
        <f aca="false">SUM(B33:I33)</f>
        <v>5918</v>
      </c>
      <c r="K33" s="80"/>
      <c r="L33" s="81" t="n">
        <v>40965</v>
      </c>
      <c r="M33" s="82"/>
      <c r="N33" s="197" t="n">
        <v>0</v>
      </c>
      <c r="O33" s="82"/>
      <c r="P33" s="83" t="n">
        <v>0</v>
      </c>
      <c r="Q33" s="84" t="n">
        <f aca="false">Q32</f>
        <v>0</v>
      </c>
      <c r="R33" s="84" t="n">
        <f aca="false">R32</f>
        <v>0</v>
      </c>
      <c r="S33" s="84" t="n">
        <v>0</v>
      </c>
      <c r="T33" s="85" t="n">
        <f aca="false">SUM(L33:S33)</f>
        <v>40965</v>
      </c>
      <c r="V33" s="86" t="n">
        <v>33117</v>
      </c>
      <c r="W33" s="87"/>
      <c r="X33" s="197" t="n">
        <v>0</v>
      </c>
      <c r="Y33" s="198"/>
      <c r="Z33" s="88" t="n">
        <v>50000</v>
      </c>
      <c r="AA33" s="89" t="n">
        <v>0</v>
      </c>
      <c r="AB33" s="90" t="n">
        <v>20000</v>
      </c>
      <c r="AC33" s="79" t="n">
        <f aca="false">SUM(V33:AB33)</f>
        <v>103117</v>
      </c>
      <c r="AE33" s="154" t="n">
        <f aca="false">+AC33+T33+J33</f>
        <v>150000</v>
      </c>
      <c r="AG33" s="34" t="n">
        <f aca="false">B33+L33+V33</f>
        <v>80000</v>
      </c>
      <c r="AH33" s="1" t="n">
        <f aca="false">D33+N33+X33</f>
        <v>0</v>
      </c>
      <c r="AI33" s="31" t="n">
        <f aca="false">AB33+AA33+Z33+S33+R33+Q33+P33+I33+H33+G33+F33</f>
        <v>70000</v>
      </c>
      <c r="AK33" s="83" t="n">
        <f aca="false">B33+L33</f>
        <v>46883</v>
      </c>
      <c r="AL33" s="83" t="n">
        <f aca="false">V33</f>
        <v>33117</v>
      </c>
      <c r="AM33" s="84" t="n">
        <f aca="false">SUM(AK33:AL33)</f>
        <v>80000</v>
      </c>
      <c r="AO33" s="1" t="n">
        <f aca="false">IF(now-1&gt;AR33,1,"")</f>
        <v>1</v>
      </c>
      <c r="AR33" s="1" t="n">
        <f aca="false">AR32+1</f>
        <v>36329</v>
      </c>
      <c r="AS33" s="153" t="n">
        <v>36329</v>
      </c>
    </row>
    <row r="34" customFormat="false" ht="15" hidden="false" customHeight="true" outlineLevel="0" collapsed="false">
      <c r="A34" s="1" t="n">
        <f aca="false">+A33+1</f>
        <v>19</v>
      </c>
      <c r="B34" s="91" t="n">
        <v>0</v>
      </c>
      <c r="C34" s="151"/>
      <c r="D34" s="197" t="n">
        <v>0</v>
      </c>
      <c r="E34" s="151"/>
      <c r="F34" s="78" t="n">
        <v>0</v>
      </c>
      <c r="G34" s="78" t="n">
        <v>0</v>
      </c>
      <c r="H34" s="78" t="n">
        <v>0</v>
      </c>
      <c r="I34" s="78" t="n">
        <v>0</v>
      </c>
      <c r="J34" s="79" t="n">
        <f aca="false">SUM(B34:I34)</f>
        <v>0</v>
      </c>
      <c r="K34" s="80"/>
      <c r="L34" s="81" t="n">
        <v>60000</v>
      </c>
      <c r="M34" s="82"/>
      <c r="N34" s="197" t="n">
        <v>0</v>
      </c>
      <c r="O34" s="82"/>
      <c r="P34" s="83" t="n">
        <v>0</v>
      </c>
      <c r="Q34" s="84" t="n">
        <f aca="false">Q33</f>
        <v>0</v>
      </c>
      <c r="R34" s="84" t="n">
        <f aca="false">R33</f>
        <v>0</v>
      </c>
      <c r="S34" s="84" t="n">
        <v>0</v>
      </c>
      <c r="T34" s="85" t="n">
        <f aca="false">SUM(L34:S34)</f>
        <v>60000</v>
      </c>
      <c r="V34" s="86" t="n">
        <v>10000</v>
      </c>
      <c r="W34" s="87"/>
      <c r="X34" s="197" t="n">
        <v>0</v>
      </c>
      <c r="Y34" s="198"/>
      <c r="Z34" s="88" t="n">
        <v>50000</v>
      </c>
      <c r="AA34" s="89" t="n">
        <v>0</v>
      </c>
      <c r="AB34" s="90" t="n">
        <v>20000</v>
      </c>
      <c r="AC34" s="79" t="n">
        <f aca="false">SUM(V34:AB34)</f>
        <v>80000</v>
      </c>
      <c r="AE34" s="154" t="n">
        <f aca="false">+AC34+T34+J34</f>
        <v>140000</v>
      </c>
      <c r="AG34" s="34" t="n">
        <f aca="false">B34+L34+V34</f>
        <v>70000</v>
      </c>
      <c r="AH34" s="1" t="n">
        <f aca="false">D34+N34+X34</f>
        <v>0</v>
      </c>
      <c r="AI34" s="31" t="n">
        <f aca="false">AB34+AA34+Z34+S34+R34+Q34+P34+I34+H34+G34+F34</f>
        <v>70000</v>
      </c>
      <c r="AK34" s="83" t="n">
        <f aca="false">B34+L34</f>
        <v>60000</v>
      </c>
      <c r="AL34" s="83" t="n">
        <f aca="false">V34</f>
        <v>10000</v>
      </c>
      <c r="AM34" s="84" t="n">
        <f aca="false">SUM(AK34:AL34)</f>
        <v>70000</v>
      </c>
      <c r="AO34" s="1" t="n">
        <f aca="false">IF(now-1&gt;AR34,1,"")</f>
        <v>1</v>
      </c>
      <c r="AR34" s="1" t="n">
        <f aca="false">AR33+1</f>
        <v>36330</v>
      </c>
      <c r="AS34" s="153" t="n">
        <v>36330</v>
      </c>
    </row>
    <row r="35" customFormat="false" ht="15" hidden="false" customHeight="true" outlineLevel="0" collapsed="false">
      <c r="A35" s="1" t="n">
        <f aca="false">+A34+1</f>
        <v>20</v>
      </c>
      <c r="B35" s="91" t="n">
        <v>0</v>
      </c>
      <c r="C35" s="151"/>
      <c r="D35" s="197" t="n">
        <v>0</v>
      </c>
      <c r="E35" s="151"/>
      <c r="F35" s="78" t="n">
        <v>0</v>
      </c>
      <c r="G35" s="78" t="n">
        <v>0</v>
      </c>
      <c r="H35" s="78" t="n">
        <v>0</v>
      </c>
      <c r="I35" s="78" t="n">
        <v>0</v>
      </c>
      <c r="J35" s="79" t="n">
        <f aca="false">SUM(B35:I35)</f>
        <v>0</v>
      </c>
      <c r="K35" s="80"/>
      <c r="L35" s="81" t="n">
        <v>35000</v>
      </c>
      <c r="M35" s="82"/>
      <c r="N35" s="197" t="n">
        <v>0</v>
      </c>
      <c r="O35" s="82"/>
      <c r="P35" s="83" t="n">
        <v>0</v>
      </c>
      <c r="Q35" s="84" t="n">
        <f aca="false">Q34</f>
        <v>0</v>
      </c>
      <c r="R35" s="84" t="n">
        <f aca="false">R34</f>
        <v>0</v>
      </c>
      <c r="S35" s="84" t="n">
        <v>0</v>
      </c>
      <c r="T35" s="85" t="n">
        <f aca="false">SUM(L35:S35)</f>
        <v>35000</v>
      </c>
      <c r="V35" s="86" t="n">
        <v>0</v>
      </c>
      <c r="W35" s="87"/>
      <c r="X35" s="197" t="n">
        <v>0</v>
      </c>
      <c r="Y35" s="198"/>
      <c r="Z35" s="88" t="n">
        <v>50000</v>
      </c>
      <c r="AA35" s="89" t="n">
        <v>0</v>
      </c>
      <c r="AB35" s="90" t="n">
        <v>20000</v>
      </c>
      <c r="AC35" s="79" t="n">
        <f aca="false">SUM(V35:AB35)</f>
        <v>70000</v>
      </c>
      <c r="AE35" s="154" t="n">
        <f aca="false">+AC35+T35+J35</f>
        <v>105000</v>
      </c>
      <c r="AG35" s="34" t="n">
        <f aca="false">B35+L35+V35</f>
        <v>35000</v>
      </c>
      <c r="AH35" s="1" t="n">
        <f aca="false">D35+N35+X35</f>
        <v>0</v>
      </c>
      <c r="AI35" s="31" t="n">
        <f aca="false">AB35+AA35+Z35+S35+R35+Q35+P35+I35+H35+G35+F35</f>
        <v>70000</v>
      </c>
      <c r="AK35" s="83" t="n">
        <f aca="false">B35+L35</f>
        <v>35000</v>
      </c>
      <c r="AL35" s="83" t="n">
        <f aca="false">V35</f>
        <v>0</v>
      </c>
      <c r="AM35" s="84" t="n">
        <f aca="false">SUM(AK35:AL35)</f>
        <v>35000</v>
      </c>
      <c r="AO35" s="1" t="n">
        <f aca="false">IF(now-1&gt;AR35,1,"")</f>
        <v>1</v>
      </c>
      <c r="AR35" s="1" t="n">
        <f aca="false">AR34+1</f>
        <v>36331</v>
      </c>
      <c r="AS35" s="153" t="n">
        <v>36331</v>
      </c>
    </row>
    <row r="36" customFormat="false" ht="15" hidden="false" customHeight="true" outlineLevel="0" collapsed="false">
      <c r="A36" s="1" t="n">
        <f aca="false">+A35+1</f>
        <v>21</v>
      </c>
      <c r="B36" s="91" t="n">
        <v>0</v>
      </c>
      <c r="C36" s="151"/>
      <c r="D36" s="197" t="n">
        <v>0</v>
      </c>
      <c r="E36" s="151"/>
      <c r="F36" s="78" t="n">
        <v>0</v>
      </c>
      <c r="G36" s="78" t="n">
        <v>0</v>
      </c>
      <c r="H36" s="78" t="n">
        <v>0</v>
      </c>
      <c r="I36" s="78" t="n">
        <v>0</v>
      </c>
      <c r="J36" s="79" t="n">
        <f aca="false">SUM(B36:I36)</f>
        <v>0</v>
      </c>
      <c r="K36" s="80"/>
      <c r="L36" s="81" t="n">
        <v>15000</v>
      </c>
      <c r="M36" s="82"/>
      <c r="N36" s="197" t="n">
        <v>0</v>
      </c>
      <c r="O36" s="82"/>
      <c r="P36" s="83" t="n">
        <v>0</v>
      </c>
      <c r="Q36" s="84" t="n">
        <f aca="false">Q35</f>
        <v>0</v>
      </c>
      <c r="R36" s="84" t="n">
        <f aca="false">R35</f>
        <v>0</v>
      </c>
      <c r="S36" s="84" t="n">
        <v>0</v>
      </c>
      <c r="T36" s="85" t="n">
        <f aca="false">SUM(L36:S36)</f>
        <v>15000</v>
      </c>
      <c r="V36" s="86" t="n">
        <v>0</v>
      </c>
      <c r="W36" s="87"/>
      <c r="X36" s="197" t="n">
        <v>0</v>
      </c>
      <c r="Y36" s="198"/>
      <c r="Z36" s="88" t="n">
        <v>50000</v>
      </c>
      <c r="AA36" s="89" t="n">
        <v>0</v>
      </c>
      <c r="AB36" s="90" t="n">
        <v>20000</v>
      </c>
      <c r="AC36" s="79" t="n">
        <f aca="false">SUM(V36:AB36)</f>
        <v>70000</v>
      </c>
      <c r="AE36" s="154" t="n">
        <f aca="false">+AC36+T36+J36</f>
        <v>85000</v>
      </c>
      <c r="AG36" s="34" t="n">
        <f aca="false">B36+L36+V36</f>
        <v>15000</v>
      </c>
      <c r="AH36" s="1" t="n">
        <f aca="false">D36+N36+X36</f>
        <v>0</v>
      </c>
      <c r="AI36" s="31" t="n">
        <f aca="false">AB36+AA36+Z36+S36+R36+Q36+P36+I36+H36+G36+F36</f>
        <v>70000</v>
      </c>
      <c r="AK36" s="83" t="n">
        <f aca="false">B36+L36</f>
        <v>15000</v>
      </c>
      <c r="AL36" s="83" t="n">
        <f aca="false">V36</f>
        <v>0</v>
      </c>
      <c r="AM36" s="84" t="n">
        <f aca="false">SUM(AK36:AL36)</f>
        <v>15000</v>
      </c>
      <c r="AO36" s="1" t="n">
        <f aca="false">IF(now-1&gt;AR36,1,"")</f>
        <v>1</v>
      </c>
      <c r="AR36" s="1" t="n">
        <f aca="false">AR35+1</f>
        <v>36332</v>
      </c>
      <c r="AS36" s="153" t="n">
        <v>36332</v>
      </c>
    </row>
    <row r="37" customFormat="false" ht="15" hidden="false" customHeight="true" outlineLevel="0" collapsed="false">
      <c r="A37" s="1" t="n">
        <f aca="false">+A36+1</f>
        <v>22</v>
      </c>
      <c r="B37" s="91" t="n">
        <v>0</v>
      </c>
      <c r="C37" s="151"/>
      <c r="D37" s="197" t="n">
        <v>0</v>
      </c>
      <c r="E37" s="151"/>
      <c r="F37" s="78" t="n">
        <v>0</v>
      </c>
      <c r="G37" s="78" t="n">
        <v>0</v>
      </c>
      <c r="H37" s="78" t="n">
        <v>0</v>
      </c>
      <c r="I37" s="78" t="n">
        <v>0</v>
      </c>
      <c r="J37" s="79" t="n">
        <f aca="false">SUM(B37:I37)</f>
        <v>0</v>
      </c>
      <c r="K37" s="80"/>
      <c r="L37" s="81" t="n">
        <v>0</v>
      </c>
      <c r="M37" s="82"/>
      <c r="N37" s="197" t="n">
        <v>0</v>
      </c>
      <c r="O37" s="82"/>
      <c r="P37" s="83" t="n">
        <v>50000</v>
      </c>
      <c r="Q37" s="84" t="n">
        <f aca="false">Q36</f>
        <v>0</v>
      </c>
      <c r="R37" s="84" t="n">
        <f aca="false">R36</f>
        <v>0</v>
      </c>
      <c r="S37" s="84" t="n">
        <v>0</v>
      </c>
      <c r="T37" s="85" t="n">
        <f aca="false">SUM(L37:S37)</f>
        <v>50000</v>
      </c>
      <c r="V37" s="86" t="n">
        <v>90000</v>
      </c>
      <c r="W37" s="87"/>
      <c r="X37" s="197" t="n">
        <v>0</v>
      </c>
      <c r="Y37" s="198"/>
      <c r="Z37" s="88" t="n">
        <v>0</v>
      </c>
      <c r="AA37" s="89" t="n">
        <v>0</v>
      </c>
      <c r="AB37" s="90" t="n">
        <f aca="false">20000-I37-S37</f>
        <v>20000</v>
      </c>
      <c r="AC37" s="79" t="n">
        <f aca="false">SUM(V37:AB37)</f>
        <v>110000</v>
      </c>
      <c r="AE37" s="154" t="n">
        <f aca="false">+AC37+T37+J37</f>
        <v>160000</v>
      </c>
      <c r="AG37" s="34" t="n">
        <f aca="false">B37+L37+V37</f>
        <v>90000</v>
      </c>
      <c r="AH37" s="1" t="n">
        <f aca="false">D37+N37+X37</f>
        <v>0</v>
      </c>
      <c r="AI37" s="31" t="n">
        <f aca="false">AB37+AA37+Z37+S37+R37+Q37+P37+I37+H37+G37+F37</f>
        <v>70000</v>
      </c>
      <c r="AK37" s="83" t="n">
        <f aca="false">B37+L37</f>
        <v>0</v>
      </c>
      <c r="AL37" s="83" t="n">
        <f aca="false">V37</f>
        <v>90000</v>
      </c>
      <c r="AM37" s="84" t="n">
        <f aca="false">SUM(AK37:AL37)</f>
        <v>90000</v>
      </c>
      <c r="AO37" s="1" t="n">
        <f aca="false">IF(now-1&gt;AR37,1,"")</f>
        <v>1</v>
      </c>
      <c r="AR37" s="1" t="n">
        <f aca="false">AR36+1</f>
        <v>36333</v>
      </c>
      <c r="AS37" s="153" t="n">
        <v>36333</v>
      </c>
    </row>
    <row r="38" customFormat="false" ht="15" hidden="false" customHeight="true" outlineLevel="0" collapsed="false">
      <c r="A38" s="1" t="n">
        <f aca="false">+A37+1</f>
        <v>23</v>
      </c>
      <c r="B38" s="91" t="n">
        <v>0</v>
      </c>
      <c r="C38" s="151"/>
      <c r="D38" s="197" t="n">
        <v>0</v>
      </c>
      <c r="E38" s="151"/>
      <c r="F38" s="78" t="n">
        <v>0</v>
      </c>
      <c r="G38" s="78" t="n">
        <v>0</v>
      </c>
      <c r="H38" s="78" t="n">
        <v>0</v>
      </c>
      <c r="I38" s="78" t="n">
        <v>0</v>
      </c>
      <c r="J38" s="79" t="n">
        <f aca="false">SUM(B38:I38)</f>
        <v>0</v>
      </c>
      <c r="K38" s="80"/>
      <c r="L38" s="81" t="n">
        <v>0</v>
      </c>
      <c r="M38" s="82"/>
      <c r="N38" s="197" t="n">
        <v>0</v>
      </c>
      <c r="O38" s="82"/>
      <c r="P38" s="83" t="n">
        <v>50000</v>
      </c>
      <c r="Q38" s="84" t="n">
        <f aca="false">Q37</f>
        <v>0</v>
      </c>
      <c r="R38" s="84" t="n">
        <f aca="false">R37</f>
        <v>0</v>
      </c>
      <c r="S38" s="84" t="n">
        <v>0</v>
      </c>
      <c r="T38" s="85" t="n">
        <f aca="false">SUM(L38:S38)</f>
        <v>50000</v>
      </c>
      <c r="V38" s="86" t="n">
        <v>90000</v>
      </c>
      <c r="W38" s="87"/>
      <c r="X38" s="197" t="n">
        <v>0</v>
      </c>
      <c r="Y38" s="198"/>
      <c r="Z38" s="88" t="n">
        <v>0</v>
      </c>
      <c r="AA38" s="89" t="n">
        <v>0</v>
      </c>
      <c r="AB38" s="90" t="n">
        <v>20000</v>
      </c>
      <c r="AC38" s="79" t="n">
        <f aca="false">SUM(V38:AB38)</f>
        <v>110000</v>
      </c>
      <c r="AE38" s="154" t="n">
        <f aca="false">+AC38+T38+J38</f>
        <v>160000</v>
      </c>
      <c r="AG38" s="34" t="n">
        <f aca="false">B38+L38+V38</f>
        <v>90000</v>
      </c>
      <c r="AH38" s="1" t="n">
        <f aca="false">D38+N38+X38</f>
        <v>0</v>
      </c>
      <c r="AI38" s="31" t="n">
        <f aca="false">AB38+AA38+Z38+S38+R38+Q38+P38+I38+H38+G38+F38</f>
        <v>70000</v>
      </c>
      <c r="AK38" s="83" t="n">
        <f aca="false">B38+L38</f>
        <v>0</v>
      </c>
      <c r="AL38" s="83" t="n">
        <f aca="false">V38</f>
        <v>90000</v>
      </c>
      <c r="AM38" s="84" t="n">
        <f aca="false">SUM(AK38:AL38)</f>
        <v>90000</v>
      </c>
      <c r="AO38" s="1" t="n">
        <f aca="false">IF(now-1&gt;AR38,1,"")</f>
        <v>1</v>
      </c>
      <c r="AR38" s="1" t="n">
        <f aca="false">AR37+1</f>
        <v>36334</v>
      </c>
      <c r="AS38" s="153" t="n">
        <v>36334</v>
      </c>
    </row>
    <row r="39" customFormat="false" ht="15" hidden="false" customHeight="true" outlineLevel="0" collapsed="false">
      <c r="A39" s="1" t="n">
        <f aca="false">+A38+1</f>
        <v>24</v>
      </c>
      <c r="B39" s="91" t="n">
        <v>0</v>
      </c>
      <c r="C39" s="151"/>
      <c r="D39" s="197" t="n">
        <v>0</v>
      </c>
      <c r="E39" s="151"/>
      <c r="F39" s="78" t="n">
        <v>0</v>
      </c>
      <c r="G39" s="78" t="n">
        <v>0</v>
      </c>
      <c r="H39" s="78" t="n">
        <v>0</v>
      </c>
      <c r="I39" s="78" t="n">
        <v>0</v>
      </c>
      <c r="J39" s="79" t="n">
        <f aca="false">SUM(B39:I39)</f>
        <v>0</v>
      </c>
      <c r="K39" s="80"/>
      <c r="L39" s="81" t="n">
        <v>0</v>
      </c>
      <c r="M39" s="82"/>
      <c r="N39" s="197" t="n">
        <v>0</v>
      </c>
      <c r="O39" s="82"/>
      <c r="P39" s="83" t="n">
        <v>50000</v>
      </c>
      <c r="Q39" s="84" t="n">
        <f aca="false">Q38</f>
        <v>0</v>
      </c>
      <c r="R39" s="84" t="n">
        <f aca="false">R38</f>
        <v>0</v>
      </c>
      <c r="S39" s="84" t="n">
        <v>0</v>
      </c>
      <c r="T39" s="85" t="n">
        <f aca="false">SUM(L39:S39)</f>
        <v>50000</v>
      </c>
      <c r="V39" s="86" t="n">
        <v>43750</v>
      </c>
      <c r="W39" s="87"/>
      <c r="X39" s="197" t="n">
        <v>0</v>
      </c>
      <c r="Y39" s="198"/>
      <c r="Z39" s="88" t="n">
        <v>0</v>
      </c>
      <c r="AA39" s="89" t="n">
        <v>0</v>
      </c>
      <c r="AB39" s="90" t="n">
        <v>20000</v>
      </c>
      <c r="AC39" s="79" t="n">
        <f aca="false">SUM(V39:AB39)</f>
        <v>63750</v>
      </c>
      <c r="AE39" s="154" t="n">
        <f aca="false">+AC39+T39+J39</f>
        <v>113750</v>
      </c>
      <c r="AG39" s="34" t="n">
        <f aca="false">B39+L39+V39</f>
        <v>43750</v>
      </c>
      <c r="AH39" s="1" t="n">
        <f aca="false">D39+N39+X39</f>
        <v>0</v>
      </c>
      <c r="AI39" s="31" t="n">
        <f aca="false">AB39+AA39+Z39+S39+R39+Q39+P39+I39+H39+G39+F39</f>
        <v>70000</v>
      </c>
      <c r="AK39" s="83" t="n">
        <f aca="false">B39+L39</f>
        <v>0</v>
      </c>
      <c r="AL39" s="83" t="n">
        <f aca="false">V39</f>
        <v>43750</v>
      </c>
      <c r="AM39" s="84" t="n">
        <f aca="false">SUM(AK39:AL39)</f>
        <v>43750</v>
      </c>
      <c r="AO39" s="1" t="n">
        <f aca="false">IF(now-1&gt;AR39,1,"")</f>
        <v>1</v>
      </c>
      <c r="AR39" s="1" t="n">
        <f aca="false">AR38+1</f>
        <v>36335</v>
      </c>
      <c r="AS39" s="153" t="n">
        <v>36335</v>
      </c>
    </row>
    <row r="40" customFormat="false" ht="15" hidden="false" customHeight="true" outlineLevel="0" collapsed="false">
      <c r="A40" s="1" t="n">
        <f aca="false">+A39+1</f>
        <v>25</v>
      </c>
      <c r="B40" s="91" t="n">
        <v>0</v>
      </c>
      <c r="C40" s="151"/>
      <c r="D40" s="197" t="n">
        <v>0</v>
      </c>
      <c r="E40" s="151"/>
      <c r="F40" s="78" t="n">
        <v>0</v>
      </c>
      <c r="G40" s="78" t="n">
        <v>0</v>
      </c>
      <c r="H40" s="78" t="n">
        <v>0</v>
      </c>
      <c r="I40" s="78" t="n">
        <v>0</v>
      </c>
      <c r="J40" s="79" t="n">
        <f aca="false">SUM(B40:I40)</f>
        <v>0</v>
      </c>
      <c r="K40" s="80"/>
      <c r="L40" s="81" t="n">
        <v>0</v>
      </c>
      <c r="M40" s="82"/>
      <c r="N40" s="197" t="n">
        <v>0</v>
      </c>
      <c r="O40" s="82"/>
      <c r="P40" s="83" t="n">
        <v>16582</v>
      </c>
      <c r="Q40" s="84" t="n">
        <f aca="false">Q39</f>
        <v>0</v>
      </c>
      <c r="R40" s="84" t="n">
        <f aca="false">R39</f>
        <v>0</v>
      </c>
      <c r="S40" s="84" t="n">
        <v>0</v>
      </c>
      <c r="T40" s="85" t="n">
        <f aca="false">SUM(L40:S40)</f>
        <v>16582</v>
      </c>
      <c r="V40" s="86" t="n">
        <v>7500</v>
      </c>
      <c r="W40" s="87"/>
      <c r="X40" s="197" t="n">
        <v>0</v>
      </c>
      <c r="Y40" s="198"/>
      <c r="Z40" s="88" t="n">
        <v>0</v>
      </c>
      <c r="AA40" s="89" t="n">
        <v>0</v>
      </c>
      <c r="AB40" s="90" t="n">
        <v>4165</v>
      </c>
      <c r="AC40" s="79" t="n">
        <f aca="false">SUM(V40:AB40)</f>
        <v>11665</v>
      </c>
      <c r="AE40" s="154" t="n">
        <f aca="false">+AC40+T40+J40</f>
        <v>28247</v>
      </c>
      <c r="AG40" s="34" t="n">
        <f aca="false">B40+L40+V40</f>
        <v>7500</v>
      </c>
      <c r="AH40" s="1" t="n">
        <f aca="false">D40+N40+X40</f>
        <v>0</v>
      </c>
      <c r="AI40" s="31" t="n">
        <f aca="false">AB40+AA40+Z40+S40+R40+Q40+P40+I40+H40+G40+F40</f>
        <v>20747</v>
      </c>
      <c r="AK40" s="83" t="n">
        <f aca="false">B40+L40</f>
        <v>0</v>
      </c>
      <c r="AL40" s="83" t="n">
        <f aca="false">V40</f>
        <v>7500</v>
      </c>
      <c r="AM40" s="84" t="n">
        <f aca="false">SUM(AK40:AL40)</f>
        <v>7500</v>
      </c>
      <c r="AO40" s="1" t="n">
        <f aca="false">IF(now-1&gt;AR40,1,"")</f>
        <v>1</v>
      </c>
      <c r="AR40" s="1" t="n">
        <f aca="false">AR39+1</f>
        <v>36336</v>
      </c>
      <c r="AS40" s="153" t="n">
        <v>36336</v>
      </c>
    </row>
    <row r="41" customFormat="false" ht="15" hidden="false" customHeight="true" outlineLevel="0" collapsed="false">
      <c r="A41" s="1" t="n">
        <f aca="false">+A40+1</f>
        <v>26</v>
      </c>
      <c r="B41" s="91" t="n">
        <v>0</v>
      </c>
      <c r="C41" s="151"/>
      <c r="D41" s="197" t="n">
        <v>0</v>
      </c>
      <c r="E41" s="151"/>
      <c r="F41" s="78" t="n">
        <v>0</v>
      </c>
      <c r="G41" s="78" t="n">
        <v>0</v>
      </c>
      <c r="H41" s="78" t="n">
        <v>0</v>
      </c>
      <c r="I41" s="78" t="n">
        <v>0</v>
      </c>
      <c r="J41" s="79" t="n">
        <f aca="false">SUM(B41:I41)</f>
        <v>0</v>
      </c>
      <c r="K41" s="80"/>
      <c r="L41" s="81" t="n">
        <v>0</v>
      </c>
      <c r="M41" s="82"/>
      <c r="N41" s="197" t="n">
        <v>0</v>
      </c>
      <c r="O41" s="82"/>
      <c r="P41" s="83" t="n">
        <v>32055</v>
      </c>
      <c r="Q41" s="84" t="n">
        <f aca="false">Q40</f>
        <v>0</v>
      </c>
      <c r="R41" s="84" t="n">
        <v>0</v>
      </c>
      <c r="S41" s="84" t="n">
        <v>20000</v>
      </c>
      <c r="T41" s="85" t="n">
        <f aca="false">SUM(L41:S41)</f>
        <v>52055</v>
      </c>
      <c r="V41" s="86" t="n">
        <v>109000</v>
      </c>
      <c r="W41" s="87"/>
      <c r="X41" s="197" t="n">
        <v>0</v>
      </c>
      <c r="Y41" s="198"/>
      <c r="Z41" s="88" t="n">
        <v>0</v>
      </c>
      <c r="AA41" s="89" t="n">
        <v>0</v>
      </c>
      <c r="AB41" s="90" t="n">
        <v>0</v>
      </c>
      <c r="AC41" s="79" t="n">
        <f aca="false">SUM(V41:AB41)</f>
        <v>109000</v>
      </c>
      <c r="AE41" s="154" t="n">
        <f aca="false">+AC41+T41+J41</f>
        <v>161055</v>
      </c>
      <c r="AG41" s="34" t="n">
        <f aca="false">B41+L41+V41</f>
        <v>109000</v>
      </c>
      <c r="AH41" s="1" t="n">
        <f aca="false">D41+N41+X41</f>
        <v>0</v>
      </c>
      <c r="AI41" s="31" t="n">
        <f aca="false">AB41+AA41+Z41+S41+R41+Q41+P41+I41+H41+G41+F41</f>
        <v>52055</v>
      </c>
      <c r="AK41" s="83" t="n">
        <f aca="false">B41+L41</f>
        <v>0</v>
      </c>
      <c r="AL41" s="83" t="n">
        <f aca="false">V41</f>
        <v>109000</v>
      </c>
      <c r="AM41" s="84" t="n">
        <f aca="false">SUM(AK41:AL41)</f>
        <v>109000</v>
      </c>
      <c r="AO41" s="1" t="n">
        <f aca="false">IF(now-1&gt;AR41,1,"")</f>
        <v>1</v>
      </c>
      <c r="AR41" s="1" t="n">
        <f aca="false">AR40+1</f>
        <v>36337</v>
      </c>
      <c r="AS41" s="153" t="n">
        <v>36337</v>
      </c>
    </row>
    <row r="42" customFormat="false" ht="15" hidden="false" customHeight="true" outlineLevel="0" collapsed="false">
      <c r="A42" s="1" t="n">
        <f aca="false">+A41+1</f>
        <v>27</v>
      </c>
      <c r="B42" s="91" t="n">
        <v>0</v>
      </c>
      <c r="C42" s="151"/>
      <c r="D42" s="197" t="n">
        <v>0</v>
      </c>
      <c r="E42" s="151"/>
      <c r="F42" s="78" t="n">
        <v>0</v>
      </c>
      <c r="G42" s="78" t="n">
        <v>0</v>
      </c>
      <c r="H42" s="78" t="n">
        <v>0</v>
      </c>
      <c r="I42" s="78" t="n">
        <v>0</v>
      </c>
      <c r="J42" s="79" t="n">
        <f aca="false">SUM(B42:I42)</f>
        <v>0</v>
      </c>
      <c r="K42" s="80"/>
      <c r="L42" s="81" t="n">
        <v>7000</v>
      </c>
      <c r="M42" s="82"/>
      <c r="N42" s="197" t="n">
        <v>0</v>
      </c>
      <c r="O42" s="82"/>
      <c r="P42" s="83" t="n">
        <v>32055</v>
      </c>
      <c r="Q42" s="84" t="n">
        <f aca="false">Q41</f>
        <v>0</v>
      </c>
      <c r="R42" s="84" t="n">
        <f aca="false">R41</f>
        <v>0</v>
      </c>
      <c r="S42" s="84" t="n">
        <v>20000</v>
      </c>
      <c r="T42" s="85" t="n">
        <f aca="false">SUM(L42:S42)</f>
        <v>59055</v>
      </c>
      <c r="V42" s="86" t="n">
        <v>120000</v>
      </c>
      <c r="W42" s="87"/>
      <c r="X42" s="197" t="n">
        <v>0</v>
      </c>
      <c r="Y42" s="198"/>
      <c r="Z42" s="88" t="n">
        <v>0</v>
      </c>
      <c r="AA42" s="89" t="n">
        <v>0</v>
      </c>
      <c r="AB42" s="90" t="n">
        <v>0</v>
      </c>
      <c r="AC42" s="79" t="n">
        <f aca="false">SUM(V42:AB42)</f>
        <v>120000</v>
      </c>
      <c r="AE42" s="154" t="n">
        <f aca="false">+AC42+T42+J42</f>
        <v>179055</v>
      </c>
      <c r="AG42" s="34" t="n">
        <f aca="false">B42+L42+V42</f>
        <v>127000</v>
      </c>
      <c r="AH42" s="1" t="n">
        <f aca="false">D42+N42+X42</f>
        <v>0</v>
      </c>
      <c r="AI42" s="31" t="n">
        <f aca="false">AB42+AA42+Z42+S42+R42+Q42+P42+I42+H42+G42+F42</f>
        <v>52055</v>
      </c>
      <c r="AK42" s="83" t="n">
        <f aca="false">B42+L42</f>
        <v>7000</v>
      </c>
      <c r="AL42" s="83" t="n">
        <f aca="false">V42</f>
        <v>120000</v>
      </c>
      <c r="AM42" s="84" t="n">
        <f aca="false">SUM(AK42:AL42)</f>
        <v>127000</v>
      </c>
      <c r="AO42" s="1" t="n">
        <f aca="false">IF(now-1&gt;AR42,1,"")</f>
        <v>1</v>
      </c>
      <c r="AR42" s="1" t="n">
        <f aca="false">AR41+1</f>
        <v>36338</v>
      </c>
      <c r="AS42" s="153" t="n">
        <v>36338</v>
      </c>
    </row>
    <row r="43" customFormat="false" ht="15" hidden="false" customHeight="true" outlineLevel="0" collapsed="false">
      <c r="A43" s="1" t="n">
        <f aca="false">+A42+1</f>
        <v>28</v>
      </c>
      <c r="B43" s="91" t="n">
        <v>0</v>
      </c>
      <c r="C43" s="151"/>
      <c r="D43" s="197" t="n">
        <v>0</v>
      </c>
      <c r="E43" s="151"/>
      <c r="F43" s="78" t="n">
        <v>0</v>
      </c>
      <c r="G43" s="78" t="n">
        <v>0</v>
      </c>
      <c r="H43" s="78" t="n">
        <v>0</v>
      </c>
      <c r="I43" s="78" t="n">
        <v>0</v>
      </c>
      <c r="J43" s="79" t="n">
        <f aca="false">SUM(B43:I43)</f>
        <v>0</v>
      </c>
      <c r="K43" s="80"/>
      <c r="L43" s="81" t="n">
        <v>0</v>
      </c>
      <c r="M43" s="82"/>
      <c r="N43" s="197" t="n">
        <v>0</v>
      </c>
      <c r="O43" s="82"/>
      <c r="P43" s="83" t="n">
        <f aca="false">57000+2055</f>
        <v>59055</v>
      </c>
      <c r="Q43" s="84" t="n">
        <f aca="false">Q42</f>
        <v>0</v>
      </c>
      <c r="R43" s="84" t="n">
        <f aca="false">R42</f>
        <v>0</v>
      </c>
      <c r="S43" s="84" t="n">
        <v>0</v>
      </c>
      <c r="T43" s="85" t="n">
        <f aca="false">SUM(L43:S43)</f>
        <v>59055</v>
      </c>
      <c r="V43" s="86" t="n">
        <v>87000</v>
      </c>
      <c r="W43" s="87"/>
      <c r="X43" s="197" t="n">
        <v>0</v>
      </c>
      <c r="Y43" s="198"/>
      <c r="Z43" s="88" t="n">
        <v>13000</v>
      </c>
      <c r="AA43" s="89" t="n">
        <v>0</v>
      </c>
      <c r="AB43" s="90" t="n">
        <f aca="false">20000-I43-S43</f>
        <v>20000</v>
      </c>
      <c r="AC43" s="79" t="n">
        <f aca="false">SUM(V43:AB43)</f>
        <v>120000</v>
      </c>
      <c r="AE43" s="154" t="n">
        <f aca="false">+AC43+T43+J43</f>
        <v>179055</v>
      </c>
      <c r="AG43" s="34" t="n">
        <f aca="false">B43+L43+V43</f>
        <v>87000</v>
      </c>
      <c r="AH43" s="1" t="n">
        <f aca="false">D43+N43+X43</f>
        <v>0</v>
      </c>
      <c r="AI43" s="31" t="n">
        <f aca="false">AB43+AA43+Z43+S43+R43+Q43+P43+I43+H43+G43+F43</f>
        <v>92055</v>
      </c>
      <c r="AK43" s="83" t="n">
        <f aca="false">B43+L43</f>
        <v>0</v>
      </c>
      <c r="AL43" s="83" t="n">
        <f aca="false">V43</f>
        <v>87000</v>
      </c>
      <c r="AM43" s="84" t="n">
        <f aca="false">SUM(AK43:AL43)</f>
        <v>87000</v>
      </c>
      <c r="AO43" s="1" t="n">
        <f aca="false">IF(now-1&gt;AR43,1,"")</f>
        <v>1</v>
      </c>
      <c r="AR43" s="1" t="n">
        <f aca="false">AR42+1</f>
        <v>36339</v>
      </c>
      <c r="AS43" s="153" t="n">
        <v>36339</v>
      </c>
    </row>
    <row r="44" customFormat="false" ht="15" hidden="false" customHeight="true" outlineLevel="0" collapsed="false">
      <c r="A44" s="1" t="n">
        <f aca="false">+A43+1</f>
        <v>29</v>
      </c>
      <c r="B44" s="91" t="n">
        <v>0</v>
      </c>
      <c r="C44" s="151"/>
      <c r="D44" s="197" t="n">
        <v>0</v>
      </c>
      <c r="E44" s="151"/>
      <c r="F44" s="78" t="n">
        <v>0</v>
      </c>
      <c r="G44" s="78" t="n">
        <v>0</v>
      </c>
      <c r="H44" s="78" t="n">
        <v>0</v>
      </c>
      <c r="I44" s="78" t="n">
        <v>0</v>
      </c>
      <c r="J44" s="79" t="n">
        <f aca="false">SUM(B44:I44)</f>
        <v>0</v>
      </c>
      <c r="K44" s="80"/>
      <c r="L44" s="81" t="n">
        <v>57534</v>
      </c>
      <c r="M44" s="82"/>
      <c r="N44" s="197" t="n">
        <v>0</v>
      </c>
      <c r="O44" s="82"/>
      <c r="P44" s="83" t="n">
        <v>2466</v>
      </c>
      <c r="Q44" s="84" t="n">
        <f aca="false">Q43</f>
        <v>0</v>
      </c>
      <c r="R44" s="84" t="n">
        <f aca="false">R43</f>
        <v>0</v>
      </c>
      <c r="S44" s="84" t="n">
        <v>0</v>
      </c>
      <c r="T44" s="85" t="n">
        <f aca="false">SUM(L44:S44)</f>
        <v>60000</v>
      </c>
      <c r="V44" s="86" t="n">
        <v>39841</v>
      </c>
      <c r="W44" s="87"/>
      <c r="X44" s="197" t="n">
        <v>0</v>
      </c>
      <c r="Y44" s="198"/>
      <c r="Z44" s="88" t="n">
        <v>50000</v>
      </c>
      <c r="AA44" s="89" t="n">
        <v>0</v>
      </c>
      <c r="AB44" s="90" t="n">
        <f aca="false">20000-I44-S44</f>
        <v>20000</v>
      </c>
      <c r="AC44" s="79" t="n">
        <f aca="false">SUM(V44:AB44)</f>
        <v>109841</v>
      </c>
      <c r="AE44" s="154" t="n">
        <f aca="false">+AC44+T44+J44</f>
        <v>169841</v>
      </c>
      <c r="AG44" s="34" t="n">
        <f aca="false">B44+L44+V44</f>
        <v>97375</v>
      </c>
      <c r="AH44" s="1" t="n">
        <f aca="false">D44+N44+X44</f>
        <v>0</v>
      </c>
      <c r="AI44" s="31" t="n">
        <f aca="false">AB44+AA44+Z44+S44+R44+Q44+P44+I44+H44+G44+F44</f>
        <v>72466</v>
      </c>
      <c r="AK44" s="83" t="n">
        <f aca="false">B44+L44</f>
        <v>57534</v>
      </c>
      <c r="AL44" s="83" t="n">
        <f aca="false">V44</f>
        <v>39841</v>
      </c>
      <c r="AM44" s="84" t="n">
        <f aca="false">SUM(AK44:AL44)</f>
        <v>97375</v>
      </c>
      <c r="AO44" s="1" t="n">
        <f aca="false">IF(days&lt;30,"",IF(now-1&gt;AR44,1,""))</f>
        <v>1</v>
      </c>
      <c r="AR44" s="1" t="n">
        <f aca="false">AR43+1</f>
        <v>36340</v>
      </c>
      <c r="AS44" s="153" t="n">
        <v>36340</v>
      </c>
    </row>
    <row r="45" customFormat="false" ht="15" hidden="false" customHeight="true" outlineLevel="0" collapsed="false">
      <c r="A45" s="1" t="n">
        <f aca="false">+A44+1</f>
        <v>30</v>
      </c>
      <c r="B45" s="91" t="n">
        <v>0</v>
      </c>
      <c r="C45" s="151"/>
      <c r="D45" s="197" t="n">
        <v>0</v>
      </c>
      <c r="E45" s="151"/>
      <c r="F45" s="78" t="n">
        <v>0</v>
      </c>
      <c r="G45" s="78" t="n">
        <v>0</v>
      </c>
      <c r="H45" s="78" t="n">
        <v>0</v>
      </c>
      <c r="I45" s="78" t="n">
        <v>0</v>
      </c>
      <c r="J45" s="79" t="n">
        <f aca="false">SUM(B45:I45)</f>
        <v>0</v>
      </c>
      <c r="K45" s="80"/>
      <c r="L45" s="81" t="n">
        <v>5448</v>
      </c>
      <c r="M45" s="82"/>
      <c r="N45" s="197" t="n">
        <v>0</v>
      </c>
      <c r="O45" s="82"/>
      <c r="P45" s="83" t="n">
        <v>0</v>
      </c>
      <c r="Q45" s="84" t="n">
        <f aca="false">Q44</f>
        <v>0</v>
      </c>
      <c r="R45" s="84" t="n">
        <f aca="false">R44</f>
        <v>0</v>
      </c>
      <c r="S45" s="84" t="n">
        <v>0</v>
      </c>
      <c r="T45" s="85" t="n">
        <f aca="false">SUM(L45:S45)</f>
        <v>5448</v>
      </c>
      <c r="V45" s="86" t="n">
        <f aca="false">29969</f>
        <v>29969</v>
      </c>
      <c r="W45" s="87"/>
      <c r="X45" s="197" t="n">
        <v>0</v>
      </c>
      <c r="Y45" s="198"/>
      <c r="Z45" s="88" t="n">
        <v>50000</v>
      </c>
      <c r="AA45" s="89" t="n">
        <v>0</v>
      </c>
      <c r="AB45" s="90" t="n">
        <f aca="false">20000-I45-S45</f>
        <v>20000</v>
      </c>
      <c r="AC45" s="79" t="n">
        <f aca="false">SUM(V45:AB45)</f>
        <v>99969</v>
      </c>
      <c r="AE45" s="154" t="n">
        <f aca="false">+AC45+T45+J45</f>
        <v>105417</v>
      </c>
      <c r="AG45" s="34" t="n">
        <f aca="false">B45+L45+V45</f>
        <v>35417</v>
      </c>
      <c r="AH45" s="1" t="n">
        <f aca="false">D45+N45+X45</f>
        <v>0</v>
      </c>
      <c r="AI45" s="31" t="n">
        <f aca="false">AB45+AA45+Z45+S45+R45+Q45+P45+I45+H45+G45+F45</f>
        <v>70000</v>
      </c>
      <c r="AK45" s="83" t="n">
        <f aca="false">B45+L45</f>
        <v>5448</v>
      </c>
      <c r="AL45" s="83" t="n">
        <f aca="false">V45</f>
        <v>29969</v>
      </c>
      <c r="AM45" s="84" t="n">
        <f aca="false">SUM(AK45:AL45)</f>
        <v>35417</v>
      </c>
      <c r="AO45" s="1" t="n">
        <v>1</v>
      </c>
      <c r="AR45" s="1" t="n">
        <f aca="false">AR44+1</f>
        <v>36341</v>
      </c>
      <c r="AS45" s="153" t="n">
        <v>36341</v>
      </c>
    </row>
    <row r="46" customFormat="false" ht="15" hidden="false" customHeight="true" outlineLevel="0" collapsed="false">
      <c r="A46" s="156" t="n">
        <f aca="false">+A45+1</f>
        <v>31</v>
      </c>
      <c r="B46" s="174" t="n">
        <v>0</v>
      </c>
      <c r="C46" s="175"/>
      <c r="D46" s="176" t="n">
        <v>0</v>
      </c>
      <c r="E46" s="175"/>
      <c r="F46" s="176" t="n">
        <v>0</v>
      </c>
      <c r="G46" s="176" t="n">
        <v>0</v>
      </c>
      <c r="H46" s="176" t="n">
        <v>0</v>
      </c>
      <c r="I46" s="176" t="n">
        <v>0</v>
      </c>
      <c r="J46" s="177" t="n">
        <f aca="false">SUM(B46:I46)</f>
        <v>0</v>
      </c>
      <c r="K46" s="161"/>
      <c r="L46" s="178" t="n">
        <v>0</v>
      </c>
      <c r="M46" s="179"/>
      <c r="N46" s="176" t="n">
        <v>0</v>
      </c>
      <c r="O46" s="179"/>
      <c r="P46" s="180" t="n">
        <v>0</v>
      </c>
      <c r="Q46" s="180" t="n">
        <v>0</v>
      </c>
      <c r="R46" s="176" t="n">
        <v>0</v>
      </c>
      <c r="S46" s="176" t="n">
        <v>0</v>
      </c>
      <c r="T46" s="177" t="n">
        <f aca="false">SUM(L46:S46)</f>
        <v>0</v>
      </c>
      <c r="U46" s="165"/>
      <c r="V46" s="181" t="n">
        <v>0</v>
      </c>
      <c r="W46" s="182"/>
      <c r="X46" s="176" t="n">
        <v>0</v>
      </c>
      <c r="Y46" s="205"/>
      <c r="Z46" s="180" t="n">
        <v>0</v>
      </c>
      <c r="AA46" s="180" t="n">
        <v>0</v>
      </c>
      <c r="AB46" s="180" t="n">
        <v>0</v>
      </c>
      <c r="AC46" s="177" t="n">
        <f aca="false">SUM(V46:AB46)</f>
        <v>0</v>
      </c>
      <c r="AD46" s="156"/>
      <c r="AE46" s="185" t="n">
        <f aca="false">+AC46+T46+J46</f>
        <v>0</v>
      </c>
      <c r="AF46" s="156"/>
      <c r="AG46" s="186" t="n">
        <f aca="false">B46+L46+V46</f>
        <v>0</v>
      </c>
      <c r="AH46" s="206" t="n">
        <f aca="false">D46+N46+X46</f>
        <v>0</v>
      </c>
      <c r="AI46" s="187" t="n">
        <f aca="false">AB46+AA46+Z46+S46+R46+Q46+P46+I46+H46+G46+F46</f>
        <v>0</v>
      </c>
      <c r="AJ46" s="156"/>
      <c r="AK46" s="164" t="n">
        <f aca="false">B46+L46</f>
        <v>0</v>
      </c>
      <c r="AL46" s="164" t="n">
        <f aca="false">V46</f>
        <v>0</v>
      </c>
      <c r="AM46" s="159" t="n">
        <f aca="false">SUM(AK46:AL46)</f>
        <v>0</v>
      </c>
      <c r="AN46" s="156"/>
      <c r="AO46" s="165" t="str">
        <f aca="false">IF(days&lt;31,"",IF(now-1&gt;AR46,1,""))</f>
        <v/>
      </c>
      <c r="AP46" s="156"/>
      <c r="AQ46" s="156"/>
      <c r="AR46" s="165" t="n">
        <f aca="false">AR45+1</f>
        <v>36342</v>
      </c>
      <c r="AS46" s="156" t="n">
        <v>36342</v>
      </c>
      <c r="AT46" s="156"/>
      <c r="AU46" s="156"/>
      <c r="AV46" s="156"/>
      <c r="AW46" s="156"/>
      <c r="AX46" s="156"/>
      <c r="AY46" s="156"/>
      <c r="AZ46" s="156"/>
      <c r="BA46" s="156"/>
      <c r="BB46" s="156"/>
      <c r="BC46" s="156"/>
      <c r="BD46" s="156"/>
      <c r="BE46" s="156"/>
      <c r="BF46" s="156"/>
      <c r="BG46" s="156"/>
      <c r="BH46" s="156"/>
      <c r="BI46" s="156"/>
      <c r="BJ46" s="156"/>
      <c r="BK46" s="156"/>
      <c r="BL46" s="156"/>
      <c r="BM46" s="156"/>
      <c r="BN46" s="156"/>
      <c r="BO46" s="156"/>
      <c r="BP46" s="156"/>
      <c r="BQ46" s="156"/>
      <c r="BR46" s="156"/>
      <c r="BS46" s="156"/>
      <c r="BT46" s="156"/>
      <c r="BU46" s="156"/>
      <c r="BV46" s="156"/>
      <c r="BW46" s="156"/>
      <c r="BX46" s="156"/>
      <c r="BY46" s="156"/>
      <c r="BZ46" s="156"/>
      <c r="CA46" s="156"/>
      <c r="CB46" s="156"/>
      <c r="CC46" s="156"/>
      <c r="CD46" s="156"/>
      <c r="CE46" s="156"/>
      <c r="CF46" s="156"/>
      <c r="CG46" s="156"/>
      <c r="CH46" s="156"/>
      <c r="CI46" s="156"/>
      <c r="CJ46" s="156"/>
      <c r="CK46" s="156"/>
      <c r="CL46" s="156"/>
      <c r="CM46" s="156"/>
      <c r="CN46" s="156"/>
      <c r="CO46" s="156"/>
      <c r="CP46" s="156"/>
      <c r="CQ46" s="156"/>
      <c r="CR46" s="156"/>
      <c r="CS46" s="156"/>
      <c r="CT46" s="156"/>
      <c r="CU46" s="156"/>
      <c r="CV46" s="156"/>
      <c r="CW46" s="156"/>
      <c r="CX46" s="156"/>
      <c r="CY46" s="156"/>
      <c r="CZ46" s="156"/>
      <c r="DA46" s="156"/>
      <c r="DB46" s="156"/>
      <c r="DC46" s="156"/>
      <c r="DD46" s="156"/>
      <c r="DE46" s="156"/>
      <c r="DF46" s="156"/>
      <c r="DG46" s="156"/>
      <c r="DH46" s="156"/>
      <c r="DI46" s="156"/>
      <c r="DJ46" s="156"/>
      <c r="DK46" s="156"/>
      <c r="DL46" s="156"/>
      <c r="DM46" s="156"/>
      <c r="DN46" s="156"/>
      <c r="DO46" s="156"/>
      <c r="DP46" s="156"/>
      <c r="DQ46" s="156"/>
      <c r="DR46" s="156"/>
      <c r="DS46" s="156"/>
      <c r="DT46" s="156"/>
      <c r="DU46" s="156"/>
      <c r="DV46" s="156"/>
      <c r="DW46" s="156"/>
      <c r="DX46" s="156"/>
      <c r="DY46" s="156"/>
      <c r="DZ46" s="156"/>
      <c r="EA46" s="156"/>
      <c r="EB46" s="156"/>
      <c r="EC46" s="156"/>
      <c r="ED46" s="156"/>
      <c r="EE46" s="156"/>
      <c r="EF46" s="156"/>
      <c r="EG46" s="156"/>
      <c r="EH46" s="156"/>
      <c r="EI46" s="156"/>
      <c r="EJ46" s="156"/>
      <c r="EK46" s="156"/>
      <c r="EL46" s="156"/>
      <c r="EM46" s="156"/>
      <c r="EN46" s="156"/>
      <c r="EO46" s="156"/>
      <c r="EP46" s="156"/>
      <c r="EQ46" s="156"/>
      <c r="ER46" s="156"/>
      <c r="ES46" s="156"/>
      <c r="ET46" s="156"/>
      <c r="EU46" s="156"/>
      <c r="EV46" s="156"/>
      <c r="EW46" s="156"/>
      <c r="EX46" s="156"/>
      <c r="EY46" s="156"/>
      <c r="EZ46" s="156"/>
      <c r="FA46" s="156"/>
      <c r="FB46" s="156"/>
      <c r="FC46" s="156"/>
      <c r="FD46" s="156"/>
      <c r="FE46" s="156"/>
      <c r="FF46" s="156"/>
      <c r="FG46" s="156"/>
      <c r="FH46" s="156"/>
      <c r="FI46" s="156"/>
      <c r="FJ46" s="156"/>
      <c r="FK46" s="156"/>
      <c r="FL46" s="156"/>
      <c r="FM46" s="156"/>
      <c r="FN46" s="156"/>
      <c r="FO46" s="156"/>
      <c r="FP46" s="156"/>
      <c r="FQ46" s="156"/>
      <c r="FR46" s="156"/>
      <c r="FS46" s="156"/>
      <c r="FT46" s="156"/>
      <c r="FU46" s="156"/>
      <c r="FV46" s="156"/>
      <c r="FW46" s="156"/>
      <c r="FX46" s="156"/>
      <c r="FY46" s="156"/>
      <c r="FZ46" s="156"/>
      <c r="GA46" s="156"/>
      <c r="GB46" s="156"/>
      <c r="GC46" s="156"/>
      <c r="GD46" s="156"/>
      <c r="GE46" s="156"/>
      <c r="GF46" s="156"/>
      <c r="GG46" s="156"/>
      <c r="GH46" s="156"/>
      <c r="GI46" s="156"/>
      <c r="GJ46" s="156"/>
      <c r="GK46" s="156"/>
      <c r="GL46" s="156"/>
      <c r="GM46" s="156"/>
      <c r="GN46" s="156"/>
      <c r="GO46" s="156"/>
      <c r="GP46" s="156"/>
      <c r="GQ46" s="156"/>
      <c r="GR46" s="156"/>
      <c r="GS46" s="156"/>
      <c r="GT46" s="156"/>
      <c r="GU46" s="156"/>
      <c r="GV46" s="156"/>
      <c r="GW46" s="156"/>
      <c r="GX46" s="156"/>
      <c r="GY46" s="156"/>
      <c r="GZ46" s="156"/>
      <c r="HA46" s="156"/>
      <c r="HB46" s="156"/>
      <c r="HC46" s="156"/>
      <c r="HD46" s="156"/>
      <c r="HE46" s="156"/>
      <c r="HF46" s="156"/>
      <c r="HG46" s="156"/>
      <c r="HH46" s="156"/>
      <c r="HI46" s="156"/>
      <c r="HJ46" s="156"/>
      <c r="HK46" s="156"/>
      <c r="HL46" s="156"/>
      <c r="HM46" s="156"/>
      <c r="HN46" s="156"/>
      <c r="HO46" s="156"/>
      <c r="HP46" s="156"/>
      <c r="HQ46" s="156"/>
      <c r="HR46" s="156"/>
      <c r="HS46" s="156"/>
      <c r="HT46" s="156"/>
      <c r="HU46" s="156"/>
      <c r="HV46" s="156"/>
      <c r="HW46" s="156"/>
      <c r="HX46" s="156"/>
      <c r="HY46" s="156"/>
      <c r="HZ46" s="156"/>
      <c r="IA46" s="156"/>
      <c r="IB46" s="156"/>
      <c r="IC46" s="156"/>
      <c r="ID46" s="156"/>
      <c r="IE46" s="156"/>
      <c r="IF46" s="156"/>
      <c r="IG46" s="156"/>
      <c r="IH46" s="156"/>
      <c r="II46" s="156"/>
      <c r="IJ46" s="156"/>
      <c r="IK46" s="156"/>
      <c r="IL46" s="156"/>
      <c r="IM46" s="156"/>
      <c r="IN46" s="156"/>
      <c r="IO46" s="156"/>
      <c r="IP46" s="156"/>
      <c r="IQ46" s="156"/>
      <c r="IR46" s="156"/>
      <c r="IS46" s="156"/>
      <c r="IT46" s="156"/>
      <c r="IU46" s="156"/>
      <c r="IV46" s="156"/>
      <c r="IW46" s="156"/>
    </row>
    <row r="47" customFormat="false" ht="5.25" hidden="false" customHeight="true" outlineLevel="0" collapsed="false">
      <c r="A47" s="29"/>
      <c r="B47" s="29"/>
      <c r="C47" s="29"/>
      <c r="E47" s="29"/>
      <c r="G47" s="1" t="n">
        <v>0</v>
      </c>
      <c r="J47" s="29"/>
      <c r="K47" s="29"/>
      <c r="P47" s="29"/>
      <c r="T47" s="29"/>
      <c r="V47" s="29"/>
      <c r="W47" s="29"/>
      <c r="Y47" s="29"/>
      <c r="Z47" s="29"/>
      <c r="AA47" s="29"/>
      <c r="AB47" s="29"/>
      <c r="AC47" s="29"/>
      <c r="AD47" s="29"/>
      <c r="AF47" s="29"/>
      <c r="AJ47" s="29"/>
      <c r="AK47" s="29"/>
      <c r="AL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/>
      <c r="GX47" s="29"/>
      <c r="GY47" s="29"/>
      <c r="GZ47" s="29"/>
      <c r="HA47" s="29"/>
      <c r="HB47" s="29"/>
      <c r="HC47" s="29"/>
      <c r="HD47" s="29"/>
      <c r="HE47" s="29"/>
      <c r="HF47" s="29"/>
      <c r="HG47" s="29"/>
      <c r="HH47" s="29"/>
      <c r="HI47" s="29"/>
      <c r="HJ47" s="29"/>
      <c r="HK47" s="29"/>
      <c r="HL47" s="29"/>
      <c r="HM47" s="29"/>
      <c r="HN47" s="29"/>
      <c r="HO47" s="29"/>
      <c r="HP47" s="29"/>
      <c r="HQ47" s="29"/>
      <c r="HR47" s="29"/>
      <c r="HS47" s="29"/>
      <c r="HT47" s="29"/>
      <c r="HU47" s="29"/>
      <c r="HV47" s="29"/>
      <c r="HW47" s="29"/>
      <c r="HX47" s="29"/>
      <c r="HY47" s="29"/>
      <c r="HZ47" s="29"/>
      <c r="IA47" s="29"/>
      <c r="IB47" s="29"/>
      <c r="IC47" s="29"/>
      <c r="ID47" s="29"/>
      <c r="IE47" s="29"/>
      <c r="IF47" s="29"/>
      <c r="IG47" s="29"/>
      <c r="IH47" s="29"/>
      <c r="II47" s="29"/>
      <c r="IJ47" s="29"/>
      <c r="IK47" s="29"/>
      <c r="IL47" s="29"/>
      <c r="IM47" s="29"/>
      <c r="IN47" s="29"/>
      <c r="IO47" s="29"/>
      <c r="IP47" s="29"/>
      <c r="IQ47" s="29"/>
      <c r="IR47" s="29"/>
      <c r="IS47" s="29"/>
      <c r="IT47" s="29"/>
      <c r="IU47" s="29"/>
      <c r="IV47" s="29"/>
      <c r="IW47" s="29"/>
    </row>
    <row r="48" customFormat="false" ht="19.5" hidden="false" customHeight="true" outlineLevel="0" collapsed="false">
      <c r="A48" s="98" t="s">
        <v>29</v>
      </c>
      <c r="B48" s="61" t="n">
        <f aca="false">SUM(B16:B46)</f>
        <v>960001</v>
      </c>
      <c r="C48" s="61"/>
      <c r="D48" s="61" t="n">
        <f aca="false">SUM(D16:D46)</f>
        <v>0</v>
      </c>
      <c r="E48" s="61"/>
      <c r="F48" s="61" t="n">
        <f aca="false">SUM(F16:F46)</f>
        <v>0</v>
      </c>
      <c r="G48" s="61" t="n">
        <f aca="false">SUM(G16:G46)</f>
        <v>0</v>
      </c>
      <c r="H48" s="61" t="n">
        <f aca="false">SUM(H16:H46)</f>
        <v>0</v>
      </c>
      <c r="I48" s="61" t="n">
        <f aca="false">SUM(I16:I46)</f>
        <v>240000</v>
      </c>
      <c r="J48" s="61" t="n">
        <f aca="false">SUM(J16:J46)</f>
        <v>1200001</v>
      </c>
      <c r="K48" s="61"/>
      <c r="L48" s="61" t="n">
        <f aca="false">SUM(L16:L46)</f>
        <v>274697</v>
      </c>
      <c r="M48" s="61"/>
      <c r="N48" s="61" t="n">
        <f aca="false">SUM(N16:N46)</f>
        <v>0</v>
      </c>
      <c r="O48" s="61"/>
      <c r="P48" s="61" t="n">
        <f aca="false">SUM(P16:P46)</f>
        <v>845303</v>
      </c>
      <c r="Q48" s="61" t="n">
        <f aca="false">SUM(Q16:Q46)</f>
        <v>0</v>
      </c>
      <c r="R48" s="61" t="n">
        <f aca="false">SUM(R16:R46)</f>
        <v>0</v>
      </c>
      <c r="S48" s="61" t="n">
        <f aca="false">SUM(S16:S46)</f>
        <v>80000</v>
      </c>
      <c r="T48" s="61" t="n">
        <f aca="false">SUM(T16:T46)</f>
        <v>1200000</v>
      </c>
      <c r="U48" s="61"/>
      <c r="V48" s="61" t="n">
        <f aca="false">SUM(V16:V46)</f>
        <v>670177</v>
      </c>
      <c r="W48" s="61"/>
      <c r="X48" s="61" t="n">
        <f aca="false">SUM(X16:X46)</f>
        <v>0</v>
      </c>
      <c r="Y48" s="61"/>
      <c r="Z48" s="61" t="n">
        <f aca="false">SUM(Z16:Z46)</f>
        <v>379667</v>
      </c>
      <c r="AA48" s="61" t="n">
        <f aca="false">SUM(AA16:AA46)</f>
        <v>0</v>
      </c>
      <c r="AB48" s="61" t="n">
        <f aca="false">SUM(AB16:AB46)</f>
        <v>230832</v>
      </c>
      <c r="AC48" s="61" t="n">
        <f aca="false">SUM(AC16:AC46)</f>
        <v>1280676</v>
      </c>
      <c r="AD48" s="61"/>
      <c r="AE48" s="61" t="n">
        <f aca="false">SUM(AE16:AE47)</f>
        <v>3680677</v>
      </c>
      <c r="AF48" s="61"/>
      <c r="AG48" s="61" t="n">
        <f aca="false">SUM(AG16:AG47)</f>
        <v>1904875</v>
      </c>
      <c r="AH48" s="61" t="n">
        <f aca="false">SUM(AH16:AH47)</f>
        <v>0</v>
      </c>
      <c r="AI48" s="61" t="n">
        <f aca="false">SUM(AI16:AI47)</f>
        <v>1775802</v>
      </c>
      <c r="AJ48" s="61"/>
      <c r="AK48" s="61" t="n">
        <f aca="false">SUM(AK16:AK46)</f>
        <v>1234698</v>
      </c>
      <c r="AL48" s="61" t="n">
        <f aca="false">SUM(AL16:AL46)</f>
        <v>670177</v>
      </c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  <c r="IR48" s="61"/>
      <c r="IS48" s="61"/>
      <c r="IT48" s="61"/>
      <c r="IU48" s="61"/>
      <c r="IV48" s="61"/>
      <c r="IW48" s="61"/>
    </row>
    <row r="49" customFormat="false" ht="19.5" hidden="false" customHeight="true" outlineLevel="0" collapsed="false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V49" s="37"/>
      <c r="W49" s="37"/>
      <c r="X49" s="37"/>
      <c r="Y49" s="37"/>
      <c r="Z49" s="37"/>
      <c r="AA49" s="37"/>
      <c r="AB49" s="37"/>
      <c r="AC49" s="37"/>
      <c r="AD49" s="37"/>
      <c r="AK49" s="32"/>
      <c r="AL49" s="32"/>
    </row>
    <row r="50" customFormat="false" ht="19.5" hidden="false" customHeight="true" outlineLevel="0" collapsed="false">
      <c r="A50" s="99" t="s">
        <v>30</v>
      </c>
      <c r="B50" s="100" t="n">
        <v>55509</v>
      </c>
      <c r="C50" s="100"/>
      <c r="D50" s="100"/>
      <c r="E50" s="100"/>
      <c r="F50" s="100" t="n">
        <v>15823</v>
      </c>
      <c r="G50" s="100" t="n">
        <v>15823</v>
      </c>
      <c r="H50" s="100" t="n">
        <v>15823</v>
      </c>
      <c r="I50" s="100" t="n">
        <v>15823</v>
      </c>
      <c r="J50" s="100"/>
      <c r="K50" s="100"/>
      <c r="L50" s="100" t="n">
        <v>55460</v>
      </c>
      <c r="M50" s="100"/>
      <c r="N50" s="100"/>
      <c r="O50" s="100"/>
      <c r="P50" s="100" t="n">
        <v>15826</v>
      </c>
      <c r="Q50" s="100" t="n">
        <v>15826</v>
      </c>
      <c r="R50" s="100" t="n">
        <v>15826</v>
      </c>
      <c r="S50" s="100" t="n">
        <v>15826</v>
      </c>
      <c r="T50" s="100"/>
      <c r="U50" s="101"/>
      <c r="V50" s="100" t="n">
        <v>55520</v>
      </c>
      <c r="W50" s="100"/>
      <c r="X50" s="100"/>
      <c r="Y50" s="100"/>
      <c r="Z50" s="100" t="n">
        <v>51840</v>
      </c>
      <c r="AA50" s="100" t="n">
        <v>51840</v>
      </c>
      <c r="AB50" s="100" t="n">
        <v>51840</v>
      </c>
      <c r="AC50" s="100"/>
      <c r="AD50" s="100"/>
      <c r="AE50" s="100"/>
      <c r="AF50" s="100"/>
      <c r="AG50" s="100" t="n">
        <v>71331</v>
      </c>
      <c r="AH50" s="100"/>
      <c r="AI50" s="100"/>
      <c r="AJ50" s="100"/>
      <c r="AK50" s="100" t="n">
        <v>29085</v>
      </c>
      <c r="AL50" s="100" t="n">
        <v>31173</v>
      </c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0"/>
      <c r="BR50" s="100"/>
      <c r="BS50" s="100"/>
      <c r="BT50" s="100"/>
      <c r="BU50" s="100"/>
      <c r="BV50" s="100"/>
      <c r="BW50" s="100"/>
      <c r="BX50" s="100"/>
      <c r="BY50" s="100"/>
      <c r="BZ50" s="100"/>
      <c r="CA50" s="100"/>
      <c r="CB50" s="100"/>
      <c r="CC50" s="100"/>
      <c r="CD50" s="100"/>
      <c r="CE50" s="100"/>
      <c r="CF50" s="100"/>
      <c r="CG50" s="100"/>
      <c r="CH50" s="100"/>
      <c r="CI50" s="100"/>
      <c r="CJ50" s="100"/>
      <c r="CK50" s="100"/>
      <c r="CL50" s="100"/>
      <c r="CM50" s="100"/>
      <c r="CN50" s="100"/>
      <c r="CO50" s="100"/>
      <c r="CP50" s="100"/>
      <c r="CQ50" s="100"/>
      <c r="CR50" s="100"/>
      <c r="CS50" s="100"/>
      <c r="CT50" s="100"/>
      <c r="CU50" s="100"/>
      <c r="CV50" s="100"/>
      <c r="CW50" s="100"/>
      <c r="CX50" s="100"/>
      <c r="CY50" s="100"/>
      <c r="CZ50" s="100"/>
      <c r="DA50" s="100"/>
      <c r="DB50" s="100"/>
      <c r="DC50" s="100"/>
      <c r="DD50" s="100"/>
      <c r="DE50" s="100"/>
      <c r="DF50" s="100"/>
      <c r="DG50" s="100"/>
      <c r="DH50" s="100"/>
      <c r="DI50" s="100"/>
      <c r="DJ50" s="100"/>
      <c r="DK50" s="100"/>
      <c r="DL50" s="100"/>
      <c r="DM50" s="100"/>
      <c r="DN50" s="100"/>
      <c r="DO50" s="100"/>
      <c r="DP50" s="100"/>
      <c r="DQ50" s="100"/>
      <c r="DR50" s="100"/>
      <c r="DS50" s="100"/>
      <c r="DT50" s="100"/>
      <c r="DU50" s="100"/>
      <c r="DV50" s="100"/>
      <c r="DW50" s="100"/>
      <c r="DX50" s="100"/>
      <c r="DY50" s="100"/>
      <c r="DZ50" s="100"/>
      <c r="EA50" s="100"/>
      <c r="EB50" s="100"/>
      <c r="EC50" s="100"/>
      <c r="ED50" s="100"/>
      <c r="EE50" s="100"/>
      <c r="EF50" s="100"/>
      <c r="EG50" s="100"/>
      <c r="EH50" s="100"/>
      <c r="EI50" s="100"/>
      <c r="EJ50" s="100"/>
      <c r="EK50" s="100"/>
      <c r="EL50" s="100"/>
      <c r="EM50" s="100"/>
      <c r="EN50" s="100"/>
      <c r="EO50" s="100"/>
      <c r="EP50" s="100"/>
      <c r="EQ50" s="100"/>
      <c r="ER50" s="100"/>
      <c r="ES50" s="100"/>
      <c r="ET50" s="100"/>
      <c r="EU50" s="100"/>
      <c r="EV50" s="100"/>
      <c r="EW50" s="100"/>
      <c r="EX50" s="100"/>
      <c r="EY50" s="100"/>
      <c r="EZ50" s="100"/>
      <c r="FA50" s="100"/>
      <c r="FB50" s="100"/>
      <c r="FC50" s="100"/>
      <c r="FD50" s="100"/>
      <c r="FE50" s="100"/>
      <c r="FF50" s="100"/>
      <c r="FG50" s="100"/>
      <c r="FH50" s="100"/>
      <c r="FI50" s="100"/>
      <c r="FJ50" s="100"/>
      <c r="FK50" s="100"/>
      <c r="FL50" s="100"/>
      <c r="FM50" s="100"/>
      <c r="FN50" s="100"/>
      <c r="FO50" s="100"/>
      <c r="FP50" s="100"/>
      <c r="FQ50" s="100"/>
      <c r="FR50" s="100"/>
      <c r="FS50" s="100"/>
      <c r="FT50" s="100"/>
      <c r="FU50" s="100"/>
      <c r="FV50" s="100"/>
      <c r="FW50" s="100"/>
      <c r="FX50" s="100"/>
      <c r="FY50" s="100"/>
      <c r="FZ50" s="100"/>
      <c r="GA50" s="100"/>
      <c r="GB50" s="100"/>
      <c r="GC50" s="100"/>
      <c r="GD50" s="100"/>
      <c r="GE50" s="100"/>
      <c r="GF50" s="100"/>
      <c r="GG50" s="100"/>
      <c r="GH50" s="100"/>
      <c r="GI50" s="100"/>
      <c r="GJ50" s="100"/>
      <c r="GK50" s="100"/>
      <c r="GL50" s="100"/>
      <c r="GM50" s="100"/>
      <c r="GN50" s="100"/>
      <c r="GO50" s="100"/>
      <c r="GP50" s="100"/>
      <c r="GQ50" s="100"/>
      <c r="GR50" s="100"/>
      <c r="GS50" s="100"/>
      <c r="GT50" s="100"/>
      <c r="GU50" s="100"/>
      <c r="GV50" s="100"/>
      <c r="GW50" s="100"/>
      <c r="GX50" s="100"/>
      <c r="GY50" s="100"/>
      <c r="GZ50" s="100"/>
      <c r="HA50" s="100"/>
      <c r="HB50" s="100"/>
      <c r="HC50" s="100"/>
      <c r="HD50" s="100"/>
      <c r="HE50" s="100"/>
      <c r="HF50" s="100"/>
      <c r="HG50" s="100"/>
      <c r="HH50" s="100"/>
      <c r="HI50" s="100"/>
      <c r="HJ50" s="100"/>
      <c r="HK50" s="100"/>
      <c r="HL50" s="100"/>
      <c r="HM50" s="100"/>
      <c r="HN50" s="100"/>
      <c r="HO50" s="100"/>
      <c r="HP50" s="100"/>
      <c r="HQ50" s="100"/>
      <c r="HR50" s="100"/>
      <c r="HS50" s="100"/>
      <c r="HT50" s="100"/>
      <c r="HU50" s="100"/>
      <c r="HV50" s="100"/>
      <c r="HW50" s="100"/>
      <c r="HX50" s="100"/>
      <c r="HY50" s="100"/>
      <c r="HZ50" s="100"/>
      <c r="IA50" s="100"/>
      <c r="IB50" s="100"/>
      <c r="IC50" s="100"/>
      <c r="ID50" s="100"/>
      <c r="IE50" s="100"/>
      <c r="IF50" s="100"/>
      <c r="IG50" s="100"/>
      <c r="IH50" s="100"/>
      <c r="II50" s="100"/>
      <c r="IJ50" s="100"/>
      <c r="IK50" s="100"/>
      <c r="IL50" s="100"/>
      <c r="IM50" s="100"/>
      <c r="IN50" s="100"/>
      <c r="IO50" s="100"/>
      <c r="IP50" s="100"/>
      <c r="IQ50" s="100"/>
      <c r="IR50" s="100"/>
      <c r="IS50" s="100"/>
      <c r="IT50" s="100"/>
      <c r="IU50" s="100"/>
      <c r="IV50" s="100"/>
      <c r="IW50" s="100"/>
    </row>
    <row r="51" customFormat="false" ht="19.5" hidden="true" customHeight="true" outlineLevel="0" collapsed="false">
      <c r="A51" s="102" t="s">
        <v>31</v>
      </c>
      <c r="B51" s="102" t="n">
        <v>316763</v>
      </c>
      <c r="C51" s="102"/>
      <c r="D51" s="102"/>
      <c r="E51" s="102"/>
      <c r="F51" s="102" t="n">
        <v>113463</v>
      </c>
      <c r="G51" s="102"/>
      <c r="H51" s="102" t="n">
        <v>113467</v>
      </c>
      <c r="I51" s="102" t="n">
        <v>113473</v>
      </c>
      <c r="J51" s="102"/>
      <c r="K51" s="102"/>
      <c r="L51" s="102" t="n">
        <v>313892</v>
      </c>
      <c r="M51" s="102"/>
      <c r="N51" s="102"/>
      <c r="O51" s="102"/>
      <c r="P51" s="102" t="n">
        <v>30842</v>
      </c>
      <c r="Q51" s="102" t="n">
        <v>131771</v>
      </c>
      <c r="R51" s="102" t="n">
        <v>129880</v>
      </c>
      <c r="S51" s="102" t="n">
        <v>43747</v>
      </c>
      <c r="T51" s="102"/>
      <c r="V51" s="102" t="n">
        <v>316766</v>
      </c>
      <c r="W51" s="102"/>
      <c r="X51" s="102"/>
      <c r="Y51" s="102"/>
      <c r="Z51" s="102" t="n">
        <v>131465</v>
      </c>
      <c r="AA51" s="102" t="n">
        <v>131466</v>
      </c>
      <c r="AB51" s="102" t="n">
        <v>131468</v>
      </c>
      <c r="AC51" s="102"/>
      <c r="AD51" s="102"/>
      <c r="AE51" s="102"/>
      <c r="AF51" s="102"/>
      <c r="AG51" s="102"/>
      <c r="AH51" s="102"/>
      <c r="AI51" s="102"/>
      <c r="AJ51" s="102"/>
      <c r="AK51" s="103" t="n">
        <v>331566</v>
      </c>
      <c r="AL51" s="103" t="n">
        <v>331568</v>
      </c>
      <c r="AM51" s="102"/>
      <c r="AN51" s="102"/>
      <c r="AO51" s="102"/>
      <c r="AP51" s="102"/>
      <c r="AQ51" s="102"/>
      <c r="AR51" s="102"/>
      <c r="AS51" s="102"/>
      <c r="AT51" s="102"/>
      <c r="AU51" s="102"/>
      <c r="AV51" s="102"/>
      <c r="AW51" s="102"/>
      <c r="AX51" s="102"/>
      <c r="AY51" s="102"/>
      <c r="AZ51" s="102"/>
      <c r="BA51" s="102"/>
      <c r="BB51" s="102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  <c r="BM51" s="102"/>
      <c r="BN51" s="102"/>
      <c r="BO51" s="102"/>
      <c r="BP51" s="102"/>
      <c r="BQ51" s="102"/>
      <c r="BR51" s="102"/>
      <c r="BS51" s="102"/>
      <c r="BT51" s="102"/>
      <c r="BU51" s="102"/>
      <c r="BV51" s="102"/>
      <c r="BW51" s="102"/>
      <c r="BX51" s="102"/>
      <c r="BY51" s="102"/>
      <c r="BZ51" s="102"/>
      <c r="CA51" s="102"/>
      <c r="CB51" s="102"/>
      <c r="CC51" s="102"/>
      <c r="CD51" s="102"/>
      <c r="CE51" s="102"/>
      <c r="CF51" s="102"/>
      <c r="CG51" s="102"/>
      <c r="CH51" s="102"/>
      <c r="CI51" s="102"/>
      <c r="CJ51" s="102"/>
      <c r="CK51" s="102"/>
      <c r="CL51" s="102"/>
      <c r="CM51" s="102"/>
      <c r="CN51" s="102"/>
      <c r="CO51" s="102"/>
      <c r="CP51" s="102"/>
      <c r="CQ51" s="102"/>
      <c r="CR51" s="102"/>
      <c r="CS51" s="102"/>
      <c r="CT51" s="102"/>
      <c r="CU51" s="102"/>
      <c r="CV51" s="102"/>
      <c r="CW51" s="102"/>
      <c r="CX51" s="102"/>
      <c r="CY51" s="102"/>
      <c r="CZ51" s="102"/>
      <c r="DA51" s="102"/>
      <c r="DB51" s="102"/>
      <c r="DC51" s="102"/>
      <c r="DD51" s="102"/>
      <c r="DE51" s="102"/>
      <c r="DF51" s="102"/>
      <c r="DG51" s="102"/>
      <c r="DH51" s="102"/>
      <c r="DI51" s="102"/>
      <c r="DJ51" s="102"/>
      <c r="DK51" s="102"/>
      <c r="DL51" s="102"/>
      <c r="DM51" s="102"/>
      <c r="DN51" s="102"/>
      <c r="DO51" s="102"/>
      <c r="DP51" s="102"/>
      <c r="DQ51" s="102"/>
      <c r="DR51" s="102"/>
      <c r="DS51" s="102"/>
      <c r="DT51" s="102"/>
      <c r="DU51" s="102"/>
      <c r="DV51" s="102"/>
      <c r="DW51" s="102"/>
      <c r="DX51" s="102"/>
      <c r="DY51" s="102"/>
      <c r="DZ51" s="102"/>
      <c r="EA51" s="102"/>
      <c r="EB51" s="102"/>
      <c r="EC51" s="102"/>
      <c r="ED51" s="102"/>
      <c r="EE51" s="102"/>
      <c r="EF51" s="102"/>
      <c r="EG51" s="102"/>
      <c r="EH51" s="102"/>
      <c r="EI51" s="102"/>
      <c r="EJ51" s="102"/>
      <c r="EK51" s="102"/>
      <c r="EL51" s="102"/>
      <c r="EM51" s="102"/>
      <c r="EN51" s="102"/>
      <c r="EO51" s="102"/>
      <c r="EP51" s="102"/>
      <c r="EQ51" s="102"/>
      <c r="ER51" s="102"/>
      <c r="ES51" s="102"/>
      <c r="ET51" s="102"/>
      <c r="EU51" s="102"/>
      <c r="EV51" s="102"/>
      <c r="EW51" s="102"/>
      <c r="EX51" s="102"/>
      <c r="EY51" s="102"/>
      <c r="EZ51" s="102"/>
      <c r="FA51" s="102"/>
      <c r="FB51" s="102"/>
      <c r="FC51" s="102"/>
      <c r="FD51" s="102"/>
      <c r="FE51" s="102"/>
      <c r="FF51" s="102"/>
      <c r="FG51" s="102"/>
      <c r="FH51" s="102"/>
      <c r="FI51" s="102"/>
      <c r="FJ51" s="102"/>
      <c r="FK51" s="102"/>
      <c r="FL51" s="102"/>
      <c r="FM51" s="102"/>
      <c r="FN51" s="102"/>
      <c r="FO51" s="102"/>
      <c r="FP51" s="102"/>
      <c r="FQ51" s="102"/>
      <c r="FR51" s="102"/>
      <c r="FS51" s="102"/>
      <c r="FT51" s="102"/>
      <c r="FU51" s="102"/>
      <c r="FV51" s="102"/>
      <c r="FW51" s="102"/>
      <c r="FX51" s="102"/>
      <c r="FY51" s="102"/>
      <c r="FZ51" s="102"/>
      <c r="GA51" s="102"/>
      <c r="GB51" s="102"/>
      <c r="GC51" s="102"/>
      <c r="GD51" s="102"/>
      <c r="GE51" s="102"/>
      <c r="GF51" s="102"/>
      <c r="GG51" s="102"/>
      <c r="GH51" s="102"/>
      <c r="GI51" s="102"/>
      <c r="GJ51" s="102"/>
      <c r="GK51" s="102"/>
      <c r="GL51" s="102"/>
      <c r="GM51" s="102"/>
      <c r="GN51" s="102"/>
      <c r="GO51" s="102"/>
      <c r="GP51" s="102"/>
      <c r="GQ51" s="102"/>
      <c r="GR51" s="102"/>
      <c r="GS51" s="102"/>
      <c r="GT51" s="102"/>
      <c r="GU51" s="102"/>
      <c r="GV51" s="102"/>
      <c r="GW51" s="102"/>
      <c r="GX51" s="102"/>
      <c r="GY51" s="102"/>
      <c r="GZ51" s="102"/>
      <c r="HA51" s="102"/>
      <c r="HB51" s="102"/>
      <c r="HC51" s="102"/>
      <c r="HD51" s="102"/>
      <c r="HE51" s="102"/>
      <c r="HF51" s="102"/>
      <c r="HG51" s="102"/>
      <c r="HH51" s="102"/>
      <c r="HI51" s="102"/>
      <c r="HJ51" s="102"/>
      <c r="HK51" s="102"/>
      <c r="HL51" s="102"/>
      <c r="HM51" s="102"/>
      <c r="HN51" s="102"/>
      <c r="HO51" s="102"/>
      <c r="HP51" s="102"/>
      <c r="HQ51" s="102"/>
      <c r="HR51" s="102"/>
      <c r="HS51" s="102"/>
      <c r="HT51" s="102"/>
      <c r="HU51" s="102"/>
      <c r="HV51" s="102"/>
      <c r="HW51" s="102"/>
      <c r="HX51" s="102"/>
      <c r="HY51" s="102"/>
      <c r="HZ51" s="102"/>
      <c r="IA51" s="102"/>
      <c r="IB51" s="102"/>
      <c r="IC51" s="102"/>
      <c r="ID51" s="102"/>
      <c r="IE51" s="102"/>
      <c r="IF51" s="102"/>
      <c r="IG51" s="102"/>
      <c r="IH51" s="102"/>
      <c r="II51" s="102"/>
      <c r="IJ51" s="102"/>
      <c r="IK51" s="102"/>
      <c r="IL51" s="102"/>
      <c r="IM51" s="102"/>
      <c r="IN51" s="102"/>
      <c r="IO51" s="102"/>
      <c r="IP51" s="102"/>
      <c r="IQ51" s="102"/>
      <c r="IR51" s="102"/>
      <c r="IS51" s="102"/>
      <c r="IT51" s="102"/>
      <c r="IU51" s="102"/>
      <c r="IV51" s="102"/>
      <c r="IW51" s="102"/>
    </row>
    <row r="52" customFormat="false" ht="12.75" hidden="false" customHeight="false" outlineLevel="0" collapsed="false">
      <c r="AG52" s="100"/>
      <c r="AH52" s="100"/>
    </row>
    <row r="53" customFormat="false" ht="11.25" hidden="false" customHeight="true" outlineLevel="0" collapsed="false"/>
    <row r="54" customFormat="false" ht="12.75" hidden="false" customHeight="false" outlineLevel="0" collapsed="false">
      <c r="B54" s="207" t="s">
        <v>32</v>
      </c>
      <c r="C54" s="105"/>
      <c r="D54" s="106"/>
      <c r="E54" s="105"/>
      <c r="F54" s="106"/>
      <c r="G54" s="106"/>
      <c r="H54" s="106"/>
      <c r="I54" s="106"/>
      <c r="J54" s="107" t="n">
        <f aca="false">DSUM(tufco,"hplrtotal",cnt)/COUNT(AO16:AO46)</f>
        <v>40000.0333333333</v>
      </c>
      <c r="L54" s="207" t="s">
        <v>33</v>
      </c>
      <c r="M54" s="208"/>
      <c r="N54" s="208"/>
      <c r="O54" s="208"/>
      <c r="P54" s="208"/>
      <c r="Q54" s="208"/>
      <c r="R54" s="208"/>
      <c r="S54" s="208"/>
      <c r="T54" s="209" t="n">
        <f aca="false">DSUM(tufco,"wbtotal",cnt)/COUNT(AO16:AO46)</f>
        <v>40000</v>
      </c>
      <c r="V54" s="37"/>
      <c r="W54" s="37"/>
      <c r="Y54" s="37"/>
    </row>
    <row r="55" customFormat="false" ht="12.75" hidden="false" customHeight="false" outlineLevel="0" collapsed="false">
      <c r="B55" s="28" t="s">
        <v>34</v>
      </c>
      <c r="C55" s="32"/>
      <c r="E55" s="32"/>
      <c r="J55" s="31" t="n">
        <f aca="false">hplr*days-DSUM(tufco,"hplrtotal",cnt)</f>
        <v>-1</v>
      </c>
      <c r="L55" s="28" t="s">
        <v>34</v>
      </c>
      <c r="M55" s="29"/>
      <c r="N55" s="29"/>
      <c r="O55" s="29"/>
      <c r="P55" s="29"/>
      <c r="Q55" s="29"/>
      <c r="R55" s="29"/>
      <c r="S55" s="29"/>
      <c r="T55" s="210" t="n">
        <f aca="false">wb*days-DSUM(tufco,"wbtotal",cnt)</f>
        <v>0</v>
      </c>
    </row>
    <row r="56" customFormat="false" ht="13.5" hidden="false" customHeight="false" outlineLevel="0" collapsed="false">
      <c r="B56" s="211" t="s">
        <v>35</v>
      </c>
      <c r="C56" s="110"/>
      <c r="D56" s="111"/>
      <c r="E56" s="110"/>
      <c r="F56" s="111"/>
      <c r="G56" s="111"/>
      <c r="H56" s="111"/>
      <c r="I56" s="111"/>
      <c r="J56" s="42" t="e">
        <f aca="false">+J55/(days-COUNT(AO16:AO46))</f>
        <v>#DIV/0!</v>
      </c>
      <c r="L56" s="211" t="s">
        <v>35</v>
      </c>
      <c r="M56" s="212"/>
      <c r="N56" s="212"/>
      <c r="O56" s="212"/>
      <c r="P56" s="212"/>
      <c r="Q56" s="212"/>
      <c r="R56" s="212"/>
      <c r="S56" s="212"/>
      <c r="T56" s="213" t="e">
        <f aca="false">T55/(days-COUNT(AO16:AO46))</f>
        <v>#DIV/0!</v>
      </c>
    </row>
    <row r="57" customFormat="false" ht="12.75" hidden="false" customHeight="true" outlineLevel="0" collapsed="false">
      <c r="B57" s="105"/>
      <c r="C57" s="105"/>
      <c r="E57" s="105"/>
      <c r="F57" s="108"/>
      <c r="G57" s="108"/>
      <c r="H57" s="106"/>
      <c r="I57" s="106"/>
      <c r="L57" s="32"/>
      <c r="M57" s="32"/>
      <c r="O57" s="32"/>
    </row>
    <row r="58" customFormat="false" ht="12.75" hidden="false" customHeight="false" outlineLevel="0" collapsed="false">
      <c r="B58" s="32"/>
      <c r="C58" s="32"/>
      <c r="E58" s="32"/>
      <c r="L58" s="207" t="s">
        <v>36</v>
      </c>
      <c r="M58" s="208"/>
      <c r="N58" s="208"/>
      <c r="O58" s="208"/>
      <c r="P58" s="208"/>
      <c r="Q58" s="208"/>
      <c r="R58" s="208"/>
      <c r="S58" s="209" t="n">
        <f aca="false">DSUM(tufco,"wbtotal",cnt)+'May 99'!S58</f>
        <v>5730000</v>
      </c>
      <c r="U58" s="112"/>
    </row>
    <row r="59" customFormat="false" ht="13.5" hidden="false" customHeight="false" outlineLevel="0" collapsed="false">
      <c r="B59" s="32"/>
      <c r="C59" s="32"/>
      <c r="D59" s="201"/>
      <c r="E59" s="32"/>
      <c r="L59" s="211" t="s">
        <v>37</v>
      </c>
      <c r="M59" s="212"/>
      <c r="N59" s="212"/>
      <c r="O59" s="212"/>
      <c r="P59" s="212"/>
      <c r="Q59" s="212"/>
      <c r="R59" s="212"/>
      <c r="S59" s="141" t="n">
        <f aca="false">S58/(SUM(AO16:AO46)+'Jan 99a'!days+'Feb 99'!days+'Mar 99'!days+'Apr 99'!days+'May 99'!days)</f>
        <v>31657.4585635359</v>
      </c>
      <c r="X59" s="202"/>
    </row>
    <row r="60" customFormat="false" ht="13.5" hidden="false" customHeight="false" outlineLevel="0" collapsed="false">
      <c r="B60" s="207" t="s">
        <v>38</v>
      </c>
      <c r="C60" s="208"/>
      <c r="D60" s="208"/>
      <c r="E60" s="208"/>
      <c r="F60" s="208"/>
      <c r="G60" s="208"/>
      <c r="H60" s="209" t="n">
        <v>12775000</v>
      </c>
      <c r="L60" s="29"/>
      <c r="M60" s="29"/>
      <c r="N60" s="208"/>
      <c r="O60" s="29"/>
      <c r="P60" s="29"/>
      <c r="Q60" s="29"/>
      <c r="R60" s="29"/>
      <c r="S60" s="29"/>
    </row>
    <row r="61" customFormat="false" ht="12.75" hidden="false" customHeight="false" outlineLevel="0" collapsed="false">
      <c r="B61" s="28" t="s">
        <v>41</v>
      </c>
      <c r="C61" s="29"/>
      <c r="D61" s="12"/>
      <c r="E61" s="29"/>
      <c r="F61" s="29"/>
      <c r="G61" s="29"/>
      <c r="H61" s="210" t="n">
        <f aca="false">DSUM(tufco,"hplrtotal",cnt)+'May 99'!H61</f>
        <v>5595001</v>
      </c>
      <c r="L61" s="207" t="s">
        <v>39</v>
      </c>
      <c r="M61" s="208"/>
      <c r="N61" s="208"/>
      <c r="O61" s="208"/>
      <c r="P61" s="208"/>
      <c r="Q61" s="208"/>
      <c r="R61" s="208"/>
      <c r="S61" s="209" t="n">
        <f aca="false">DSUM(tufco,"gdtotal",cnt)/(COUNT(AO16:AO46))</f>
        <v>42689.2</v>
      </c>
      <c r="X61" s="202"/>
    </row>
    <row r="62" customFormat="false" ht="12.75" hidden="false" customHeight="false" outlineLevel="0" collapsed="false">
      <c r="B62" s="28" t="s">
        <v>37</v>
      </c>
      <c r="C62" s="29"/>
      <c r="D62" s="12"/>
      <c r="E62" s="29"/>
      <c r="F62" s="29"/>
      <c r="G62" s="29"/>
      <c r="H62" s="210" t="n">
        <f aca="false">H61/(SUM(AO16:AO46)+'Jan 99a'!days+'Feb 99'!days+'Mar 99'!days+'Apr 99'!days+'May 99'!days)</f>
        <v>30911.6077348066</v>
      </c>
      <c r="L62" s="28" t="s">
        <v>34</v>
      </c>
      <c r="M62" s="29"/>
      <c r="N62" s="29"/>
      <c r="O62" s="29"/>
      <c r="P62" s="29"/>
      <c r="Q62" s="29"/>
      <c r="R62" s="29"/>
      <c r="S62" s="210"/>
      <c r="X62" s="202"/>
    </row>
    <row r="63" customFormat="false" ht="13.5" hidden="false" customHeight="false" outlineLevel="0" collapsed="false">
      <c r="B63" s="211" t="s">
        <v>43</v>
      </c>
      <c r="C63" s="212"/>
      <c r="D63" s="212"/>
      <c r="E63" s="212"/>
      <c r="F63" s="212"/>
      <c r="G63" s="212"/>
      <c r="H63" s="213" t="n">
        <f aca="false">(+H60-H61)/(365-SUM(AO16:AO46)-'Jan 99a'!days-'Feb 99'!days-'Mar 99'!days-'Apr 99'!days-'May 99'!days)</f>
        <v>39021.7336956522</v>
      </c>
      <c r="L63" s="211" t="s">
        <v>35</v>
      </c>
      <c r="M63" s="212"/>
      <c r="N63" s="212"/>
      <c r="O63" s="212"/>
      <c r="P63" s="212"/>
      <c r="Q63" s="212"/>
      <c r="R63" s="212"/>
      <c r="S63" s="213"/>
      <c r="T63" s="32"/>
      <c r="X63" s="32"/>
      <c r="Z63" s="32"/>
    </row>
    <row r="64" customFormat="false" ht="13.5" hidden="false" customHeight="false" outlineLevel="0" collapsed="false">
      <c r="D64" s="201"/>
      <c r="L64" s="207" t="s">
        <v>44</v>
      </c>
      <c r="M64" s="208"/>
      <c r="N64" s="12"/>
      <c r="O64" s="208"/>
      <c r="P64" s="208"/>
      <c r="Q64" s="208"/>
      <c r="R64" s="208"/>
      <c r="S64" s="209" t="n">
        <v>9125000</v>
      </c>
      <c r="X64" s="202"/>
    </row>
    <row r="65" customFormat="false" ht="12.75" hidden="false" customHeight="false" outlineLevel="0" collapsed="false">
      <c r="B65" s="207" t="s">
        <v>66</v>
      </c>
      <c r="C65" s="208"/>
      <c r="D65" s="208"/>
      <c r="E65" s="208"/>
      <c r="F65" s="208"/>
      <c r="G65" s="208"/>
      <c r="H65" s="209" t="n">
        <f aca="false">DSUM(tufco,"hplrtotal",cnt)+DSUM(tufco,"gdtotal",cnt)</f>
        <v>2480677</v>
      </c>
      <c r="L65" s="28" t="s">
        <v>45</v>
      </c>
      <c r="M65" s="29"/>
      <c r="N65" s="29"/>
      <c r="O65" s="29"/>
      <c r="P65" s="29"/>
      <c r="Q65" s="29"/>
      <c r="R65" s="29"/>
      <c r="S65" s="210" t="n">
        <f aca="false">DSUM(tufco,"gdtotal",cnt)+'May 99'!S65</f>
        <v>3528034</v>
      </c>
    </row>
    <row r="66" customFormat="false" ht="12.75" hidden="false" customHeight="false" outlineLevel="0" collapsed="false">
      <c r="B66" s="28" t="s">
        <v>67</v>
      </c>
      <c r="C66" s="29"/>
      <c r="D66" s="12"/>
      <c r="E66" s="29"/>
      <c r="F66" s="29"/>
      <c r="G66" s="29"/>
      <c r="H66" s="210" t="n">
        <f aca="false">H65+'May 99'!H66</f>
        <v>8213286</v>
      </c>
      <c r="L66" s="28" t="s">
        <v>37</v>
      </c>
      <c r="M66" s="29"/>
      <c r="N66" s="12"/>
      <c r="O66" s="29"/>
      <c r="P66" s="29"/>
      <c r="Q66" s="29"/>
      <c r="R66" s="29"/>
      <c r="S66" s="214" t="n">
        <f aca="false">S65/(SUM(AO16:AO46)+'Jan 99a'!days+'Feb 99'!days+'Mar 99'!days+'Apr 99'!days+'May 99'!days)</f>
        <v>19491.9005524862</v>
      </c>
      <c r="V66" s="102"/>
      <c r="X66" s="202"/>
    </row>
    <row r="67" customFormat="false" ht="13.5" hidden="false" customHeight="false" outlineLevel="0" collapsed="false">
      <c r="B67" s="211" t="s">
        <v>47</v>
      </c>
      <c r="C67" s="212"/>
      <c r="D67" s="212"/>
      <c r="E67" s="212"/>
      <c r="F67" s="212"/>
      <c r="G67" s="212"/>
      <c r="H67" s="213" t="n">
        <f aca="false">+H63+Q67</f>
        <v>39021.7336956522</v>
      </c>
      <c r="L67" s="211" t="s">
        <v>43</v>
      </c>
      <c r="M67" s="212"/>
      <c r="N67" s="212"/>
      <c r="O67" s="212"/>
      <c r="P67" s="212"/>
      <c r="Q67" s="212"/>
      <c r="R67" s="212"/>
      <c r="S67" s="213" t="n">
        <f aca="false">(+S64-S65)/(365-SUM(AO16:AO46)-'Jan 99a'!days-'Feb 99'!days-'Mar 99'!days-'Apr 99'!days-'May 99'!days)</f>
        <v>30418.2934782609</v>
      </c>
      <c r="X67" s="32"/>
    </row>
    <row r="68" customFormat="false" ht="12.75" hidden="false" customHeight="false" outlineLevel="0" collapsed="false">
      <c r="D68" s="0"/>
      <c r="N68" s="0"/>
      <c r="X68" s="203"/>
    </row>
    <row r="69" customFormat="false" ht="12.75" hidden="false" customHeight="false" outlineLevel="0" collapsed="false">
      <c r="B69" s="190"/>
      <c r="C69" s="1" t="s">
        <v>76</v>
      </c>
      <c r="E69" s="0"/>
    </row>
    <row r="71" customFormat="false" ht="12.75" hidden="false" customHeight="false" outlineLevel="0" collapsed="false">
      <c r="D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X71" s="37"/>
    </row>
    <row r="72" customFormat="false" ht="12.75" hidden="false" customHeight="false" outlineLevel="0" collapsed="false">
      <c r="D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X72" s="37"/>
    </row>
    <row r="75" customFormat="false" ht="12.75" hidden="false" customHeight="false" outlineLevel="0" collapsed="false">
      <c r="A75" s="121"/>
      <c r="B75" s="121"/>
      <c r="C75" s="121"/>
      <c r="D75" s="0"/>
      <c r="E75" s="121"/>
      <c r="F75" s="0"/>
      <c r="G75" s="0"/>
      <c r="H75" s="0"/>
      <c r="I75" s="0"/>
      <c r="J75" s="121"/>
      <c r="K75" s="121"/>
      <c r="L75" s="121"/>
      <c r="M75" s="121"/>
      <c r="N75" s="0"/>
      <c r="O75" s="121"/>
      <c r="P75" s="0"/>
      <c r="Q75" s="0"/>
      <c r="R75" s="0"/>
      <c r="S75" s="0"/>
      <c r="T75" s="0"/>
      <c r="U75" s="0"/>
      <c r="V75" s="0"/>
      <c r="W75" s="0"/>
      <c r="X75" s="0"/>
      <c r="Y75" s="0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21"/>
      <c r="AV75" s="121"/>
      <c r="AW75" s="121"/>
      <c r="AX75" s="121"/>
      <c r="AY75" s="121"/>
      <c r="AZ75" s="121"/>
      <c r="BA75" s="121"/>
      <c r="BB75" s="121"/>
      <c r="BC75" s="121"/>
      <c r="BD75" s="121"/>
      <c r="BE75" s="121"/>
      <c r="BF75" s="121"/>
      <c r="BG75" s="121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21"/>
      <c r="BS75" s="121"/>
      <c r="BT75" s="121"/>
      <c r="BU75" s="121"/>
      <c r="BV75" s="121"/>
      <c r="BW75" s="121"/>
      <c r="BX75" s="121"/>
      <c r="BY75" s="121"/>
      <c r="BZ75" s="121"/>
      <c r="CA75" s="121"/>
      <c r="CB75" s="121"/>
      <c r="CC75" s="121"/>
      <c r="CD75" s="121"/>
      <c r="CE75" s="121"/>
      <c r="CF75" s="121"/>
      <c r="CG75" s="121"/>
      <c r="CH75" s="121"/>
      <c r="CI75" s="121"/>
      <c r="CJ75" s="121"/>
      <c r="CK75" s="121"/>
      <c r="CL75" s="121"/>
      <c r="CM75" s="121"/>
      <c r="CN75" s="121"/>
      <c r="CO75" s="121"/>
      <c r="CP75" s="121"/>
      <c r="CQ75" s="121"/>
      <c r="CR75" s="121"/>
      <c r="CS75" s="121"/>
      <c r="CT75" s="121"/>
      <c r="CU75" s="121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X75" s="121"/>
      <c r="FY75" s="121"/>
      <c r="FZ75" s="121"/>
      <c r="GA75" s="121"/>
      <c r="GB75" s="121"/>
      <c r="GC75" s="121"/>
      <c r="GD75" s="121"/>
      <c r="GE75" s="121"/>
      <c r="GF75" s="121"/>
      <c r="GG75" s="121"/>
      <c r="GH75" s="121"/>
      <c r="GI75" s="121"/>
      <c r="GJ75" s="121"/>
      <c r="GK75" s="121"/>
      <c r="GL75" s="121"/>
      <c r="GM75" s="121"/>
      <c r="GN75" s="121"/>
      <c r="GO75" s="121"/>
      <c r="GP75" s="121"/>
      <c r="GQ75" s="121"/>
      <c r="GR75" s="121"/>
      <c r="GS75" s="121"/>
      <c r="GT75" s="121"/>
      <c r="GU75" s="121"/>
      <c r="GV75" s="121"/>
      <c r="GW75" s="121"/>
      <c r="GX75" s="121"/>
      <c r="GY75" s="121"/>
      <c r="GZ75" s="121"/>
      <c r="HA75" s="121"/>
      <c r="HB75" s="121"/>
      <c r="HC75" s="121"/>
      <c r="HD75" s="121"/>
      <c r="HE75" s="121"/>
      <c r="HF75" s="121"/>
      <c r="HG75" s="121"/>
      <c r="HH75" s="121"/>
      <c r="HI75" s="121"/>
      <c r="HJ75" s="121"/>
      <c r="HK75" s="121"/>
      <c r="HL75" s="121"/>
      <c r="HM75" s="121"/>
      <c r="HN75" s="121"/>
      <c r="HO75" s="121"/>
      <c r="HP75" s="121"/>
      <c r="HQ75" s="121"/>
      <c r="HR75" s="121"/>
      <c r="HS75" s="121"/>
      <c r="HT75" s="121"/>
      <c r="HU75" s="121"/>
      <c r="HV75" s="121"/>
      <c r="HW75" s="121"/>
      <c r="HX75" s="121"/>
      <c r="HY75" s="121"/>
      <c r="HZ75" s="121"/>
      <c r="IA75" s="121"/>
      <c r="IB75" s="121"/>
      <c r="IC75" s="121"/>
      <c r="ID75" s="121"/>
      <c r="IE75" s="121"/>
      <c r="IF75" s="121"/>
      <c r="IG75" s="121"/>
      <c r="IH75" s="121"/>
      <c r="II75" s="121"/>
      <c r="IJ75" s="121"/>
      <c r="IK75" s="121"/>
      <c r="IL75" s="121"/>
      <c r="IM75" s="121"/>
      <c r="IN75" s="121"/>
      <c r="IO75" s="121"/>
      <c r="IP75" s="121"/>
      <c r="IQ75" s="121"/>
      <c r="IR75" s="121"/>
      <c r="IS75" s="121"/>
      <c r="IT75" s="121"/>
      <c r="IU75" s="121"/>
      <c r="IV75" s="121"/>
      <c r="IW75" s="121"/>
    </row>
    <row r="76" customFormat="false" ht="12.75" hidden="false" customHeight="false" outlineLevel="0" collapsed="false">
      <c r="A76" s="121"/>
      <c r="B76" s="121"/>
      <c r="C76" s="121"/>
      <c r="D76" s="0"/>
      <c r="E76" s="121"/>
      <c r="F76" s="0"/>
      <c r="G76" s="0"/>
      <c r="H76" s="0"/>
      <c r="I76" s="0"/>
      <c r="J76" s="121"/>
      <c r="K76" s="121"/>
      <c r="L76" s="121"/>
      <c r="M76" s="121"/>
      <c r="N76" s="0"/>
      <c r="O76" s="121"/>
      <c r="P76" s="0"/>
      <c r="Q76" s="0"/>
      <c r="R76" s="0"/>
      <c r="S76" s="0"/>
      <c r="T76" s="0"/>
      <c r="U76" s="0"/>
      <c r="V76" s="0"/>
      <c r="W76" s="0"/>
      <c r="X76" s="0"/>
      <c r="Y76" s="0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21"/>
      <c r="AV76" s="121"/>
      <c r="AW76" s="121"/>
      <c r="AX76" s="121"/>
      <c r="AY76" s="121"/>
      <c r="AZ76" s="121"/>
      <c r="BA76" s="121"/>
      <c r="BB76" s="121"/>
      <c r="BC76" s="121"/>
      <c r="BD76" s="121"/>
      <c r="BE76" s="121"/>
      <c r="BF76" s="121"/>
      <c r="BG76" s="121"/>
      <c r="BH76" s="121"/>
      <c r="BI76" s="121"/>
      <c r="BJ76" s="121"/>
      <c r="BK76" s="121"/>
      <c r="BL76" s="121"/>
      <c r="BM76" s="121"/>
      <c r="BN76" s="121"/>
      <c r="BO76" s="121"/>
      <c r="BP76" s="121"/>
      <c r="BQ76" s="121"/>
      <c r="BR76" s="121"/>
      <c r="BS76" s="121"/>
      <c r="BT76" s="121"/>
      <c r="BU76" s="121"/>
      <c r="BV76" s="121"/>
      <c r="BW76" s="121"/>
      <c r="BX76" s="121"/>
      <c r="BY76" s="121"/>
      <c r="BZ76" s="121"/>
      <c r="CA76" s="121"/>
      <c r="CB76" s="121"/>
      <c r="CC76" s="121"/>
      <c r="CD76" s="121"/>
      <c r="CE76" s="121"/>
      <c r="CF76" s="121"/>
      <c r="CG76" s="121"/>
      <c r="CH76" s="121"/>
      <c r="CI76" s="121"/>
      <c r="CJ76" s="121"/>
      <c r="CK76" s="121"/>
      <c r="CL76" s="121"/>
      <c r="CM76" s="121"/>
      <c r="CN76" s="121"/>
      <c r="CO76" s="121"/>
      <c r="CP76" s="121"/>
      <c r="CQ76" s="121"/>
      <c r="CR76" s="121"/>
      <c r="CS76" s="121"/>
      <c r="CT76" s="121"/>
      <c r="CU76" s="121"/>
      <c r="CV76" s="121"/>
      <c r="CW76" s="121"/>
      <c r="CX76" s="121"/>
      <c r="CY76" s="121"/>
      <c r="CZ76" s="121"/>
      <c r="DA76" s="121"/>
      <c r="DB76" s="121"/>
      <c r="DC76" s="121"/>
      <c r="DD76" s="121"/>
      <c r="DE76" s="121"/>
      <c r="DF76" s="121"/>
      <c r="DG76" s="121"/>
      <c r="DH76" s="121"/>
      <c r="DI76" s="121"/>
      <c r="DJ76" s="121"/>
      <c r="DK76" s="121"/>
      <c r="DL76" s="121"/>
      <c r="DM76" s="121"/>
      <c r="DN76" s="121"/>
      <c r="DO76" s="121"/>
      <c r="DP76" s="121"/>
      <c r="DQ76" s="121"/>
      <c r="DR76" s="121"/>
      <c r="DS76" s="121"/>
      <c r="DT76" s="121"/>
      <c r="DU76" s="121"/>
      <c r="DV76" s="121"/>
      <c r="DW76" s="121"/>
      <c r="DX76" s="121"/>
      <c r="DY76" s="121"/>
      <c r="DZ76" s="121"/>
      <c r="EA76" s="121"/>
      <c r="EB76" s="121"/>
      <c r="EC76" s="121"/>
      <c r="ED76" s="121"/>
      <c r="EE76" s="121"/>
      <c r="EF76" s="121"/>
      <c r="EG76" s="121"/>
      <c r="EH76" s="121"/>
      <c r="EI76" s="121"/>
      <c r="EJ76" s="121"/>
      <c r="EK76" s="121"/>
      <c r="EL76" s="121"/>
      <c r="EM76" s="121"/>
      <c r="EN76" s="121"/>
      <c r="EO76" s="121"/>
      <c r="EP76" s="121"/>
      <c r="EQ76" s="121"/>
      <c r="ER76" s="121"/>
      <c r="ES76" s="121"/>
      <c r="ET76" s="121"/>
      <c r="EU76" s="121"/>
      <c r="EV76" s="121"/>
      <c r="EW76" s="121"/>
      <c r="EX76" s="121"/>
      <c r="EY76" s="121"/>
      <c r="EZ76" s="121"/>
      <c r="FA76" s="121"/>
      <c r="FB76" s="121"/>
      <c r="FC76" s="121"/>
      <c r="FD76" s="121"/>
      <c r="FE76" s="121"/>
      <c r="FF76" s="121"/>
      <c r="FG76" s="121"/>
      <c r="FH76" s="121"/>
      <c r="FI76" s="121"/>
      <c r="FJ76" s="121"/>
      <c r="FK76" s="121"/>
      <c r="FL76" s="121"/>
      <c r="FM76" s="121"/>
      <c r="FN76" s="121"/>
      <c r="FO76" s="121"/>
      <c r="FP76" s="121"/>
      <c r="FQ76" s="121"/>
      <c r="FR76" s="121"/>
      <c r="FS76" s="121"/>
      <c r="FT76" s="121"/>
      <c r="FU76" s="121"/>
      <c r="FV76" s="121"/>
      <c r="FW76" s="121"/>
      <c r="FX76" s="121"/>
      <c r="FY76" s="121"/>
      <c r="FZ76" s="121"/>
      <c r="GA76" s="121"/>
      <c r="GB76" s="121"/>
      <c r="GC76" s="121"/>
      <c r="GD76" s="121"/>
      <c r="GE76" s="121"/>
      <c r="GF76" s="121"/>
      <c r="GG76" s="121"/>
      <c r="GH76" s="121"/>
      <c r="GI76" s="121"/>
      <c r="GJ76" s="121"/>
      <c r="GK76" s="121"/>
      <c r="GL76" s="121"/>
      <c r="GM76" s="121"/>
      <c r="GN76" s="121"/>
      <c r="GO76" s="121"/>
      <c r="GP76" s="121"/>
      <c r="GQ76" s="121"/>
      <c r="GR76" s="121"/>
      <c r="GS76" s="121"/>
      <c r="GT76" s="121"/>
      <c r="GU76" s="121"/>
      <c r="GV76" s="121"/>
      <c r="GW76" s="121"/>
      <c r="GX76" s="121"/>
      <c r="GY76" s="121"/>
      <c r="GZ76" s="121"/>
      <c r="HA76" s="121"/>
      <c r="HB76" s="121"/>
      <c r="HC76" s="121"/>
      <c r="HD76" s="121"/>
      <c r="HE76" s="121"/>
      <c r="HF76" s="121"/>
      <c r="HG76" s="121"/>
      <c r="HH76" s="121"/>
      <c r="HI76" s="121"/>
      <c r="HJ76" s="121"/>
      <c r="HK76" s="121"/>
      <c r="HL76" s="121"/>
      <c r="HM76" s="121"/>
      <c r="HN76" s="121"/>
      <c r="HO76" s="121"/>
      <c r="HP76" s="121"/>
      <c r="HQ76" s="121"/>
      <c r="HR76" s="121"/>
      <c r="HS76" s="121"/>
      <c r="HT76" s="121"/>
      <c r="HU76" s="121"/>
      <c r="HV76" s="121"/>
      <c r="HW76" s="121"/>
      <c r="HX76" s="121"/>
      <c r="HY76" s="121"/>
      <c r="HZ76" s="121"/>
      <c r="IA76" s="121"/>
      <c r="IB76" s="121"/>
      <c r="IC76" s="121"/>
      <c r="ID76" s="121"/>
      <c r="IE76" s="121"/>
      <c r="IF76" s="121"/>
      <c r="IG76" s="121"/>
      <c r="IH76" s="121"/>
      <c r="II76" s="121"/>
      <c r="IJ76" s="121"/>
      <c r="IK76" s="121"/>
      <c r="IL76" s="121"/>
      <c r="IM76" s="121"/>
      <c r="IN76" s="121"/>
      <c r="IO76" s="121"/>
      <c r="IP76" s="121"/>
      <c r="IQ76" s="121"/>
      <c r="IR76" s="121"/>
      <c r="IS76" s="121"/>
      <c r="IT76" s="121"/>
      <c r="IU76" s="121"/>
      <c r="IV76" s="121"/>
      <c r="IW76" s="121"/>
    </row>
    <row r="77" customFormat="false" ht="12.75" hidden="false" customHeight="false" outlineLevel="0" collapsed="false">
      <c r="D77" s="0"/>
      <c r="F77" s="0"/>
      <c r="G77" s="0"/>
      <c r="H77" s="0"/>
      <c r="I77" s="0"/>
      <c r="N77" s="0"/>
      <c r="X77" s="0"/>
    </row>
    <row r="87" customFormat="false" ht="12.75" hidden="false" customHeight="false" outlineLevel="0" collapsed="false">
      <c r="A87" s="1" t="s">
        <v>59</v>
      </c>
    </row>
    <row r="88" customFormat="false" ht="12.75" hidden="false" customHeight="false" outlineLevel="0" collapsed="false">
      <c r="A88" s="1" t="n">
        <v>1</v>
      </c>
    </row>
  </sheetData>
  <mergeCells count="5">
    <mergeCell ref="F12:I12"/>
    <mergeCell ref="P12:S12"/>
    <mergeCell ref="Z12:AB12"/>
    <mergeCell ref="AK12:AM12"/>
    <mergeCell ref="AG13:AI13"/>
  </mergeCells>
  <printOptions headings="false" gridLines="false" gridLinesSet="true" horizontalCentered="false" verticalCentered="false"/>
  <pageMargins left="0.379861111111111" right="0.329861111111111" top="0.75" bottom="0.752083333333333" header="0.511811023622047" footer="0.2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8"/>
  <sheetViews>
    <sheetView showFormulas="false" showGridLines="false" showRowColHeaders="true" showZeros="true" rightToLeft="false" tabSelected="false" showOutlineSymbols="true" defaultGridColor="true" view="normal" topLeftCell="A3" colorId="64" zoomScale="70" zoomScaleNormal="70" zoomScalePageLayoutView="100" workbookViewId="0">
      <pane xSplit="1" ySplit="13" topLeftCell="C29" activePane="bottomRight" state="frozen"/>
      <selection pane="topLeft" activeCell="A3" activeCellId="0" sqref="A3"/>
      <selection pane="topRight" activeCell="C3" activeCellId="0" sqref="C3"/>
      <selection pane="bottomLeft" activeCell="A29" activeCellId="0" sqref="A29"/>
      <selection pane="bottomRight" activeCell="J49" activeCellId="0" sqref="J4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7.7"/>
    <col collapsed="false" customWidth="true" hidden="false" outlineLevel="0" max="2" min="2" style="1" width="13.28"/>
    <col collapsed="false" customWidth="true" hidden="false" outlineLevel="0" max="3" min="3" style="1" width="2.7"/>
    <col collapsed="false" customWidth="true" hidden="false" outlineLevel="0" max="4" min="4" style="1" width="11.13"/>
    <col collapsed="false" customWidth="true" hidden="false" outlineLevel="0" max="5" min="5" style="1" width="2.7"/>
    <col collapsed="false" customWidth="true" hidden="false" outlineLevel="0" max="6" min="6" style="1" width="14.7"/>
    <col collapsed="false" customWidth="true" hidden="false" outlineLevel="0" max="7" min="7" style="1" width="13.41"/>
    <col collapsed="false" customWidth="true" hidden="false" outlineLevel="0" max="8" min="8" style="1" width="14.14"/>
    <col collapsed="false" customWidth="true" hidden="false" outlineLevel="0" max="9" min="9" style="1" width="11.13"/>
    <col collapsed="false" customWidth="true" hidden="false" outlineLevel="0" max="10" min="10" style="1" width="12.7"/>
    <col collapsed="false" customWidth="true" hidden="false" outlineLevel="0" max="11" min="11" style="1" width="3.7"/>
    <col collapsed="false" customWidth="true" hidden="false" outlineLevel="0" max="12" min="12" style="1" width="10.71"/>
    <col collapsed="false" customWidth="true" hidden="false" outlineLevel="0" max="13" min="13" style="1" width="2.7"/>
    <col collapsed="false" customWidth="true" hidden="false" outlineLevel="0" max="14" min="14" style="1" width="11.13"/>
    <col collapsed="false" customWidth="true" hidden="false" outlineLevel="0" max="15" min="15" style="1" width="2.7"/>
    <col collapsed="false" customWidth="true" hidden="false" outlineLevel="0" max="16" min="16" style="1" width="13.41"/>
    <col collapsed="false" customWidth="true" hidden="false" outlineLevel="0" max="17" min="17" style="1" width="10.71"/>
    <col collapsed="false" customWidth="true" hidden="false" outlineLevel="0" max="18" min="18" style="1" width="14.7"/>
    <col collapsed="false" customWidth="true" hidden="false" outlineLevel="0" max="19" min="19" style="1" width="12.56"/>
    <col collapsed="false" customWidth="true" hidden="false" outlineLevel="0" max="20" min="20" style="1" width="12.7"/>
    <col collapsed="false" customWidth="true" hidden="false" outlineLevel="0" max="21" min="21" style="1" width="3.7"/>
    <col collapsed="false" customWidth="true" hidden="false" outlineLevel="0" max="22" min="22" style="1" width="10.71"/>
    <col collapsed="false" customWidth="true" hidden="false" outlineLevel="0" max="23" min="23" style="1" width="2.42"/>
    <col collapsed="false" customWidth="true" hidden="false" outlineLevel="0" max="24" min="24" style="1" width="11.13"/>
    <col collapsed="false" customWidth="true" hidden="false" outlineLevel="0" max="25" min="25" style="1" width="2.42"/>
    <col collapsed="false" customWidth="true" hidden="false" outlineLevel="0" max="26" min="26" style="1" width="13.41"/>
    <col collapsed="false" customWidth="true" hidden="false" outlineLevel="0" max="28" min="27" style="1" width="10.71"/>
    <col collapsed="false" customWidth="true" hidden="false" outlineLevel="0" max="29" min="29" style="1" width="12.7"/>
    <col collapsed="false" customWidth="true" hidden="false" outlineLevel="0" max="30" min="30" style="1" width="4.7"/>
    <col collapsed="false" customWidth="true" hidden="false" outlineLevel="0" max="31" min="31" style="1" width="14.56"/>
    <col collapsed="false" customWidth="true" hidden="false" outlineLevel="0" max="32" min="32" style="1" width="6.7"/>
    <col collapsed="false" customWidth="true" hidden="false" outlineLevel="0" max="33" min="33" style="1" width="12.85"/>
    <col collapsed="false" customWidth="true" hidden="false" outlineLevel="0" max="34" min="34" style="1" width="10.71"/>
    <col collapsed="false" customWidth="true" hidden="false" outlineLevel="0" max="35" min="35" style="1" width="13.14"/>
    <col collapsed="false" customWidth="true" hidden="false" outlineLevel="0" max="36" min="36" style="1" width="6.7"/>
    <col collapsed="false" customWidth="true" hidden="true" outlineLevel="0" max="37" min="37" style="1" width="12.42"/>
    <col collapsed="false" customWidth="true" hidden="true" outlineLevel="0" max="38" min="38" style="1" width="14.7"/>
    <col collapsed="false" customWidth="true" hidden="true" outlineLevel="0" max="39" min="39" style="1" width="11.28"/>
    <col collapsed="false" customWidth="true" hidden="true" outlineLevel="0" max="40" min="40" style="1" width="9.06"/>
    <col collapsed="false" customWidth="false" hidden="false" outlineLevel="0" max="41" min="41" style="1" width="9.14"/>
    <col collapsed="false" customWidth="true" hidden="true" outlineLevel="0" max="43" min="42" style="1" width="9.06"/>
    <col collapsed="false" customWidth="true" hidden="false" outlineLevel="0" max="44" min="44" style="1" width="8.99"/>
    <col collapsed="false" customWidth="false" hidden="false" outlineLevel="0" max="45" min="45" style="1" width="9.14"/>
    <col collapsed="false" customWidth="true" hidden="false" outlineLevel="0" max="47" min="46" style="1" width="12.28"/>
    <col collapsed="false" customWidth="false" hidden="false" outlineLevel="0" max="48" min="48" style="1" width="9.14"/>
    <col collapsed="false" customWidth="true" hidden="false" outlineLevel="0" max="49" min="49" style="1" width="10.28"/>
    <col collapsed="false" customWidth="false" hidden="false" outlineLevel="0" max="257" min="50" style="1" width="9.14"/>
  </cols>
  <sheetData>
    <row r="1" customFormat="false" ht="13.5" hidden="false" customHeight="false" outlineLevel="0" collapsed="false">
      <c r="D1" s="191"/>
      <c r="H1" s="3" t="s">
        <v>0</v>
      </c>
      <c r="I1" s="4" t="s">
        <v>1</v>
      </c>
      <c r="N1" s="191"/>
      <c r="X1" s="191"/>
    </row>
    <row r="2" customFormat="false" ht="13.5" hidden="false" customHeight="false" outlineLevel="0" collapsed="false">
      <c r="A2" s="5" t="s">
        <v>2</v>
      </c>
      <c r="B2" s="6" t="n">
        <v>31</v>
      </c>
      <c r="C2" s="7"/>
      <c r="D2" s="192"/>
      <c r="E2" s="7"/>
      <c r="H2" s="9" t="n">
        <v>60000</v>
      </c>
      <c r="I2" s="10" t="n">
        <v>40000</v>
      </c>
      <c r="N2" s="192"/>
      <c r="X2" s="192"/>
    </row>
    <row r="3" customFormat="false" ht="19.5" hidden="false" customHeight="false" outlineLevel="0" collapsed="false">
      <c r="A3" s="11" t="s">
        <v>4</v>
      </c>
      <c r="B3" s="0"/>
      <c r="C3" s="0"/>
      <c r="D3" s="0"/>
      <c r="E3" s="0"/>
      <c r="F3" s="0"/>
      <c r="G3" s="0"/>
      <c r="H3" s="0" t="s">
        <v>71</v>
      </c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</row>
    <row r="4" customFormat="false" ht="19.5" hidden="false" customHeight="false" outlineLevel="0" collapsed="false">
      <c r="A4" s="11" t="s">
        <v>5</v>
      </c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R4" s="1" t="n">
        <v>36281</v>
      </c>
    </row>
    <row r="5" customFormat="false" ht="19.5" hidden="false" customHeight="false" outlineLevel="0" collapsed="false">
      <c r="A5" s="11"/>
      <c r="B5" s="0"/>
      <c r="C5" s="0"/>
      <c r="D5" s="0"/>
      <c r="E5" s="0"/>
      <c r="F5" s="0"/>
      <c r="G5" s="0"/>
      <c r="H5" s="0"/>
      <c r="I5" s="0"/>
      <c r="J5" s="0"/>
      <c r="K5" s="0"/>
      <c r="L5" s="12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R5" s="1" t="n">
        <v>36373</v>
      </c>
      <c r="AU5" s="144" t="n">
        <f aca="false">time</f>
        <v>45926.9769182349</v>
      </c>
    </row>
    <row r="6" customFormat="false" ht="19.5" hidden="false" customHeight="false" outlineLevel="0" collapsed="false">
      <c r="A6" s="13" t="s">
        <v>77</v>
      </c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R6" s="102" t="n">
        <f aca="true">IF(NOW()&lt;36373,ROUND(NOW(),0),36373)</f>
        <v>36373</v>
      </c>
      <c r="AT6" s="145" t="n">
        <f aca="true">NOW()</f>
        <v>45926.9769182349</v>
      </c>
      <c r="AU6" s="144" t="n">
        <v>0.5</v>
      </c>
    </row>
    <row r="7" customFormat="false" ht="16.5" hidden="false" customHeight="false" outlineLevel="0" collapsed="false">
      <c r="A7" s="14"/>
    </row>
    <row r="8" customFormat="false" ht="18" hidden="false" customHeight="false" outlineLevel="0" collapsed="false">
      <c r="B8" s="15" t="s">
        <v>7</v>
      </c>
      <c r="C8" s="16"/>
      <c r="D8" s="16"/>
      <c r="E8" s="16"/>
      <c r="F8" s="16"/>
      <c r="G8" s="16"/>
      <c r="H8" s="16"/>
      <c r="I8" s="16"/>
      <c r="J8" s="17"/>
      <c r="K8" s="18"/>
      <c r="L8" s="19" t="s">
        <v>8</v>
      </c>
      <c r="M8" s="20"/>
      <c r="N8" s="20"/>
      <c r="O8" s="20"/>
      <c r="P8" s="21"/>
      <c r="Q8" s="21"/>
      <c r="R8" s="21"/>
      <c r="S8" s="21"/>
      <c r="T8" s="22"/>
      <c r="V8" s="23" t="s">
        <v>9</v>
      </c>
      <c r="W8" s="24"/>
      <c r="X8" s="24"/>
      <c r="Y8" s="24"/>
      <c r="Z8" s="24"/>
      <c r="AA8" s="25"/>
      <c r="AB8" s="24"/>
      <c r="AC8" s="26"/>
      <c r="AD8" s="27"/>
    </row>
    <row r="9" customFormat="false" ht="15" hidden="false" customHeight="true" outlineLevel="0" collapsed="false">
      <c r="B9" s="28" t="s">
        <v>10</v>
      </c>
      <c r="C9" s="29"/>
      <c r="D9" s="18"/>
      <c r="E9" s="29"/>
      <c r="F9" s="18"/>
      <c r="G9" s="18"/>
      <c r="I9" s="18"/>
      <c r="J9" s="30"/>
      <c r="K9" s="18"/>
      <c r="L9" s="28" t="s">
        <v>11</v>
      </c>
      <c r="M9" s="29"/>
      <c r="N9" s="18"/>
      <c r="O9" s="29"/>
      <c r="P9" s="18"/>
      <c r="Q9" s="18"/>
      <c r="R9" s="18"/>
      <c r="S9" s="18"/>
      <c r="T9" s="31"/>
      <c r="V9" s="28" t="s">
        <v>10</v>
      </c>
      <c r="W9" s="29"/>
      <c r="X9" s="18"/>
      <c r="Y9" s="29"/>
      <c r="Z9" s="18"/>
      <c r="AA9" s="32"/>
      <c r="AB9" s="18"/>
      <c r="AC9" s="33"/>
      <c r="AD9" s="27"/>
      <c r="AU9" s="146"/>
    </row>
    <row r="10" customFormat="false" ht="15.75" hidden="false" customHeight="true" outlineLevel="0" collapsed="false">
      <c r="B10" s="34" t="s">
        <v>12</v>
      </c>
      <c r="D10" s="35"/>
      <c r="H10" s="35" t="s">
        <v>73</v>
      </c>
      <c r="J10" s="193" t="n">
        <f aca="false">hplr</f>
        <v>60000</v>
      </c>
      <c r="L10" s="34" t="s">
        <v>14</v>
      </c>
      <c r="N10" s="35"/>
      <c r="R10" s="35" t="str">
        <f aca="false">H10</f>
        <v>May Nom:</v>
      </c>
      <c r="S10" s="36" t="n">
        <f aca="false">wb</f>
        <v>40000</v>
      </c>
      <c r="T10" s="31"/>
      <c r="V10" s="28" t="s">
        <v>15</v>
      </c>
      <c r="W10" s="29"/>
      <c r="X10" s="35"/>
      <c r="Y10" s="29"/>
      <c r="Z10" s="32"/>
      <c r="AA10" s="32"/>
      <c r="AC10" s="31"/>
      <c r="AW10" s="112"/>
    </row>
    <row r="11" customFormat="false" ht="9.75" hidden="false" customHeight="true" outlineLevel="0" collapsed="false">
      <c r="B11" s="34"/>
      <c r="F11" s="37"/>
      <c r="G11" s="37"/>
      <c r="J11" s="31"/>
      <c r="L11" s="34"/>
      <c r="R11" s="37"/>
      <c r="T11" s="31"/>
      <c r="V11" s="38"/>
      <c r="W11" s="32"/>
      <c r="Y11" s="32"/>
      <c r="Z11" s="32"/>
      <c r="AA11" s="32"/>
      <c r="AB11" s="32"/>
      <c r="AC11" s="31"/>
      <c r="AK11" s="39"/>
      <c r="AL11" s="39"/>
      <c r="AM11" s="39"/>
    </row>
    <row r="12" customFormat="false" ht="16.5" hidden="false" customHeight="true" outlineLevel="0" collapsed="false">
      <c r="B12" s="40" t="s">
        <v>52</v>
      </c>
      <c r="C12" s="41"/>
      <c r="D12" s="40" t="s">
        <v>74</v>
      </c>
      <c r="E12" s="45"/>
      <c r="F12" s="40" t="s">
        <v>53</v>
      </c>
      <c r="G12" s="40"/>
      <c r="H12" s="40"/>
      <c r="I12" s="40"/>
      <c r="J12" s="42" t="n">
        <f aca="false">hplr*days</f>
        <v>1860000</v>
      </c>
      <c r="L12" s="43" t="s">
        <v>52</v>
      </c>
      <c r="M12" s="41"/>
      <c r="N12" s="43" t="s">
        <v>74</v>
      </c>
      <c r="O12" s="45"/>
      <c r="P12" s="43" t="s">
        <v>53</v>
      </c>
      <c r="Q12" s="43"/>
      <c r="R12" s="43"/>
      <c r="S12" s="43"/>
      <c r="T12" s="31" t="n">
        <f aca="false">wb*days</f>
        <v>1240000</v>
      </c>
      <c r="V12" s="44" t="s">
        <v>52</v>
      </c>
      <c r="W12" s="45"/>
      <c r="X12" s="44" t="s">
        <v>74</v>
      </c>
      <c r="Y12" s="45"/>
      <c r="Z12" s="44" t="s">
        <v>53</v>
      </c>
      <c r="AA12" s="44"/>
      <c r="AB12" s="44"/>
      <c r="AC12" s="42"/>
      <c r="AK12" s="47" t="s">
        <v>18</v>
      </c>
      <c r="AL12" s="47"/>
      <c r="AM12" s="47"/>
    </row>
    <row r="13" customFormat="false" ht="15" hidden="false" customHeight="false" outlineLevel="0" collapsed="false">
      <c r="B13" s="48" t="s">
        <v>19</v>
      </c>
      <c r="C13" s="49"/>
      <c r="D13" s="48"/>
      <c r="E13" s="49"/>
      <c r="F13" s="50" t="s">
        <v>20</v>
      </c>
      <c r="G13" s="57" t="s">
        <v>20</v>
      </c>
      <c r="H13" s="51" t="s">
        <v>21</v>
      </c>
      <c r="I13" s="194" t="s">
        <v>22</v>
      </c>
      <c r="J13" s="195" t="s">
        <v>23</v>
      </c>
      <c r="K13" s="49"/>
      <c r="L13" s="54" t="s">
        <v>24</v>
      </c>
      <c r="M13" s="55"/>
      <c r="N13" s="48"/>
      <c r="O13" s="55"/>
      <c r="P13" s="56" t="s">
        <v>20</v>
      </c>
      <c r="Q13" s="57" t="s">
        <v>20</v>
      </c>
      <c r="R13" s="57" t="s">
        <v>21</v>
      </c>
      <c r="S13" s="45" t="s">
        <v>22</v>
      </c>
      <c r="T13" s="58" t="s">
        <v>23</v>
      </c>
      <c r="V13" s="48" t="s">
        <v>19</v>
      </c>
      <c r="W13" s="49"/>
      <c r="X13" s="48"/>
      <c r="Y13" s="49"/>
      <c r="Z13" s="56" t="s">
        <v>20</v>
      </c>
      <c r="AA13" s="57" t="s">
        <v>21</v>
      </c>
      <c r="AB13" s="59" t="s">
        <v>22</v>
      </c>
      <c r="AC13" s="60" t="s">
        <v>23</v>
      </c>
      <c r="AD13" s="49"/>
      <c r="AE13" s="147" t="s">
        <v>29</v>
      </c>
      <c r="AG13" s="147" t="s">
        <v>29</v>
      </c>
      <c r="AH13" s="147"/>
      <c r="AI13" s="147"/>
      <c r="AK13" s="62" t="s">
        <v>26</v>
      </c>
      <c r="AL13" s="39" t="s">
        <v>9</v>
      </c>
      <c r="AM13" s="62" t="s">
        <v>23</v>
      </c>
    </row>
    <row r="14" customFormat="false" ht="13.5" hidden="false" customHeight="false" outlineLevel="0" collapsed="false">
      <c r="A14" s="63"/>
      <c r="B14" s="64" t="s">
        <v>27</v>
      </c>
      <c r="C14" s="65"/>
      <c r="D14" s="64"/>
      <c r="E14" s="65"/>
      <c r="F14" s="64" t="n">
        <v>67</v>
      </c>
      <c r="G14" s="70" t="s">
        <v>65</v>
      </c>
      <c r="H14" s="66" t="n">
        <v>4132</v>
      </c>
      <c r="I14" s="64" t="s">
        <v>70</v>
      </c>
      <c r="J14" s="67"/>
      <c r="K14" s="68"/>
      <c r="L14" s="64" t="s">
        <v>27</v>
      </c>
      <c r="M14" s="65"/>
      <c r="N14" s="64"/>
      <c r="O14" s="65"/>
      <c r="P14" s="69" t="n">
        <v>67</v>
      </c>
      <c r="Q14" s="70" t="s">
        <v>65</v>
      </c>
      <c r="R14" s="65" t="n">
        <v>4132</v>
      </c>
      <c r="S14" s="204" t="s">
        <v>70</v>
      </c>
      <c r="T14" s="71"/>
      <c r="U14" s="63"/>
      <c r="V14" s="64" t="s">
        <v>27</v>
      </c>
      <c r="W14" s="65"/>
      <c r="X14" s="64"/>
      <c r="Y14" s="65"/>
      <c r="Z14" s="69" t="n">
        <v>67</v>
      </c>
      <c r="AA14" s="65" t="n">
        <v>4132</v>
      </c>
      <c r="AB14" s="72" t="s">
        <v>70</v>
      </c>
      <c r="AC14" s="73" t="s">
        <v>28</v>
      </c>
      <c r="AD14" s="68"/>
      <c r="AE14" s="148" t="s">
        <v>54</v>
      </c>
      <c r="AF14" s="63"/>
      <c r="AG14" s="149" t="s">
        <v>52</v>
      </c>
      <c r="AH14" s="196" t="s">
        <v>74</v>
      </c>
      <c r="AI14" s="150" t="s">
        <v>53</v>
      </c>
      <c r="AJ14" s="63"/>
      <c r="AK14" s="74"/>
      <c r="AL14" s="75"/>
      <c r="AM14" s="74"/>
      <c r="AN14" s="63"/>
      <c r="AO14" s="63" t="s">
        <v>55</v>
      </c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3"/>
      <c r="CQ14" s="63"/>
      <c r="CR14" s="63"/>
      <c r="CS14" s="63"/>
      <c r="CT14" s="63"/>
      <c r="CU14" s="63"/>
      <c r="CV14" s="63"/>
      <c r="CW14" s="63"/>
      <c r="CX14" s="63"/>
      <c r="CY14" s="63"/>
      <c r="CZ14" s="63"/>
      <c r="DA14" s="63"/>
      <c r="DB14" s="63"/>
      <c r="DC14" s="63"/>
      <c r="DD14" s="63"/>
      <c r="DE14" s="63"/>
      <c r="DF14" s="63"/>
      <c r="DG14" s="63"/>
      <c r="DH14" s="63"/>
      <c r="DI14" s="63"/>
      <c r="DJ14" s="63"/>
      <c r="DK14" s="63"/>
      <c r="DL14" s="63"/>
      <c r="DM14" s="63"/>
      <c r="DN14" s="63"/>
      <c r="DO14" s="63"/>
      <c r="DP14" s="63"/>
      <c r="DQ14" s="63"/>
      <c r="DR14" s="63"/>
      <c r="DS14" s="63"/>
      <c r="DT14" s="63"/>
      <c r="DU14" s="63"/>
      <c r="DV14" s="63"/>
      <c r="DW14" s="63"/>
      <c r="DX14" s="63"/>
      <c r="DY14" s="63"/>
      <c r="DZ14" s="63"/>
      <c r="EA14" s="63"/>
      <c r="EB14" s="63"/>
      <c r="EC14" s="63"/>
      <c r="ED14" s="63"/>
      <c r="EE14" s="63"/>
      <c r="EF14" s="63"/>
      <c r="EG14" s="63"/>
      <c r="EH14" s="63"/>
      <c r="EI14" s="63"/>
      <c r="EJ14" s="63"/>
      <c r="EK14" s="63"/>
      <c r="EL14" s="63"/>
      <c r="EM14" s="63"/>
      <c r="EN14" s="63"/>
      <c r="EO14" s="63"/>
      <c r="EP14" s="63"/>
      <c r="EQ14" s="63"/>
      <c r="ER14" s="63"/>
      <c r="ES14" s="63"/>
      <c r="ET14" s="63"/>
      <c r="EU14" s="63"/>
      <c r="EV14" s="63"/>
      <c r="EW14" s="63"/>
      <c r="EX14" s="63"/>
      <c r="EY14" s="63"/>
      <c r="EZ14" s="63"/>
      <c r="FA14" s="63"/>
      <c r="FB14" s="63"/>
      <c r="FC14" s="63"/>
      <c r="FD14" s="63"/>
      <c r="FE14" s="63"/>
      <c r="FF14" s="63"/>
      <c r="FG14" s="63"/>
      <c r="FH14" s="63"/>
      <c r="FI14" s="63"/>
      <c r="FJ14" s="63"/>
      <c r="FK14" s="63"/>
      <c r="FL14" s="63"/>
      <c r="FM14" s="63"/>
      <c r="FN14" s="63"/>
      <c r="FO14" s="63"/>
      <c r="FP14" s="63"/>
      <c r="FQ14" s="63"/>
      <c r="FR14" s="63"/>
      <c r="FS14" s="63"/>
      <c r="FT14" s="63"/>
      <c r="FU14" s="63"/>
      <c r="FV14" s="63"/>
      <c r="FW14" s="63"/>
      <c r="FX14" s="63"/>
      <c r="FY14" s="63"/>
      <c r="FZ14" s="63"/>
      <c r="GA14" s="63"/>
      <c r="GB14" s="63"/>
      <c r="GC14" s="63"/>
      <c r="GD14" s="63"/>
      <c r="GE14" s="63"/>
      <c r="GF14" s="63"/>
      <c r="GG14" s="63"/>
      <c r="GH14" s="63"/>
      <c r="GI14" s="63"/>
      <c r="GJ14" s="63"/>
      <c r="GK14" s="63"/>
      <c r="GL14" s="63"/>
      <c r="GM14" s="63"/>
      <c r="GN14" s="63"/>
      <c r="GO14" s="63"/>
      <c r="GP14" s="63"/>
      <c r="GQ14" s="63"/>
      <c r="GR14" s="63"/>
      <c r="GS14" s="63"/>
      <c r="GT14" s="63"/>
      <c r="GU14" s="63"/>
      <c r="GV14" s="63"/>
      <c r="GW14" s="63"/>
      <c r="GX14" s="63"/>
      <c r="GY14" s="63"/>
      <c r="GZ14" s="63"/>
      <c r="HA14" s="63"/>
      <c r="HB14" s="63"/>
      <c r="HC14" s="63"/>
      <c r="HD14" s="63"/>
      <c r="HE14" s="63"/>
      <c r="HF14" s="63"/>
      <c r="HG14" s="63"/>
      <c r="HH14" s="63"/>
      <c r="HI14" s="63"/>
      <c r="HJ14" s="63"/>
      <c r="HK14" s="63"/>
      <c r="HL14" s="63"/>
      <c r="HM14" s="63"/>
      <c r="HN14" s="63"/>
      <c r="HO14" s="63"/>
      <c r="HP14" s="63"/>
      <c r="HQ14" s="63"/>
      <c r="HR14" s="63"/>
      <c r="HS14" s="63"/>
      <c r="HT14" s="63"/>
      <c r="HU14" s="63"/>
      <c r="HV14" s="63"/>
      <c r="HW14" s="63"/>
      <c r="HX14" s="63"/>
      <c r="HY14" s="63"/>
      <c r="HZ14" s="63"/>
      <c r="IA14" s="63"/>
      <c r="IB14" s="63"/>
      <c r="IC14" s="63"/>
      <c r="ID14" s="63"/>
      <c r="IE14" s="63"/>
      <c r="IF14" s="63"/>
      <c r="IG14" s="63"/>
      <c r="IH14" s="63"/>
      <c r="II14" s="63"/>
      <c r="IJ14" s="63"/>
      <c r="IK14" s="63"/>
      <c r="IL14" s="63"/>
      <c r="IM14" s="63"/>
      <c r="IN14" s="63"/>
      <c r="IO14" s="63"/>
      <c r="IP14" s="63"/>
      <c r="IQ14" s="63"/>
      <c r="IR14" s="63"/>
      <c r="IS14" s="63"/>
      <c r="IT14" s="63"/>
      <c r="IU14" s="63"/>
      <c r="IV14" s="63"/>
      <c r="IW14" s="63"/>
    </row>
    <row r="15" customFormat="false" ht="13.5" hidden="true" customHeight="false" outlineLevel="0" collapsed="false">
      <c r="A15" s="63"/>
      <c r="B15" s="124"/>
      <c r="C15" s="68"/>
      <c r="D15" s="68"/>
      <c r="E15" s="68"/>
      <c r="F15" s="68"/>
      <c r="G15" s="68"/>
      <c r="H15" s="68"/>
      <c r="I15" s="68"/>
      <c r="J15" s="125" t="s">
        <v>56</v>
      </c>
      <c r="K15" s="68"/>
      <c r="L15" s="124"/>
      <c r="M15" s="68"/>
      <c r="N15" s="68"/>
      <c r="O15" s="68"/>
      <c r="P15" s="126"/>
      <c r="Q15" s="126"/>
      <c r="R15" s="126"/>
      <c r="S15" s="68"/>
      <c r="T15" s="127" t="s">
        <v>57</v>
      </c>
      <c r="U15" s="63"/>
      <c r="V15" s="124"/>
      <c r="W15" s="68"/>
      <c r="X15" s="68"/>
      <c r="Y15" s="68"/>
      <c r="Z15" s="68"/>
      <c r="AA15" s="68"/>
      <c r="AB15" s="126"/>
      <c r="AC15" s="128" t="s">
        <v>58</v>
      </c>
      <c r="AD15" s="68"/>
      <c r="AE15" s="63"/>
      <c r="AF15" s="63"/>
      <c r="AG15" s="63"/>
      <c r="AH15" s="63"/>
      <c r="AI15" s="63"/>
      <c r="AJ15" s="63"/>
      <c r="AK15" s="74"/>
      <c r="AL15" s="75"/>
      <c r="AM15" s="74"/>
      <c r="AN15" s="63"/>
      <c r="AO15" s="63" t="s">
        <v>59</v>
      </c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  <c r="EE15" s="63"/>
      <c r="EF15" s="63"/>
      <c r="EG15" s="63"/>
      <c r="EH15" s="63"/>
      <c r="EI15" s="63"/>
      <c r="EJ15" s="63"/>
      <c r="EK15" s="63"/>
      <c r="EL15" s="63"/>
      <c r="EM15" s="63"/>
      <c r="EN15" s="63"/>
      <c r="EO15" s="63"/>
      <c r="EP15" s="63"/>
      <c r="EQ15" s="63"/>
      <c r="ER15" s="63"/>
      <c r="ES15" s="63"/>
      <c r="ET15" s="63"/>
      <c r="EU15" s="63"/>
      <c r="EV15" s="63"/>
      <c r="EW15" s="63"/>
      <c r="EX15" s="63"/>
      <c r="EY15" s="63"/>
      <c r="EZ15" s="63"/>
      <c r="FA15" s="63"/>
      <c r="FB15" s="63"/>
      <c r="FC15" s="63"/>
      <c r="FD15" s="63"/>
      <c r="FE15" s="63"/>
      <c r="FF15" s="63"/>
      <c r="FG15" s="63"/>
      <c r="FH15" s="63"/>
      <c r="FI15" s="63"/>
      <c r="FJ15" s="63"/>
      <c r="FK15" s="63"/>
      <c r="FL15" s="63"/>
      <c r="FM15" s="63"/>
      <c r="FN15" s="63"/>
      <c r="FO15" s="63"/>
      <c r="FP15" s="63"/>
      <c r="FQ15" s="63"/>
      <c r="FR15" s="63"/>
      <c r="FS15" s="63"/>
      <c r="FT15" s="63"/>
      <c r="FU15" s="63"/>
      <c r="FV15" s="63"/>
      <c r="FW15" s="63"/>
      <c r="FX15" s="63"/>
      <c r="FY15" s="63"/>
      <c r="FZ15" s="63"/>
      <c r="GA15" s="63"/>
      <c r="GB15" s="63"/>
      <c r="GC15" s="63"/>
      <c r="GD15" s="63"/>
      <c r="GE15" s="63"/>
      <c r="GF15" s="63"/>
      <c r="GG15" s="63"/>
      <c r="GH15" s="63"/>
      <c r="GI15" s="63"/>
      <c r="GJ15" s="63"/>
      <c r="GK15" s="63"/>
      <c r="GL15" s="63"/>
      <c r="GM15" s="63"/>
      <c r="GN15" s="63"/>
      <c r="GO15" s="63"/>
      <c r="GP15" s="63"/>
      <c r="GQ15" s="63"/>
      <c r="GR15" s="63"/>
      <c r="GS15" s="63"/>
      <c r="GT15" s="63"/>
      <c r="GU15" s="63"/>
      <c r="GV15" s="63"/>
      <c r="GW15" s="63"/>
      <c r="GX15" s="63"/>
      <c r="GY15" s="63"/>
      <c r="GZ15" s="63"/>
      <c r="HA15" s="63"/>
      <c r="HB15" s="63"/>
      <c r="HC15" s="63"/>
      <c r="HD15" s="63"/>
      <c r="HE15" s="63"/>
      <c r="HF15" s="63"/>
      <c r="HG15" s="63"/>
      <c r="HH15" s="63"/>
      <c r="HI15" s="63"/>
      <c r="HJ15" s="63"/>
      <c r="HK15" s="63"/>
      <c r="HL15" s="63"/>
      <c r="HM15" s="63"/>
      <c r="HN15" s="63"/>
      <c r="HO15" s="63"/>
      <c r="HP15" s="63"/>
      <c r="HQ15" s="63"/>
      <c r="HR15" s="63"/>
      <c r="HS15" s="63"/>
      <c r="HT15" s="63"/>
      <c r="HU15" s="63"/>
      <c r="HV15" s="63"/>
      <c r="HW15" s="63"/>
      <c r="HX15" s="63"/>
      <c r="HY15" s="63"/>
      <c r="HZ15" s="63"/>
      <c r="IA15" s="63"/>
      <c r="IB15" s="63"/>
      <c r="IC15" s="63"/>
      <c r="ID15" s="63"/>
      <c r="IE15" s="63"/>
      <c r="IF15" s="63"/>
      <c r="IG15" s="63"/>
      <c r="IH15" s="63"/>
      <c r="II15" s="63"/>
      <c r="IJ15" s="63"/>
      <c r="IK15" s="63"/>
      <c r="IL15" s="63"/>
      <c r="IM15" s="63"/>
      <c r="IN15" s="63"/>
      <c r="IO15" s="63"/>
      <c r="IP15" s="63"/>
      <c r="IQ15" s="63"/>
      <c r="IR15" s="63"/>
      <c r="IS15" s="63"/>
      <c r="IT15" s="63"/>
      <c r="IU15" s="63"/>
      <c r="IV15" s="63"/>
      <c r="IW15" s="63"/>
    </row>
    <row r="16" customFormat="false" ht="15" hidden="false" customHeight="true" outlineLevel="0" collapsed="false">
      <c r="A16" s="1" t="n">
        <v>1</v>
      </c>
      <c r="B16" s="91" t="n">
        <v>15000</v>
      </c>
      <c r="C16" s="151"/>
      <c r="D16" s="197" t="n">
        <v>0</v>
      </c>
      <c r="E16" s="151"/>
      <c r="F16" s="78" t="n">
        <v>70000</v>
      </c>
      <c r="G16" s="78" t="n">
        <v>0</v>
      </c>
      <c r="H16" s="78" t="n">
        <v>0</v>
      </c>
      <c r="I16" s="78" t="n">
        <v>20000</v>
      </c>
      <c r="J16" s="79" t="n">
        <f aca="false">SUM(B16:I16)</f>
        <v>105000</v>
      </c>
      <c r="K16" s="80"/>
      <c r="L16" s="81" t="n">
        <v>60000</v>
      </c>
      <c r="M16" s="82"/>
      <c r="N16" s="197" t="n">
        <v>0</v>
      </c>
      <c r="O16" s="82"/>
      <c r="P16" s="83" t="n">
        <v>0</v>
      </c>
      <c r="Q16" s="84" t="n">
        <v>0</v>
      </c>
      <c r="R16" s="84" t="n">
        <v>0</v>
      </c>
      <c r="S16" s="84" t="n">
        <v>0</v>
      </c>
      <c r="T16" s="85" t="n">
        <f aca="false">SUM(L16:S16)</f>
        <v>60000</v>
      </c>
      <c r="V16" s="86" t="n">
        <v>0</v>
      </c>
      <c r="W16" s="87"/>
      <c r="X16" s="197" t="n">
        <v>0</v>
      </c>
      <c r="Y16" s="198"/>
      <c r="Z16" s="88" t="n">
        <v>0</v>
      </c>
      <c r="AA16" s="89" t="n">
        <v>0</v>
      </c>
      <c r="AB16" s="90" t="n">
        <v>0</v>
      </c>
      <c r="AC16" s="79" t="n">
        <f aca="false">+V16</f>
        <v>0</v>
      </c>
      <c r="AE16" s="152" t="n">
        <f aca="false">+AC16+T16+J16</f>
        <v>165000</v>
      </c>
      <c r="AG16" s="142" t="n">
        <f aca="false">B16+L16+V16</f>
        <v>75000</v>
      </c>
      <c r="AH16" s="1" t="n">
        <f aca="false">D16+N16+X16</f>
        <v>0</v>
      </c>
      <c r="AI16" s="107" t="n">
        <f aca="false">AB16+AA16+Z16+S16+R16+Q16+P16+I16+H16+G16+F16</f>
        <v>90000</v>
      </c>
      <c r="AK16" s="83" t="n">
        <f aca="false">B16+L16</f>
        <v>75000</v>
      </c>
      <c r="AL16" s="83" t="n">
        <f aca="false">V16</f>
        <v>0</v>
      </c>
      <c r="AM16" s="84" t="n">
        <f aca="false">SUM(AK16:AL16)</f>
        <v>75000</v>
      </c>
      <c r="AO16" s="1" t="n">
        <f aca="false">IF(now&gt;AR16-1,1,"")</f>
        <v>1</v>
      </c>
      <c r="AR16" s="1" t="n">
        <v>36342</v>
      </c>
      <c r="AS16" s="153" t="n">
        <v>36342</v>
      </c>
    </row>
    <row r="17" customFormat="false" ht="15" hidden="false" customHeight="true" outlineLevel="0" collapsed="false">
      <c r="A17" s="1" t="n">
        <f aca="false">+A16+1</f>
        <v>2</v>
      </c>
      <c r="B17" s="91" t="n">
        <v>62500</v>
      </c>
      <c r="C17" s="151"/>
      <c r="D17" s="197" t="n">
        <v>0</v>
      </c>
      <c r="E17" s="151"/>
      <c r="F17" s="78" t="n">
        <v>20000</v>
      </c>
      <c r="G17" s="78" t="n">
        <v>0</v>
      </c>
      <c r="H17" s="78" t="n">
        <v>0</v>
      </c>
      <c r="I17" s="78" t="n">
        <v>20000</v>
      </c>
      <c r="J17" s="79" t="n">
        <f aca="false">SUM(B17:I17)</f>
        <v>102500</v>
      </c>
      <c r="K17" s="80"/>
      <c r="L17" s="81" t="n">
        <v>0</v>
      </c>
      <c r="M17" s="82"/>
      <c r="N17" s="197" t="n">
        <v>0</v>
      </c>
      <c r="O17" s="82"/>
      <c r="P17" s="83" t="n">
        <v>50000</v>
      </c>
      <c r="Q17" s="84" t="n">
        <f aca="false">Q16</f>
        <v>0</v>
      </c>
      <c r="R17" s="84" t="n">
        <v>0</v>
      </c>
      <c r="S17" s="84" t="n">
        <v>0</v>
      </c>
      <c r="T17" s="85" t="n">
        <f aca="false">SUM(L17:S17)</f>
        <v>50000</v>
      </c>
      <c r="V17" s="86" t="n">
        <v>0</v>
      </c>
      <c r="W17" s="87"/>
      <c r="X17" s="197" t="n">
        <v>0</v>
      </c>
      <c r="Y17" s="198"/>
      <c r="Z17" s="88" t="n">
        <v>0</v>
      </c>
      <c r="AA17" s="89" t="n">
        <v>0</v>
      </c>
      <c r="AB17" s="90" t="n">
        <v>0</v>
      </c>
      <c r="AC17" s="79" t="n">
        <f aca="false">+V17+Z17</f>
        <v>0</v>
      </c>
      <c r="AE17" s="154" t="n">
        <f aca="false">+AC17+T17+J17</f>
        <v>152500</v>
      </c>
      <c r="AG17" s="34" t="n">
        <f aca="false">B17+L17+V17</f>
        <v>62500</v>
      </c>
      <c r="AH17" s="1" t="n">
        <f aca="false">D17+N17+X17</f>
        <v>0</v>
      </c>
      <c r="AI17" s="31" t="n">
        <f aca="false">AB17+AA17+Z17+S17+R17+Q17+P17+I17+H17+G17+F17</f>
        <v>90000</v>
      </c>
      <c r="AK17" s="83" t="n">
        <f aca="false">B17+L17</f>
        <v>62500</v>
      </c>
      <c r="AL17" s="83" t="n">
        <f aca="false">V17</f>
        <v>0</v>
      </c>
      <c r="AM17" s="84" t="n">
        <f aca="false">SUM(AK17:AL17)</f>
        <v>62500</v>
      </c>
      <c r="AO17" s="1" t="n">
        <f aca="false">IF(now-1&gt;AR17,1,"")</f>
        <v>1</v>
      </c>
      <c r="AR17" s="1" t="n">
        <f aca="false">AR16+1</f>
        <v>36343</v>
      </c>
      <c r="AS17" s="153" t="n">
        <v>36343</v>
      </c>
    </row>
    <row r="18" customFormat="false" ht="15" hidden="false" customHeight="true" outlineLevel="0" collapsed="false">
      <c r="A18" s="1" t="n">
        <f aca="false">+A17+1</f>
        <v>3</v>
      </c>
      <c r="B18" s="91" t="n">
        <v>48000</v>
      </c>
      <c r="C18" s="151"/>
      <c r="D18" s="197" t="n">
        <v>0</v>
      </c>
      <c r="E18" s="151"/>
      <c r="F18" s="78" t="n">
        <v>0</v>
      </c>
      <c r="G18" s="78" t="n">
        <v>0</v>
      </c>
      <c r="H18" s="78" t="n">
        <v>0</v>
      </c>
      <c r="I18" s="78" t="n">
        <v>20000</v>
      </c>
      <c r="J18" s="79" t="n">
        <f aca="false">SUM(B18:I18)</f>
        <v>68000</v>
      </c>
      <c r="K18" s="80"/>
      <c r="L18" s="81" t="n">
        <v>0</v>
      </c>
      <c r="M18" s="82"/>
      <c r="N18" s="197" t="n">
        <v>0</v>
      </c>
      <c r="O18" s="82"/>
      <c r="P18" s="83" t="n">
        <v>50000</v>
      </c>
      <c r="Q18" s="84" t="n">
        <f aca="false">Q17</f>
        <v>0</v>
      </c>
      <c r="R18" s="84" t="n">
        <v>0</v>
      </c>
      <c r="S18" s="84" t="n">
        <v>0</v>
      </c>
      <c r="T18" s="85" t="n">
        <f aca="false">SUM(L18:S18)</f>
        <v>50000</v>
      </c>
      <c r="V18" s="86" t="n">
        <v>0</v>
      </c>
      <c r="W18" s="87"/>
      <c r="X18" s="197" t="n">
        <v>0</v>
      </c>
      <c r="Y18" s="198"/>
      <c r="Z18" s="88" t="n">
        <v>0</v>
      </c>
      <c r="AA18" s="89" t="n">
        <v>0</v>
      </c>
      <c r="AB18" s="90" t="n">
        <v>0</v>
      </c>
      <c r="AC18" s="79" t="n">
        <f aca="false">+V18+Z18</f>
        <v>0</v>
      </c>
      <c r="AE18" s="154" t="n">
        <f aca="false">+AC18+T18+J18</f>
        <v>118000</v>
      </c>
      <c r="AG18" s="34" t="n">
        <f aca="false">B18+L18+V18</f>
        <v>48000</v>
      </c>
      <c r="AH18" s="1" t="n">
        <f aca="false">D18+N18+X18</f>
        <v>0</v>
      </c>
      <c r="AI18" s="31" t="n">
        <f aca="false">AB18+AA18+Z18+S18+R18+Q18+P18+I18+H18+G18+F18</f>
        <v>70000</v>
      </c>
      <c r="AK18" s="83" t="n">
        <f aca="false">B18+L18</f>
        <v>48000</v>
      </c>
      <c r="AL18" s="83" t="n">
        <f aca="false">V18</f>
        <v>0</v>
      </c>
      <c r="AM18" s="84" t="n">
        <f aca="false">SUM(AK18:AL18)</f>
        <v>48000</v>
      </c>
      <c r="AO18" s="1" t="n">
        <f aca="false">IF(now-1&gt;AR18,1,"")</f>
        <v>1</v>
      </c>
      <c r="AR18" s="1" t="n">
        <f aca="false">AR17+1</f>
        <v>36344</v>
      </c>
      <c r="AS18" s="153" t="n">
        <v>36344</v>
      </c>
    </row>
    <row r="19" customFormat="false" ht="15" hidden="false" customHeight="true" outlineLevel="0" collapsed="false">
      <c r="A19" s="1" t="n">
        <f aca="false">+A18+1</f>
        <v>4</v>
      </c>
      <c r="B19" s="91" t="n">
        <v>13336</v>
      </c>
      <c r="C19" s="151"/>
      <c r="D19" s="197" t="n">
        <v>0</v>
      </c>
      <c r="E19" s="151"/>
      <c r="F19" s="78" t="n">
        <v>0</v>
      </c>
      <c r="G19" s="78" t="n">
        <v>0</v>
      </c>
      <c r="H19" s="78" t="n">
        <v>0</v>
      </c>
      <c r="I19" s="78" t="n">
        <v>20000</v>
      </c>
      <c r="J19" s="79" t="n">
        <f aca="false">SUM(B19:I19)</f>
        <v>33336</v>
      </c>
      <c r="K19" s="80"/>
      <c r="L19" s="81" t="n">
        <v>0</v>
      </c>
      <c r="M19" s="82"/>
      <c r="N19" s="197" t="n">
        <v>0</v>
      </c>
      <c r="O19" s="82"/>
      <c r="P19" s="83" t="n">
        <v>50000</v>
      </c>
      <c r="Q19" s="84" t="n">
        <f aca="false">Q18</f>
        <v>0</v>
      </c>
      <c r="R19" s="84" t="n">
        <v>0</v>
      </c>
      <c r="S19" s="84" t="n">
        <v>0</v>
      </c>
      <c r="T19" s="85" t="n">
        <f aca="false">SUM(L19:S19)</f>
        <v>50000</v>
      </c>
      <c r="V19" s="86" t="n">
        <v>0</v>
      </c>
      <c r="W19" s="87"/>
      <c r="X19" s="197" t="n">
        <v>0</v>
      </c>
      <c r="Y19" s="198"/>
      <c r="Z19" s="88" t="n">
        <v>0</v>
      </c>
      <c r="AA19" s="89" t="n">
        <v>0</v>
      </c>
      <c r="AB19" s="90" t="n">
        <v>0</v>
      </c>
      <c r="AC19" s="79" t="n">
        <f aca="false">+V19+Z19</f>
        <v>0</v>
      </c>
      <c r="AE19" s="154" t="n">
        <f aca="false">+AC19+T19+J19</f>
        <v>83336</v>
      </c>
      <c r="AG19" s="34" t="n">
        <f aca="false">B19+L19+V19</f>
        <v>13336</v>
      </c>
      <c r="AH19" s="1" t="n">
        <f aca="false">D19+N19+X19</f>
        <v>0</v>
      </c>
      <c r="AI19" s="31" t="n">
        <f aca="false">AB19+AA19+Z19+S19+R19+Q19+P19+I19+H19+G19+F19</f>
        <v>70000</v>
      </c>
      <c r="AK19" s="83" t="n">
        <f aca="false">B19+L19</f>
        <v>13336</v>
      </c>
      <c r="AL19" s="83" t="n">
        <f aca="false">V19</f>
        <v>0</v>
      </c>
      <c r="AM19" s="84" t="n">
        <f aca="false">SUM(AK19:AL19)</f>
        <v>13336</v>
      </c>
      <c r="AO19" s="1" t="n">
        <f aca="false">IF(now-1&gt;AR19,1,"")</f>
        <v>1</v>
      </c>
      <c r="AR19" s="1" t="n">
        <f aca="false">AR18+1</f>
        <v>36345</v>
      </c>
      <c r="AS19" s="153" t="n">
        <v>36345</v>
      </c>
    </row>
    <row r="20" customFormat="false" ht="15" hidden="false" customHeight="true" outlineLevel="0" collapsed="false">
      <c r="A20" s="1" t="n">
        <f aca="false">+A19+1</f>
        <v>5</v>
      </c>
      <c r="B20" s="91" t="n">
        <v>0</v>
      </c>
      <c r="C20" s="151"/>
      <c r="D20" s="197" t="n">
        <v>0</v>
      </c>
      <c r="E20" s="151"/>
      <c r="F20" s="78" t="n">
        <v>0</v>
      </c>
      <c r="G20" s="78" t="n">
        <v>0</v>
      </c>
      <c r="H20" s="78" t="n">
        <v>0</v>
      </c>
      <c r="I20" s="78" t="n">
        <v>20000</v>
      </c>
      <c r="J20" s="79" t="n">
        <f aca="false">SUM(B20:I20)</f>
        <v>20000</v>
      </c>
      <c r="K20" s="80"/>
      <c r="L20" s="81" t="n">
        <v>0</v>
      </c>
      <c r="M20" s="82"/>
      <c r="N20" s="197" t="n">
        <v>0</v>
      </c>
      <c r="O20" s="82"/>
      <c r="P20" s="83" t="n">
        <v>50000</v>
      </c>
      <c r="Q20" s="84" t="n">
        <f aca="false">Q19</f>
        <v>0</v>
      </c>
      <c r="R20" s="84" t="n">
        <v>0</v>
      </c>
      <c r="S20" s="84" t="n">
        <v>0</v>
      </c>
      <c r="T20" s="85" t="n">
        <f aca="false">SUM(L20:S20)</f>
        <v>50000</v>
      </c>
      <c r="V20" s="86" t="n">
        <v>0</v>
      </c>
      <c r="W20" s="87"/>
      <c r="X20" s="197" t="n">
        <v>0</v>
      </c>
      <c r="Y20" s="198"/>
      <c r="Z20" s="88" t="n">
        <v>0</v>
      </c>
      <c r="AA20" s="89" t="n">
        <v>0</v>
      </c>
      <c r="AB20" s="90" t="n">
        <v>0</v>
      </c>
      <c r="AC20" s="79" t="n">
        <f aca="false">+V20+Z20</f>
        <v>0</v>
      </c>
      <c r="AE20" s="154" t="n">
        <f aca="false">+AC20+T20+J20</f>
        <v>70000</v>
      </c>
      <c r="AG20" s="34" t="n">
        <f aca="false">B20+L20+V20</f>
        <v>0</v>
      </c>
      <c r="AH20" s="1" t="n">
        <f aca="false">D20+N20+X20</f>
        <v>0</v>
      </c>
      <c r="AI20" s="31" t="n">
        <f aca="false">AB20+AA20+Z20+S20+R20+Q20+P20+I20+H20+G20+F20</f>
        <v>70000</v>
      </c>
      <c r="AK20" s="83" t="n">
        <f aca="false">B20+L20</f>
        <v>0</v>
      </c>
      <c r="AL20" s="83" t="n">
        <f aca="false">V20</f>
        <v>0</v>
      </c>
      <c r="AM20" s="84" t="n">
        <f aca="false">SUM(AK20:AL20)</f>
        <v>0</v>
      </c>
      <c r="AO20" s="1" t="n">
        <f aca="false">IF(now-1&gt;AR20,1,"")</f>
        <v>1</v>
      </c>
      <c r="AR20" s="1" t="n">
        <f aca="false">AR19+1</f>
        <v>36346</v>
      </c>
      <c r="AS20" s="153" t="n">
        <v>36346</v>
      </c>
    </row>
    <row r="21" customFormat="false" ht="15" hidden="false" customHeight="true" outlineLevel="0" collapsed="false">
      <c r="A21" s="1" t="n">
        <f aca="false">+A20+1</f>
        <v>6</v>
      </c>
      <c r="B21" s="91" t="n">
        <v>65417</v>
      </c>
      <c r="C21" s="151"/>
      <c r="D21" s="197" t="n">
        <v>0</v>
      </c>
      <c r="E21" s="151"/>
      <c r="F21" s="78" t="n">
        <v>10000</v>
      </c>
      <c r="G21" s="78" t="n">
        <v>0</v>
      </c>
      <c r="H21" s="78" t="n">
        <v>0</v>
      </c>
      <c r="I21" s="78" t="n">
        <v>20000</v>
      </c>
      <c r="J21" s="79" t="n">
        <f aca="false">SUM(B21:I21)</f>
        <v>95417</v>
      </c>
      <c r="K21" s="80"/>
      <c r="L21" s="81" t="n">
        <v>0</v>
      </c>
      <c r="M21" s="82"/>
      <c r="N21" s="197" t="n">
        <v>0</v>
      </c>
      <c r="O21" s="82"/>
      <c r="P21" s="83" t="n">
        <v>60000</v>
      </c>
      <c r="Q21" s="84" t="n">
        <f aca="false">Q20</f>
        <v>0</v>
      </c>
      <c r="R21" s="84" t="n">
        <v>0</v>
      </c>
      <c r="S21" s="84" t="n">
        <v>0</v>
      </c>
      <c r="T21" s="85" t="n">
        <f aca="false">SUM(L21:S21)</f>
        <v>60000</v>
      </c>
      <c r="V21" s="86" t="n">
        <v>0</v>
      </c>
      <c r="W21" s="87"/>
      <c r="X21" s="197" t="n">
        <v>0</v>
      </c>
      <c r="Y21" s="198"/>
      <c r="Z21" s="88" t="n">
        <v>0</v>
      </c>
      <c r="AA21" s="89" t="n">
        <v>0</v>
      </c>
      <c r="AB21" s="90" t="n">
        <v>0</v>
      </c>
      <c r="AC21" s="79" t="n">
        <f aca="false">+V21+Z21</f>
        <v>0</v>
      </c>
      <c r="AE21" s="154" t="n">
        <f aca="false">+AC21+T21+J21</f>
        <v>155417</v>
      </c>
      <c r="AG21" s="34" t="n">
        <f aca="false">B21+L21+V21</f>
        <v>65417</v>
      </c>
      <c r="AH21" s="1" t="n">
        <f aca="false">D21+N21+X21</f>
        <v>0</v>
      </c>
      <c r="AI21" s="31" t="n">
        <f aca="false">AB21+AA21+Z21+S21+R21+Q21+P21+I21+H21+G21+F21</f>
        <v>90000</v>
      </c>
      <c r="AK21" s="83" t="n">
        <f aca="false">B21+L21</f>
        <v>65417</v>
      </c>
      <c r="AL21" s="83" t="n">
        <f aca="false">V21</f>
        <v>0</v>
      </c>
      <c r="AM21" s="84" t="n">
        <f aca="false">SUM(AK21:AL21)</f>
        <v>65417</v>
      </c>
      <c r="AO21" s="1" t="n">
        <f aca="false">IF(now-1&gt;AR21,1,"")</f>
        <v>1</v>
      </c>
      <c r="AR21" s="1" t="n">
        <f aca="false">AR20+1</f>
        <v>36347</v>
      </c>
      <c r="AS21" s="153" t="n">
        <v>36347</v>
      </c>
    </row>
    <row r="22" customFormat="false" ht="15" hidden="false" customHeight="true" outlineLevel="0" collapsed="false">
      <c r="A22" s="1" t="n">
        <f aca="false">+A21+1</f>
        <v>7</v>
      </c>
      <c r="B22" s="91" t="n">
        <v>50834</v>
      </c>
      <c r="C22" s="151"/>
      <c r="D22" s="197" t="n">
        <v>0</v>
      </c>
      <c r="E22" s="151"/>
      <c r="F22" s="78" t="n">
        <v>20000</v>
      </c>
      <c r="G22" s="78" t="n">
        <v>0</v>
      </c>
      <c r="H22" s="78" t="n">
        <v>0</v>
      </c>
      <c r="I22" s="78" t="n">
        <v>20000</v>
      </c>
      <c r="J22" s="79" t="n">
        <f aca="false">SUM(B22:I22)</f>
        <v>90834</v>
      </c>
      <c r="K22" s="80"/>
      <c r="L22" s="81" t="n">
        <v>0</v>
      </c>
      <c r="M22" s="82"/>
      <c r="N22" s="197" t="n">
        <v>0</v>
      </c>
      <c r="O22" s="82"/>
      <c r="P22" s="83" t="n">
        <v>50000</v>
      </c>
      <c r="Q22" s="84" t="n">
        <f aca="false">Q21</f>
        <v>0</v>
      </c>
      <c r="R22" s="84" t="n">
        <v>0</v>
      </c>
      <c r="S22" s="84" t="n">
        <v>0</v>
      </c>
      <c r="T22" s="85" t="n">
        <f aca="false">SUM(L22:S22)</f>
        <v>50000</v>
      </c>
      <c r="V22" s="86" t="n">
        <v>0</v>
      </c>
      <c r="W22" s="87"/>
      <c r="X22" s="197" t="n">
        <v>0</v>
      </c>
      <c r="Y22" s="198"/>
      <c r="Z22" s="88" t="n">
        <v>0</v>
      </c>
      <c r="AA22" s="89" t="n">
        <v>0</v>
      </c>
      <c r="AB22" s="90" t="n">
        <v>0</v>
      </c>
      <c r="AC22" s="79" t="n">
        <f aca="false">SUM(V22:AB22)</f>
        <v>0</v>
      </c>
      <c r="AE22" s="154" t="n">
        <f aca="false">+AC22+T22+J22</f>
        <v>140834</v>
      </c>
      <c r="AG22" s="34" t="n">
        <f aca="false">B22+L22+V22</f>
        <v>50834</v>
      </c>
      <c r="AH22" s="1" t="n">
        <f aca="false">D22+N22+X22</f>
        <v>0</v>
      </c>
      <c r="AI22" s="31" t="n">
        <f aca="false">AB22+AA22+Z22+S22+R22+Q22+P22+I22+H22+G22+F22</f>
        <v>90000</v>
      </c>
      <c r="AK22" s="83" t="n">
        <f aca="false">B22+L22</f>
        <v>50834</v>
      </c>
      <c r="AL22" s="83" t="n">
        <f aca="false">V22</f>
        <v>0</v>
      </c>
      <c r="AM22" s="84" t="n">
        <f aca="false">SUM(AK22:AL22)</f>
        <v>50834</v>
      </c>
      <c r="AO22" s="1" t="n">
        <f aca="false">IF(now-1&gt;AR22,1,"")</f>
        <v>1</v>
      </c>
      <c r="AR22" s="1" t="n">
        <f aca="false">AR21+1</f>
        <v>36348</v>
      </c>
      <c r="AS22" s="153" t="n">
        <v>36348</v>
      </c>
    </row>
    <row r="23" customFormat="false" ht="15" hidden="false" customHeight="true" outlineLevel="0" collapsed="false">
      <c r="A23" s="1" t="n">
        <f aca="false">+A22+1</f>
        <v>8</v>
      </c>
      <c r="B23" s="91" t="n">
        <v>0</v>
      </c>
      <c r="C23" s="151"/>
      <c r="D23" s="197" t="n">
        <v>0</v>
      </c>
      <c r="E23" s="151"/>
      <c r="F23" s="78" t="n">
        <v>70000</v>
      </c>
      <c r="G23" s="78" t="n">
        <v>0</v>
      </c>
      <c r="H23" s="78" t="n">
        <v>0</v>
      </c>
      <c r="I23" s="78" t="n">
        <v>20000</v>
      </c>
      <c r="J23" s="79" t="n">
        <f aca="false">SUM(B23:I23)</f>
        <v>90000</v>
      </c>
      <c r="K23" s="80"/>
      <c r="L23" s="81" t="n">
        <v>50000</v>
      </c>
      <c r="M23" s="82"/>
      <c r="N23" s="197" t="n">
        <v>0</v>
      </c>
      <c r="O23" s="82"/>
      <c r="P23" s="83" t="n">
        <v>0</v>
      </c>
      <c r="Q23" s="84" t="n">
        <f aca="false">Q22</f>
        <v>0</v>
      </c>
      <c r="R23" s="84" t="n">
        <v>0</v>
      </c>
      <c r="S23" s="84" t="n">
        <v>0</v>
      </c>
      <c r="T23" s="85" t="n">
        <f aca="false">SUM(L23:S23)</f>
        <v>50000</v>
      </c>
      <c r="V23" s="86" t="n">
        <v>0</v>
      </c>
      <c r="W23" s="87"/>
      <c r="X23" s="197" t="n">
        <v>0</v>
      </c>
      <c r="Y23" s="198"/>
      <c r="Z23" s="88" t="n">
        <v>0</v>
      </c>
      <c r="AA23" s="89" t="n">
        <v>0</v>
      </c>
      <c r="AB23" s="90" t="n">
        <v>0</v>
      </c>
      <c r="AC23" s="79" t="n">
        <f aca="false">SUM(V23:AB23)</f>
        <v>0</v>
      </c>
      <c r="AE23" s="154" t="n">
        <f aca="false">+AC23+T23+J23</f>
        <v>140000</v>
      </c>
      <c r="AG23" s="34" t="n">
        <f aca="false">B23+L23+V23</f>
        <v>50000</v>
      </c>
      <c r="AH23" s="1" t="n">
        <f aca="false">D23+N23+X23</f>
        <v>0</v>
      </c>
      <c r="AI23" s="31" t="n">
        <f aca="false">AB23+AA23+Z23+S23+R23+Q23+P23+I23+H23+G23+F23</f>
        <v>90000</v>
      </c>
      <c r="AK23" s="83" t="n">
        <f aca="false">B23+L23</f>
        <v>50000</v>
      </c>
      <c r="AL23" s="83" t="n">
        <f aca="false">V23</f>
        <v>0</v>
      </c>
      <c r="AM23" s="84" t="n">
        <f aca="false">SUM(AK23:AL23)</f>
        <v>50000</v>
      </c>
      <c r="AO23" s="1" t="n">
        <f aca="false">IF(now-1&gt;AR23,1,"")</f>
        <v>1</v>
      </c>
      <c r="AR23" s="1" t="n">
        <f aca="false">AR22+1</f>
        <v>36349</v>
      </c>
      <c r="AS23" s="153" t="n">
        <v>36349</v>
      </c>
    </row>
    <row r="24" customFormat="false" ht="15" hidden="false" customHeight="true" outlineLevel="0" collapsed="false">
      <c r="A24" s="1" t="n">
        <f aca="false">+A23+1</f>
        <v>9</v>
      </c>
      <c r="B24" s="91" t="n">
        <v>0</v>
      </c>
      <c r="C24" s="151"/>
      <c r="D24" s="197" t="n">
        <v>0</v>
      </c>
      <c r="E24" s="151"/>
      <c r="F24" s="78" t="n">
        <v>0</v>
      </c>
      <c r="G24" s="78" t="n">
        <v>0</v>
      </c>
      <c r="H24" s="78" t="n">
        <v>0</v>
      </c>
      <c r="I24" s="78" t="n">
        <v>0</v>
      </c>
      <c r="J24" s="79" t="n">
        <f aca="false">SUM(B24:I24)</f>
        <v>0</v>
      </c>
      <c r="K24" s="80"/>
      <c r="L24" s="81" t="n">
        <v>32500</v>
      </c>
      <c r="M24" s="82"/>
      <c r="N24" s="197" t="n">
        <v>0</v>
      </c>
      <c r="O24" s="82"/>
      <c r="P24" s="83" t="n">
        <v>0</v>
      </c>
      <c r="Q24" s="84" t="n">
        <f aca="false">Q23</f>
        <v>0</v>
      </c>
      <c r="R24" s="84" t="n">
        <v>0</v>
      </c>
      <c r="S24" s="84" t="n">
        <v>20000</v>
      </c>
      <c r="T24" s="85" t="n">
        <f aca="false">SUM(L24:S24)</f>
        <v>52500</v>
      </c>
      <c r="V24" s="86" t="n">
        <v>0</v>
      </c>
      <c r="W24" s="87"/>
      <c r="X24" s="197" t="n">
        <v>0</v>
      </c>
      <c r="Y24" s="198"/>
      <c r="Z24" s="88" t="n">
        <v>70000</v>
      </c>
      <c r="AA24" s="89" t="n">
        <v>0</v>
      </c>
      <c r="AB24" s="90" t="n">
        <v>0</v>
      </c>
      <c r="AC24" s="79" t="n">
        <f aca="false">SUM(V24:AB24)</f>
        <v>70000</v>
      </c>
      <c r="AE24" s="154" t="n">
        <f aca="false">+AC24+T24+J24</f>
        <v>122500</v>
      </c>
      <c r="AG24" s="34" t="n">
        <f aca="false">B24+L24+V24</f>
        <v>32500</v>
      </c>
      <c r="AH24" s="1" t="n">
        <f aca="false">D24+N24+X24</f>
        <v>0</v>
      </c>
      <c r="AI24" s="31" t="n">
        <f aca="false">AB24+AA24+Z24+S24+R24+Q24+P24+I24+H24+G24+F24</f>
        <v>90000</v>
      </c>
      <c r="AK24" s="83" t="n">
        <f aca="false">B24+L24</f>
        <v>32500</v>
      </c>
      <c r="AL24" s="83" t="n">
        <f aca="false">V24</f>
        <v>0</v>
      </c>
      <c r="AM24" s="84" t="n">
        <f aca="false">SUM(AK24:AL24)</f>
        <v>32500</v>
      </c>
      <c r="AO24" s="1" t="n">
        <f aca="false">IF(now-1&gt;AR24,1,"")</f>
        <v>1</v>
      </c>
      <c r="AR24" s="1" t="n">
        <f aca="false">AR23+1</f>
        <v>36350</v>
      </c>
      <c r="AS24" s="153" t="n">
        <v>36350</v>
      </c>
    </row>
    <row r="25" customFormat="false" ht="15" hidden="false" customHeight="true" outlineLevel="0" collapsed="false">
      <c r="A25" s="1" t="n">
        <f aca="false">+A24+1</f>
        <v>10</v>
      </c>
      <c r="B25" s="91" t="n">
        <v>0</v>
      </c>
      <c r="C25" s="151"/>
      <c r="D25" s="197" t="n">
        <v>0</v>
      </c>
      <c r="E25" s="151"/>
      <c r="F25" s="78" t="n">
        <v>0</v>
      </c>
      <c r="G25" s="78" t="n">
        <v>0</v>
      </c>
      <c r="H25" s="78" t="n">
        <v>0</v>
      </c>
      <c r="I25" s="78" t="n">
        <v>0</v>
      </c>
      <c r="J25" s="79" t="n">
        <f aca="false">SUM(B25:I25)</f>
        <v>0</v>
      </c>
      <c r="K25" s="80"/>
      <c r="L25" s="81" t="n">
        <v>7500</v>
      </c>
      <c r="M25" s="82"/>
      <c r="N25" s="197" t="n">
        <v>0</v>
      </c>
      <c r="O25" s="82"/>
      <c r="P25" s="83" t="n">
        <v>0</v>
      </c>
      <c r="Q25" s="84" t="n">
        <f aca="false">Q24</f>
        <v>0</v>
      </c>
      <c r="R25" s="84" t="n">
        <v>0</v>
      </c>
      <c r="S25" s="84" t="n">
        <v>20000</v>
      </c>
      <c r="T25" s="85" t="n">
        <f aca="false">SUM(L25:S25)</f>
        <v>27500</v>
      </c>
      <c r="V25" s="86" t="n">
        <v>0</v>
      </c>
      <c r="W25" s="87"/>
      <c r="X25" s="197" t="n">
        <v>0</v>
      </c>
      <c r="Y25" s="198"/>
      <c r="Z25" s="88" t="n">
        <v>30000</v>
      </c>
      <c r="AA25" s="89" t="n">
        <v>0</v>
      </c>
      <c r="AB25" s="90" t="n">
        <v>0</v>
      </c>
      <c r="AC25" s="79" t="n">
        <f aca="false">SUM(V25:AB25)</f>
        <v>30000</v>
      </c>
      <c r="AE25" s="154" t="n">
        <f aca="false">+AC25+T25+J25</f>
        <v>57500</v>
      </c>
      <c r="AG25" s="34" t="n">
        <f aca="false">B25+L25+V25</f>
        <v>7500</v>
      </c>
      <c r="AH25" s="1" t="n">
        <f aca="false">D25+N25+X25</f>
        <v>0</v>
      </c>
      <c r="AI25" s="31" t="n">
        <f aca="false">AB25+AA25+Z25+S25+R25+Q25+P25+I25+H25+G25+F25</f>
        <v>50000</v>
      </c>
      <c r="AK25" s="83" t="n">
        <f aca="false">B25+L25</f>
        <v>7500</v>
      </c>
      <c r="AL25" s="83" t="n">
        <f aca="false">V25</f>
        <v>0</v>
      </c>
      <c r="AM25" s="84" t="n">
        <f aca="false">SUM(AK25:AL25)</f>
        <v>7500</v>
      </c>
      <c r="AO25" s="1" t="n">
        <f aca="false">IF(now-1&gt;AR25,1,"")</f>
        <v>1</v>
      </c>
      <c r="AR25" s="1" t="n">
        <f aca="false">AR24+1</f>
        <v>36351</v>
      </c>
      <c r="AS25" s="153" t="n">
        <v>36351</v>
      </c>
    </row>
    <row r="26" customFormat="false" ht="15" hidden="false" customHeight="true" outlineLevel="0" collapsed="false">
      <c r="A26" s="1" t="n">
        <f aca="false">+A25+1</f>
        <v>11</v>
      </c>
      <c r="B26" s="91" t="n">
        <v>0</v>
      </c>
      <c r="C26" s="151"/>
      <c r="D26" s="197" t="n">
        <v>0</v>
      </c>
      <c r="E26" s="151"/>
      <c r="F26" s="78" t="n">
        <v>0</v>
      </c>
      <c r="G26" s="78" t="n">
        <v>0</v>
      </c>
      <c r="H26" s="78" t="n">
        <v>0</v>
      </c>
      <c r="I26" s="78" t="n">
        <v>0</v>
      </c>
      <c r="J26" s="79" t="n">
        <f aca="false">SUM(B26:I26)</f>
        <v>0</v>
      </c>
      <c r="K26" s="80"/>
      <c r="L26" s="81" t="n">
        <v>39583</v>
      </c>
      <c r="M26" s="82"/>
      <c r="N26" s="197" t="n">
        <v>0</v>
      </c>
      <c r="O26" s="82"/>
      <c r="P26" s="83" t="n">
        <v>0</v>
      </c>
      <c r="Q26" s="84" t="n">
        <f aca="false">Q25</f>
        <v>0</v>
      </c>
      <c r="R26" s="84" t="n">
        <v>0</v>
      </c>
      <c r="S26" s="84" t="n">
        <v>20000</v>
      </c>
      <c r="T26" s="85" t="n">
        <f aca="false">SUM(L26:S26)</f>
        <v>59583</v>
      </c>
      <c r="V26" s="86" t="n">
        <v>0</v>
      </c>
      <c r="W26" s="87"/>
      <c r="X26" s="197" t="n">
        <v>0</v>
      </c>
      <c r="Y26" s="198"/>
      <c r="Z26" s="88" t="n">
        <v>30000</v>
      </c>
      <c r="AA26" s="89" t="n">
        <v>0</v>
      </c>
      <c r="AB26" s="90" t="n">
        <v>0</v>
      </c>
      <c r="AC26" s="79" t="n">
        <f aca="false">SUM(V26:AB26)</f>
        <v>30000</v>
      </c>
      <c r="AE26" s="154" t="n">
        <f aca="false">+AC26+T26+J26</f>
        <v>89583</v>
      </c>
      <c r="AG26" s="34" t="n">
        <f aca="false">B26+L26+V26</f>
        <v>39583</v>
      </c>
      <c r="AH26" s="1" t="n">
        <f aca="false">D26+N26+X26</f>
        <v>0</v>
      </c>
      <c r="AI26" s="31" t="n">
        <f aca="false">AB26+AA26+Z26+S26+R26+Q26+P26+I26+H26+G26+F26</f>
        <v>50000</v>
      </c>
      <c r="AK26" s="83" t="n">
        <f aca="false">B26+L26</f>
        <v>39583</v>
      </c>
      <c r="AL26" s="83" t="n">
        <f aca="false">V26</f>
        <v>0</v>
      </c>
      <c r="AM26" s="84" t="n">
        <f aca="false">SUM(AK26:AL26)</f>
        <v>39583</v>
      </c>
      <c r="AO26" s="1" t="n">
        <f aca="false">IF(now-1&gt;AR26,1,"")</f>
        <v>1</v>
      </c>
      <c r="AR26" s="1" t="n">
        <f aca="false">AR25+1</f>
        <v>36352</v>
      </c>
      <c r="AS26" s="153" t="n">
        <v>36352</v>
      </c>
    </row>
    <row r="27" customFormat="false" ht="15" hidden="false" customHeight="true" outlineLevel="0" collapsed="false">
      <c r="A27" s="1" t="n">
        <f aca="false">+A26+1</f>
        <v>12</v>
      </c>
      <c r="B27" s="91" t="n">
        <v>93750</v>
      </c>
      <c r="C27" s="151"/>
      <c r="D27" s="197" t="n">
        <v>0</v>
      </c>
      <c r="E27" s="151"/>
      <c r="F27" s="78" t="n">
        <v>0</v>
      </c>
      <c r="G27" s="78" t="n">
        <v>0</v>
      </c>
      <c r="H27" s="78" t="n">
        <v>0</v>
      </c>
      <c r="I27" s="78" t="n">
        <v>0</v>
      </c>
      <c r="J27" s="79" t="n">
        <f aca="false">SUM(B27:I27)</f>
        <v>93750</v>
      </c>
      <c r="K27" s="80"/>
      <c r="L27" s="81" t="n">
        <v>0</v>
      </c>
      <c r="M27" s="82"/>
      <c r="N27" s="197" t="n">
        <v>0</v>
      </c>
      <c r="O27" s="82"/>
      <c r="P27" s="83" t="n">
        <v>20000</v>
      </c>
      <c r="Q27" s="84" t="n">
        <f aca="false">Q26</f>
        <v>0</v>
      </c>
      <c r="R27" s="84" t="n">
        <v>0</v>
      </c>
      <c r="S27" s="84" t="n">
        <v>20000</v>
      </c>
      <c r="T27" s="85" t="n">
        <f aca="false">SUM(L27:S27)</f>
        <v>40000</v>
      </c>
      <c r="V27" s="86" t="n">
        <v>0</v>
      </c>
      <c r="W27" s="87"/>
      <c r="X27" s="197" t="n">
        <v>0</v>
      </c>
      <c r="Y27" s="198"/>
      <c r="Z27" s="88" t="n">
        <v>30000</v>
      </c>
      <c r="AA27" s="89" t="n">
        <v>0</v>
      </c>
      <c r="AB27" s="90" t="n">
        <v>0</v>
      </c>
      <c r="AC27" s="79" t="n">
        <f aca="false">SUM(V27:AB27)</f>
        <v>30000</v>
      </c>
      <c r="AE27" s="154" t="n">
        <f aca="false">+AC27+T27+J27</f>
        <v>163750</v>
      </c>
      <c r="AG27" s="34" t="n">
        <f aca="false">B27+L27+V27</f>
        <v>93750</v>
      </c>
      <c r="AH27" s="1" t="n">
        <f aca="false">D27+N27+X27</f>
        <v>0</v>
      </c>
      <c r="AI27" s="31" t="n">
        <f aca="false">AB27+AA27+Z27+S27+R27+Q27+P27+I27+H27+G27+F27</f>
        <v>70000</v>
      </c>
      <c r="AK27" s="83" t="n">
        <f aca="false">B27+L27</f>
        <v>93750</v>
      </c>
      <c r="AL27" s="83" t="n">
        <f aca="false">V27</f>
        <v>0</v>
      </c>
      <c r="AM27" s="84" t="n">
        <f aca="false">SUM(AK27:AL27)</f>
        <v>93750</v>
      </c>
      <c r="AO27" s="1" t="n">
        <f aca="false">IF(now-1&gt;AR27,1,"")</f>
        <v>1</v>
      </c>
      <c r="AR27" s="1" t="n">
        <f aca="false">AR26+1</f>
        <v>36353</v>
      </c>
      <c r="AS27" s="153" t="n">
        <v>36353</v>
      </c>
    </row>
    <row r="28" customFormat="false" ht="15" hidden="false" customHeight="true" outlineLevel="0" collapsed="false">
      <c r="A28" s="1" t="n">
        <f aca="false">+A27+1</f>
        <v>13</v>
      </c>
      <c r="B28" s="91" t="n">
        <v>30000</v>
      </c>
      <c r="C28" s="151"/>
      <c r="D28" s="197" t="n">
        <v>0</v>
      </c>
      <c r="E28" s="151"/>
      <c r="F28" s="78" t="n">
        <v>0</v>
      </c>
      <c r="G28" s="78" t="n">
        <v>0</v>
      </c>
      <c r="H28" s="78" t="n">
        <v>0</v>
      </c>
      <c r="I28" s="78" t="n">
        <v>20000</v>
      </c>
      <c r="J28" s="79" t="n">
        <f aca="false">SUM(B28:I28)</f>
        <v>50000</v>
      </c>
      <c r="K28" s="80"/>
      <c r="L28" s="81" t="n">
        <v>52500</v>
      </c>
      <c r="M28" s="82"/>
      <c r="N28" s="197" t="n">
        <v>0</v>
      </c>
      <c r="O28" s="82"/>
      <c r="P28" s="83" t="n">
        <v>0</v>
      </c>
      <c r="Q28" s="84" t="n">
        <f aca="false">Q27</f>
        <v>0</v>
      </c>
      <c r="R28" s="84" t="n">
        <v>0</v>
      </c>
      <c r="S28" s="84" t="n">
        <v>0</v>
      </c>
      <c r="T28" s="85" t="n">
        <f aca="false">SUM(L28:S28)</f>
        <v>52500</v>
      </c>
      <c r="V28" s="86" t="n">
        <v>0</v>
      </c>
      <c r="W28" s="87"/>
      <c r="X28" s="197" t="n">
        <v>0</v>
      </c>
      <c r="Y28" s="198"/>
      <c r="Z28" s="88" t="n">
        <v>70000</v>
      </c>
      <c r="AA28" s="89" t="n">
        <v>0</v>
      </c>
      <c r="AB28" s="90" t="n">
        <v>0</v>
      </c>
      <c r="AC28" s="79" t="n">
        <f aca="false">SUM(V28:AB28)</f>
        <v>70000</v>
      </c>
      <c r="AE28" s="154" t="n">
        <f aca="false">+AC28+T28+J28</f>
        <v>172500</v>
      </c>
      <c r="AG28" s="34" t="n">
        <f aca="false">B28+L28+V28</f>
        <v>82500</v>
      </c>
      <c r="AH28" s="1" t="n">
        <f aca="false">D28+N28+X28</f>
        <v>0</v>
      </c>
      <c r="AI28" s="31" t="n">
        <f aca="false">AB28+AA28+Z28+S28+R28+Q28+P28+I28+H28+G28+F28</f>
        <v>90000</v>
      </c>
      <c r="AK28" s="83" t="n">
        <f aca="false">B28+L28</f>
        <v>82500</v>
      </c>
      <c r="AL28" s="83" t="n">
        <f aca="false">V28</f>
        <v>0</v>
      </c>
      <c r="AM28" s="84" t="n">
        <f aca="false">SUM(AK28:AL28)</f>
        <v>82500</v>
      </c>
      <c r="AO28" s="1" t="n">
        <f aca="false">IF(now-1&gt;AR28,1,"")</f>
        <v>1</v>
      </c>
      <c r="AR28" s="1" t="n">
        <f aca="false">AR27+1</f>
        <v>36354</v>
      </c>
      <c r="AS28" s="153" t="n">
        <v>36354</v>
      </c>
    </row>
    <row r="29" customFormat="false" ht="15" hidden="false" customHeight="true" outlineLevel="0" collapsed="false">
      <c r="A29" s="1" t="n">
        <f aca="false">+A28+1</f>
        <v>14</v>
      </c>
      <c r="B29" s="91" t="n">
        <v>30000</v>
      </c>
      <c r="C29" s="151"/>
      <c r="D29" s="197" t="n">
        <v>0</v>
      </c>
      <c r="E29" s="151"/>
      <c r="F29" s="78" t="n">
        <v>70000</v>
      </c>
      <c r="G29" s="78" t="n">
        <v>0</v>
      </c>
      <c r="H29" s="78" t="n">
        <v>0</v>
      </c>
      <c r="I29" s="78" t="n">
        <v>20000</v>
      </c>
      <c r="J29" s="79" t="n">
        <f aca="false">SUM(B29:I29)</f>
        <v>120000</v>
      </c>
      <c r="K29" s="80"/>
      <c r="L29" s="81" t="n">
        <v>60000</v>
      </c>
      <c r="M29" s="82"/>
      <c r="N29" s="197" t="n">
        <v>0</v>
      </c>
      <c r="O29" s="82"/>
      <c r="P29" s="83" t="n">
        <v>0</v>
      </c>
      <c r="Q29" s="84" t="n">
        <f aca="false">Q28</f>
        <v>0</v>
      </c>
      <c r="R29" s="84" t="n">
        <v>0</v>
      </c>
      <c r="S29" s="84" t="n">
        <v>0</v>
      </c>
      <c r="T29" s="85" t="n">
        <f aca="false">SUM(L29:S29)</f>
        <v>60000</v>
      </c>
      <c r="V29" s="86" t="n">
        <v>0</v>
      </c>
      <c r="W29" s="87"/>
      <c r="X29" s="197" t="n">
        <v>0</v>
      </c>
      <c r="Y29" s="198"/>
      <c r="Z29" s="88" t="n">
        <v>0</v>
      </c>
      <c r="AA29" s="89" t="n">
        <v>0</v>
      </c>
      <c r="AB29" s="90" t="n">
        <v>0</v>
      </c>
      <c r="AC29" s="79" t="n">
        <f aca="false">SUM(V29:AB29)</f>
        <v>0</v>
      </c>
      <c r="AE29" s="154" t="n">
        <f aca="false">+AC29+T29+J29</f>
        <v>180000</v>
      </c>
      <c r="AG29" s="34" t="n">
        <f aca="false">B29+L29+V29</f>
        <v>90000</v>
      </c>
      <c r="AH29" s="1" t="n">
        <f aca="false">D29+N29+X29</f>
        <v>0</v>
      </c>
      <c r="AI29" s="31" t="n">
        <f aca="false">AB29+AA29+Z29+S29+R29+Q29+P29+I29+H29+G29+F29</f>
        <v>90000</v>
      </c>
      <c r="AK29" s="83" t="n">
        <f aca="false">B29+L29</f>
        <v>90000</v>
      </c>
      <c r="AL29" s="83" t="n">
        <f aca="false">V29</f>
        <v>0</v>
      </c>
      <c r="AM29" s="84" t="n">
        <f aca="false">SUM(AK29:AL29)</f>
        <v>90000</v>
      </c>
      <c r="AO29" s="1" t="n">
        <f aca="false">IF(now-1&gt;AR29,1,"")</f>
        <v>1</v>
      </c>
      <c r="AR29" s="1" t="n">
        <f aca="false">AR28+1</f>
        <v>36355</v>
      </c>
      <c r="AS29" s="153" t="n">
        <v>36355</v>
      </c>
    </row>
    <row r="30" customFormat="false" ht="15" hidden="false" customHeight="true" outlineLevel="0" collapsed="false">
      <c r="A30" s="1" t="n">
        <f aca="false">+A29+1</f>
        <v>15</v>
      </c>
      <c r="B30" s="91" t="n">
        <v>48750</v>
      </c>
      <c r="C30" s="151"/>
      <c r="D30" s="197" t="n">
        <v>0</v>
      </c>
      <c r="E30" s="151"/>
      <c r="F30" s="78" t="n">
        <v>0</v>
      </c>
      <c r="G30" s="78" t="n">
        <v>0</v>
      </c>
      <c r="H30" s="78" t="n">
        <v>0</v>
      </c>
      <c r="I30" s="78" t="n">
        <v>0</v>
      </c>
      <c r="J30" s="79" t="n">
        <f aca="false">SUM(B30:I30)</f>
        <v>48750</v>
      </c>
      <c r="K30" s="80"/>
      <c r="L30" s="81" t="n">
        <v>0</v>
      </c>
      <c r="M30" s="82"/>
      <c r="N30" s="197" t="n">
        <v>0</v>
      </c>
      <c r="O30" s="82"/>
      <c r="P30" s="83" t="n">
        <v>0</v>
      </c>
      <c r="Q30" s="84" t="n">
        <f aca="false">Q29</f>
        <v>0</v>
      </c>
      <c r="R30" s="84" t="n">
        <v>0</v>
      </c>
      <c r="S30" s="84" t="n">
        <v>20000</v>
      </c>
      <c r="T30" s="85" t="n">
        <f aca="false">SUM(L30:S30)</f>
        <v>20000</v>
      </c>
      <c r="V30" s="86" t="n">
        <v>0</v>
      </c>
      <c r="W30" s="87"/>
      <c r="X30" s="197" t="n">
        <v>0</v>
      </c>
      <c r="Y30" s="198"/>
      <c r="Z30" s="88" t="n">
        <f aca="false">70000-P30-F30</f>
        <v>70000</v>
      </c>
      <c r="AA30" s="89" t="n">
        <v>0</v>
      </c>
      <c r="AB30" s="90" t="n">
        <v>0</v>
      </c>
      <c r="AC30" s="79" t="n">
        <f aca="false">SUM(V30:AB30)</f>
        <v>70000</v>
      </c>
      <c r="AE30" s="154" t="n">
        <f aca="false">+AC30+T30+J30</f>
        <v>138750</v>
      </c>
      <c r="AG30" s="34" t="n">
        <f aca="false">B30+L30+V30</f>
        <v>48750</v>
      </c>
      <c r="AH30" s="1" t="n">
        <f aca="false">D30+N30+X30</f>
        <v>0</v>
      </c>
      <c r="AI30" s="31" t="n">
        <f aca="false">AB30+AA30+Z30+S30+R30+Q30+P30+I30+H30+G30+F30</f>
        <v>90000</v>
      </c>
      <c r="AK30" s="83" t="n">
        <f aca="false">B30+L30</f>
        <v>48750</v>
      </c>
      <c r="AL30" s="83" t="n">
        <f aca="false">V30</f>
        <v>0</v>
      </c>
      <c r="AM30" s="84" t="n">
        <f aca="false">SUM(AK30:AL30)</f>
        <v>48750</v>
      </c>
      <c r="AO30" s="1" t="n">
        <f aca="false">IF(now-1&gt;AR30,1,"")</f>
        <v>1</v>
      </c>
      <c r="AR30" s="1" t="n">
        <f aca="false">AR29+1</f>
        <v>36356</v>
      </c>
      <c r="AS30" s="153" t="n">
        <v>36356</v>
      </c>
    </row>
    <row r="31" customFormat="false" ht="15" hidden="false" customHeight="true" outlineLevel="0" collapsed="false">
      <c r="A31" s="1" t="n">
        <f aca="false">+A30+1</f>
        <v>16</v>
      </c>
      <c r="B31" s="91" t="n">
        <v>30000</v>
      </c>
      <c r="C31" s="151"/>
      <c r="D31" s="197" t="n">
        <v>0</v>
      </c>
      <c r="E31" s="151"/>
      <c r="F31" s="78" t="n">
        <v>70000</v>
      </c>
      <c r="G31" s="78" t="n">
        <v>0</v>
      </c>
      <c r="H31" s="78" t="n">
        <v>0</v>
      </c>
      <c r="I31" s="78" t="n">
        <v>20000</v>
      </c>
      <c r="J31" s="79" t="n">
        <f aca="false">SUM(B31:I31)</f>
        <v>120000</v>
      </c>
      <c r="K31" s="80"/>
      <c r="L31" s="81" t="n">
        <v>60000</v>
      </c>
      <c r="M31" s="82"/>
      <c r="N31" s="197" t="n">
        <v>0</v>
      </c>
      <c r="O31" s="82"/>
      <c r="P31" s="83" t="n">
        <v>0</v>
      </c>
      <c r="Q31" s="84" t="n">
        <f aca="false">Q30</f>
        <v>0</v>
      </c>
      <c r="R31" s="84" t="n">
        <v>0</v>
      </c>
      <c r="S31" s="84" t="n">
        <v>0</v>
      </c>
      <c r="T31" s="85" t="n">
        <f aca="false">SUM(L31:S31)</f>
        <v>60000</v>
      </c>
      <c r="V31" s="86" t="n">
        <v>0</v>
      </c>
      <c r="W31" s="87"/>
      <c r="X31" s="197" t="n">
        <v>0</v>
      </c>
      <c r="Y31" s="198"/>
      <c r="Z31" s="88" t="n">
        <f aca="false">70000-P31-F31</f>
        <v>0</v>
      </c>
      <c r="AA31" s="89" t="n">
        <v>0</v>
      </c>
      <c r="AB31" s="90" t="n">
        <v>0</v>
      </c>
      <c r="AC31" s="79" t="n">
        <f aca="false">SUM(V31:AB31)</f>
        <v>0</v>
      </c>
      <c r="AE31" s="154" t="n">
        <f aca="false">+AC31+T31+J31</f>
        <v>180000</v>
      </c>
      <c r="AG31" s="34" t="n">
        <f aca="false">B31+L31+V31</f>
        <v>90000</v>
      </c>
      <c r="AH31" s="1" t="n">
        <f aca="false">D31+N31+X31</f>
        <v>0</v>
      </c>
      <c r="AI31" s="31" t="n">
        <f aca="false">AB31+AA31+Z31+S31+R31+Q31+P31+I31+H31+G31+F31</f>
        <v>90000</v>
      </c>
      <c r="AK31" s="83" t="n">
        <f aca="false">B31+L31</f>
        <v>90000</v>
      </c>
      <c r="AL31" s="83" t="n">
        <f aca="false">V31</f>
        <v>0</v>
      </c>
      <c r="AM31" s="84" t="n">
        <f aca="false">SUM(AK31:AL31)</f>
        <v>90000</v>
      </c>
      <c r="AO31" s="1" t="n">
        <f aca="false">IF(now-1&gt;AR31,1,"")</f>
        <v>1</v>
      </c>
      <c r="AR31" s="1" t="n">
        <f aca="false">AR30+1</f>
        <v>36357</v>
      </c>
      <c r="AS31" s="153" t="n">
        <v>36357</v>
      </c>
    </row>
    <row r="32" customFormat="false" ht="15" hidden="false" customHeight="true" outlineLevel="0" collapsed="false">
      <c r="A32" s="1" t="n">
        <f aca="false">+A31+1</f>
        <v>17</v>
      </c>
      <c r="B32" s="91" t="n">
        <v>70000</v>
      </c>
      <c r="C32" s="151"/>
      <c r="D32" s="197" t="n">
        <v>0</v>
      </c>
      <c r="E32" s="151"/>
      <c r="F32" s="78" t="n">
        <v>0</v>
      </c>
      <c r="G32" s="78" t="n">
        <v>0</v>
      </c>
      <c r="H32" s="78" t="n">
        <v>0</v>
      </c>
      <c r="I32" s="78" t="n">
        <v>0</v>
      </c>
      <c r="J32" s="79" t="n">
        <f aca="false">SUM(B32:I32)</f>
        <v>70000</v>
      </c>
      <c r="K32" s="80"/>
      <c r="L32" s="81" t="n">
        <v>60000</v>
      </c>
      <c r="M32" s="82"/>
      <c r="N32" s="197" t="n">
        <v>0</v>
      </c>
      <c r="O32" s="82"/>
      <c r="P32" s="83" t="n">
        <v>0</v>
      </c>
      <c r="Q32" s="84" t="n">
        <f aca="false">Q31</f>
        <v>0</v>
      </c>
      <c r="R32" s="84" t="n">
        <v>0</v>
      </c>
      <c r="S32" s="84" t="n">
        <v>0</v>
      </c>
      <c r="T32" s="85" t="n">
        <f aca="false">SUM(L32:S32)</f>
        <v>60000</v>
      </c>
      <c r="V32" s="86" t="n">
        <v>0</v>
      </c>
      <c r="W32" s="87"/>
      <c r="X32" s="197" t="n">
        <v>0</v>
      </c>
      <c r="Y32" s="198"/>
      <c r="Z32" s="88" t="n">
        <v>30000</v>
      </c>
      <c r="AA32" s="89" t="n">
        <v>0</v>
      </c>
      <c r="AB32" s="90" t="n">
        <v>20000</v>
      </c>
      <c r="AC32" s="79" t="n">
        <f aca="false">SUM(V32:AB32)</f>
        <v>50000</v>
      </c>
      <c r="AE32" s="154" t="n">
        <f aca="false">+AC32+T32+J32</f>
        <v>180000</v>
      </c>
      <c r="AG32" s="34" t="n">
        <f aca="false">B32+L32+V32</f>
        <v>130000</v>
      </c>
      <c r="AH32" s="1" t="n">
        <f aca="false">D32+N32+X32</f>
        <v>0</v>
      </c>
      <c r="AI32" s="31" t="n">
        <f aca="false">AB32+AA32+Z32+S32+R32+Q32+P32+I32+H32+G32+F32</f>
        <v>50000</v>
      </c>
      <c r="AK32" s="83" t="n">
        <f aca="false">B32+L32</f>
        <v>130000</v>
      </c>
      <c r="AL32" s="83" t="n">
        <f aca="false">V32</f>
        <v>0</v>
      </c>
      <c r="AM32" s="84" t="n">
        <f aca="false">SUM(AK32:AL32)</f>
        <v>130000</v>
      </c>
      <c r="AO32" s="1" t="n">
        <f aca="false">IF(now-1&gt;AR32,1,"")</f>
        <v>1</v>
      </c>
      <c r="AR32" s="1" t="n">
        <f aca="false">AR31+1</f>
        <v>36358</v>
      </c>
      <c r="AS32" s="153" t="n">
        <v>36358</v>
      </c>
    </row>
    <row r="33" customFormat="false" ht="15" hidden="false" customHeight="true" outlineLevel="0" collapsed="false">
      <c r="A33" s="1" t="n">
        <f aca="false">+A32+1</f>
        <v>18</v>
      </c>
      <c r="B33" s="91" t="n">
        <v>70000</v>
      </c>
      <c r="C33" s="151"/>
      <c r="D33" s="197" t="n">
        <v>0</v>
      </c>
      <c r="E33" s="151"/>
      <c r="F33" s="78" t="n">
        <v>0</v>
      </c>
      <c r="G33" s="78" t="n">
        <v>0</v>
      </c>
      <c r="H33" s="78" t="n">
        <v>0</v>
      </c>
      <c r="I33" s="78" t="n">
        <v>0</v>
      </c>
      <c r="J33" s="79" t="n">
        <f aca="false">SUM(B33:I33)</f>
        <v>70000</v>
      </c>
      <c r="K33" s="80"/>
      <c r="L33" s="81" t="n">
        <v>60000</v>
      </c>
      <c r="M33" s="82"/>
      <c r="N33" s="197" t="n">
        <v>0</v>
      </c>
      <c r="O33" s="82"/>
      <c r="P33" s="83" t="n">
        <v>0</v>
      </c>
      <c r="Q33" s="84" t="n">
        <f aca="false">Q32</f>
        <v>0</v>
      </c>
      <c r="R33" s="84" t="n">
        <v>0</v>
      </c>
      <c r="S33" s="84" t="n">
        <v>0</v>
      </c>
      <c r="T33" s="85" t="n">
        <f aca="false">SUM(L33:S33)</f>
        <v>60000</v>
      </c>
      <c r="V33" s="86" t="n">
        <v>0</v>
      </c>
      <c r="W33" s="87"/>
      <c r="X33" s="197" t="n">
        <v>0</v>
      </c>
      <c r="Y33" s="198"/>
      <c r="Z33" s="88" t="n">
        <v>30000</v>
      </c>
      <c r="AA33" s="89" t="n">
        <v>0</v>
      </c>
      <c r="AB33" s="90" t="n">
        <v>20000</v>
      </c>
      <c r="AC33" s="79" t="n">
        <f aca="false">SUM(V33:AB33)</f>
        <v>50000</v>
      </c>
      <c r="AE33" s="154" t="n">
        <f aca="false">+AC33+T33+J33</f>
        <v>180000</v>
      </c>
      <c r="AG33" s="34" t="n">
        <f aca="false">B33+L33+V33</f>
        <v>130000</v>
      </c>
      <c r="AH33" s="1" t="n">
        <f aca="false">D33+N33+X33</f>
        <v>0</v>
      </c>
      <c r="AI33" s="31" t="n">
        <f aca="false">AB33+AA33+Z33+S33+R33+Q33+P33+I33+H33+G33+F33</f>
        <v>50000</v>
      </c>
      <c r="AK33" s="83" t="n">
        <f aca="false">B33+L33</f>
        <v>130000</v>
      </c>
      <c r="AL33" s="83" t="n">
        <f aca="false">V33</f>
        <v>0</v>
      </c>
      <c r="AM33" s="84" t="n">
        <f aca="false">SUM(AK33:AL33)</f>
        <v>130000</v>
      </c>
      <c r="AO33" s="1" t="n">
        <f aca="false">IF(now-1&gt;AR33,1,"")</f>
        <v>1</v>
      </c>
      <c r="AR33" s="1" t="n">
        <f aca="false">AR32+1</f>
        <v>36359</v>
      </c>
      <c r="AS33" s="153" t="n">
        <v>36359</v>
      </c>
    </row>
    <row r="34" customFormat="false" ht="15" hidden="false" customHeight="true" outlineLevel="0" collapsed="false">
      <c r="A34" s="1" t="n">
        <f aca="false">+A33+1</f>
        <v>19</v>
      </c>
      <c r="B34" s="91" t="n">
        <v>30000</v>
      </c>
      <c r="C34" s="151"/>
      <c r="D34" s="197" t="n">
        <v>0</v>
      </c>
      <c r="E34" s="151"/>
      <c r="F34" s="78" t="n">
        <v>20000</v>
      </c>
      <c r="G34" s="78" t="n">
        <v>0</v>
      </c>
      <c r="H34" s="78" t="n">
        <v>0</v>
      </c>
      <c r="I34" s="78" t="n">
        <v>20000</v>
      </c>
      <c r="J34" s="79" t="n">
        <f aca="false">SUM(B34:I34)</f>
        <v>70000</v>
      </c>
      <c r="K34" s="80"/>
      <c r="L34" s="81" t="n">
        <v>60000</v>
      </c>
      <c r="M34" s="82"/>
      <c r="N34" s="197" t="n">
        <v>0</v>
      </c>
      <c r="O34" s="82"/>
      <c r="P34" s="83" t="n">
        <v>0</v>
      </c>
      <c r="Q34" s="84" t="n">
        <f aca="false">Q33</f>
        <v>0</v>
      </c>
      <c r="R34" s="84" t="n">
        <v>0</v>
      </c>
      <c r="S34" s="84" t="n">
        <v>0</v>
      </c>
      <c r="T34" s="85" t="n">
        <f aca="false">SUM(L34:S34)</f>
        <v>60000</v>
      </c>
      <c r="V34" s="86" t="n">
        <v>0</v>
      </c>
      <c r="W34" s="87"/>
      <c r="X34" s="197" t="n">
        <v>0</v>
      </c>
      <c r="Y34" s="198"/>
      <c r="Z34" s="88" t="n">
        <v>50000</v>
      </c>
      <c r="AA34" s="89" t="n">
        <v>0</v>
      </c>
      <c r="AB34" s="90" t="n">
        <v>0</v>
      </c>
      <c r="AC34" s="79" t="n">
        <f aca="false">SUM(V34:AB34)</f>
        <v>50000</v>
      </c>
      <c r="AE34" s="154" t="n">
        <f aca="false">+AC34+T34+J34</f>
        <v>180000</v>
      </c>
      <c r="AG34" s="34" t="n">
        <f aca="false">B34+L34+V34</f>
        <v>90000</v>
      </c>
      <c r="AH34" s="1" t="n">
        <f aca="false">D34+N34+X34</f>
        <v>0</v>
      </c>
      <c r="AI34" s="31" t="n">
        <f aca="false">AB34+AA34+Z34+S34+R34+Q34+P34+I34+H34+G34+F34</f>
        <v>90000</v>
      </c>
      <c r="AK34" s="83" t="n">
        <f aca="false">B34+L34</f>
        <v>90000</v>
      </c>
      <c r="AL34" s="83" t="n">
        <f aca="false">V34</f>
        <v>0</v>
      </c>
      <c r="AM34" s="84" t="n">
        <f aca="false">SUM(AK34:AL34)</f>
        <v>90000</v>
      </c>
      <c r="AO34" s="1" t="n">
        <f aca="false">IF(now-1&gt;AR34,1,"")</f>
        <v>1</v>
      </c>
      <c r="AR34" s="1" t="n">
        <f aca="false">AR33+1</f>
        <v>36360</v>
      </c>
      <c r="AS34" s="153" t="n">
        <v>36360</v>
      </c>
    </row>
    <row r="35" customFormat="false" ht="15" hidden="false" customHeight="true" outlineLevel="0" collapsed="false">
      <c r="A35" s="1" t="n">
        <f aca="false">+A34+1</f>
        <v>20</v>
      </c>
      <c r="B35" s="91" t="n">
        <v>59375</v>
      </c>
      <c r="C35" s="151"/>
      <c r="D35" s="197" t="n">
        <v>0</v>
      </c>
      <c r="E35" s="151"/>
      <c r="F35" s="78" t="n">
        <v>0</v>
      </c>
      <c r="G35" s="78" t="n">
        <v>0</v>
      </c>
      <c r="H35" s="78" t="n">
        <v>0</v>
      </c>
      <c r="I35" s="78" t="n">
        <v>0</v>
      </c>
      <c r="J35" s="79" t="n">
        <f aca="false">SUM(B35:I35)</f>
        <v>59375</v>
      </c>
      <c r="K35" s="80"/>
      <c r="L35" s="81" t="n">
        <v>0</v>
      </c>
      <c r="M35" s="82"/>
      <c r="N35" s="197" t="n">
        <v>0</v>
      </c>
      <c r="O35" s="82"/>
      <c r="P35" s="83" t="n">
        <v>0</v>
      </c>
      <c r="Q35" s="84" t="n">
        <f aca="false">Q34</f>
        <v>0</v>
      </c>
      <c r="R35" s="84" t="n">
        <v>0</v>
      </c>
      <c r="S35" s="84" t="n">
        <v>35000</v>
      </c>
      <c r="T35" s="85" t="n">
        <f aca="false">SUM(L35:S35)</f>
        <v>35000</v>
      </c>
      <c r="V35" s="86" t="n">
        <v>0</v>
      </c>
      <c r="W35" s="87"/>
      <c r="X35" s="197" t="n">
        <v>0</v>
      </c>
      <c r="Y35" s="198"/>
      <c r="Z35" s="88" t="n">
        <f aca="false">70000-P35-F35</f>
        <v>70000</v>
      </c>
      <c r="AA35" s="89" t="n">
        <v>0</v>
      </c>
      <c r="AB35" s="90" t="n">
        <v>0</v>
      </c>
      <c r="AC35" s="79" t="n">
        <f aca="false">SUM(V35:AB35)</f>
        <v>70000</v>
      </c>
      <c r="AE35" s="154" t="n">
        <f aca="false">+AC35+T35+J35</f>
        <v>164375</v>
      </c>
      <c r="AG35" s="34" t="n">
        <f aca="false">B35+L35+V35</f>
        <v>59375</v>
      </c>
      <c r="AH35" s="1" t="n">
        <f aca="false">D35+N35+X35</f>
        <v>0</v>
      </c>
      <c r="AI35" s="31" t="n">
        <f aca="false">AB35+AA35+Z35+S35+R35+Q35+P35+I35+H35+G35+F35</f>
        <v>105000</v>
      </c>
      <c r="AK35" s="83" t="n">
        <f aca="false">B35+L35</f>
        <v>59375</v>
      </c>
      <c r="AL35" s="83" t="n">
        <f aca="false">V35</f>
        <v>0</v>
      </c>
      <c r="AM35" s="84" t="n">
        <f aca="false">SUM(AK35:AL35)</f>
        <v>59375</v>
      </c>
      <c r="AO35" s="1" t="n">
        <f aca="false">IF(now-1&gt;AR35,1,"")</f>
        <v>1</v>
      </c>
      <c r="AR35" s="1" t="n">
        <f aca="false">AR34+1</f>
        <v>36361</v>
      </c>
      <c r="AS35" s="153" t="n">
        <v>36361</v>
      </c>
    </row>
    <row r="36" customFormat="false" ht="15" hidden="false" customHeight="true" outlineLevel="0" collapsed="false">
      <c r="A36" s="1" t="n">
        <f aca="false">+A35+1</f>
        <v>21</v>
      </c>
      <c r="B36" s="91" t="n">
        <v>0</v>
      </c>
      <c r="C36" s="151"/>
      <c r="D36" s="197" t="n">
        <v>0</v>
      </c>
      <c r="E36" s="151"/>
      <c r="F36" s="78" t="n">
        <v>0</v>
      </c>
      <c r="G36" s="78" t="n">
        <v>0</v>
      </c>
      <c r="H36" s="78" t="n">
        <v>0</v>
      </c>
      <c r="I36" s="78" t="n">
        <v>35000</v>
      </c>
      <c r="J36" s="79" t="n">
        <f aca="false">SUM(B36:I36)</f>
        <v>35000</v>
      </c>
      <c r="K36" s="80"/>
      <c r="L36" s="81" t="n">
        <v>0</v>
      </c>
      <c r="M36" s="82"/>
      <c r="N36" s="197" t="n">
        <v>0</v>
      </c>
      <c r="O36" s="82"/>
      <c r="P36" s="83" t="n">
        <v>0</v>
      </c>
      <c r="Q36" s="84" t="n">
        <f aca="false">Q35</f>
        <v>0</v>
      </c>
      <c r="R36" s="84" t="n">
        <v>0</v>
      </c>
      <c r="S36" s="84" t="n">
        <v>0</v>
      </c>
      <c r="T36" s="85" t="n">
        <f aca="false">SUM(L36:S36)</f>
        <v>0</v>
      </c>
      <c r="V36" s="86" t="n">
        <v>0</v>
      </c>
      <c r="W36" s="87"/>
      <c r="X36" s="197" t="n">
        <v>0</v>
      </c>
      <c r="Y36" s="198"/>
      <c r="Z36" s="88" t="n">
        <v>70000</v>
      </c>
      <c r="AA36" s="89" t="n">
        <v>0</v>
      </c>
      <c r="AB36" s="90" t="n">
        <v>0</v>
      </c>
      <c r="AC36" s="79" t="n">
        <f aca="false">SUM(V36:AB36)</f>
        <v>70000</v>
      </c>
      <c r="AE36" s="154" t="n">
        <f aca="false">+AC36+T36+J36</f>
        <v>105000</v>
      </c>
      <c r="AG36" s="34" t="n">
        <f aca="false">B36+L36+V36</f>
        <v>0</v>
      </c>
      <c r="AH36" s="1" t="n">
        <f aca="false">D36+N36+X36</f>
        <v>0</v>
      </c>
      <c r="AI36" s="31" t="n">
        <f aca="false">AB36+AA36+Z36+S36+R36+Q36+P36+I36+H36+G36+F36</f>
        <v>105000</v>
      </c>
      <c r="AK36" s="83" t="n">
        <f aca="false">B36+L36</f>
        <v>0</v>
      </c>
      <c r="AL36" s="83" t="n">
        <f aca="false">V36</f>
        <v>0</v>
      </c>
      <c r="AM36" s="84" t="n">
        <f aca="false">SUM(AK36:AL36)</f>
        <v>0</v>
      </c>
      <c r="AO36" s="1" t="n">
        <f aca="false">IF(now-1&gt;AR36,1,"")</f>
        <v>1</v>
      </c>
      <c r="AR36" s="1" t="n">
        <f aca="false">AR35+1</f>
        <v>36362</v>
      </c>
      <c r="AS36" s="153" t="n">
        <v>36362</v>
      </c>
    </row>
    <row r="37" customFormat="false" ht="15" hidden="false" customHeight="true" outlineLevel="0" collapsed="false">
      <c r="A37" s="1" t="n">
        <f aca="false">+A36+1</f>
        <v>22</v>
      </c>
      <c r="B37" s="91" t="n">
        <v>47083</v>
      </c>
      <c r="C37" s="151"/>
      <c r="D37" s="197" t="n">
        <v>0</v>
      </c>
      <c r="E37" s="151"/>
      <c r="F37" s="78" t="n">
        <v>0</v>
      </c>
      <c r="G37" s="78" t="n">
        <v>0</v>
      </c>
      <c r="H37" s="78" t="n">
        <v>0</v>
      </c>
      <c r="I37" s="78" t="n">
        <v>0</v>
      </c>
      <c r="J37" s="79" t="n">
        <f aca="false">SUM(B37:I37)</f>
        <v>47083</v>
      </c>
      <c r="K37" s="80"/>
      <c r="L37" s="81" t="n">
        <v>0</v>
      </c>
      <c r="M37" s="82"/>
      <c r="N37" s="197" t="n">
        <v>0</v>
      </c>
      <c r="O37" s="82"/>
      <c r="P37" s="83" t="n">
        <v>0</v>
      </c>
      <c r="Q37" s="84" t="n">
        <f aca="false">Q36</f>
        <v>0</v>
      </c>
      <c r="R37" s="84" t="n">
        <v>0</v>
      </c>
      <c r="S37" s="84" t="n">
        <v>35000</v>
      </c>
      <c r="T37" s="85" t="n">
        <f aca="false">SUM(L37:S37)</f>
        <v>35000</v>
      </c>
      <c r="V37" s="86" t="n">
        <v>0</v>
      </c>
      <c r="W37" s="87"/>
      <c r="X37" s="197" t="n">
        <v>0</v>
      </c>
      <c r="Y37" s="198"/>
      <c r="Z37" s="88" t="n">
        <f aca="false">70000-P37-F37</f>
        <v>70000</v>
      </c>
      <c r="AA37" s="89" t="n">
        <v>0</v>
      </c>
      <c r="AB37" s="90" t="n">
        <v>0</v>
      </c>
      <c r="AC37" s="79" t="n">
        <f aca="false">SUM(V37:AB37)</f>
        <v>70000</v>
      </c>
      <c r="AE37" s="154" t="n">
        <f aca="false">+AC37+T37+J37</f>
        <v>152083</v>
      </c>
      <c r="AG37" s="34" t="n">
        <f aca="false">B37+L37+V37</f>
        <v>47083</v>
      </c>
      <c r="AH37" s="1" t="n">
        <f aca="false">D37+N37+X37</f>
        <v>0</v>
      </c>
      <c r="AI37" s="31" t="n">
        <f aca="false">AB37+AA37+Z37+S37+R37+Q37+P37+I37+H37+G37+F37</f>
        <v>105000</v>
      </c>
      <c r="AK37" s="83" t="n">
        <f aca="false">B37+L37</f>
        <v>47083</v>
      </c>
      <c r="AL37" s="83" t="n">
        <f aca="false">V37</f>
        <v>0</v>
      </c>
      <c r="AM37" s="84" t="n">
        <f aca="false">SUM(AK37:AL37)</f>
        <v>47083</v>
      </c>
      <c r="AO37" s="1" t="n">
        <f aca="false">IF(now-1&gt;AR37,1,"")</f>
        <v>1</v>
      </c>
      <c r="AR37" s="1" t="n">
        <f aca="false">AR36+1</f>
        <v>36363</v>
      </c>
      <c r="AS37" s="153" t="n">
        <v>36363</v>
      </c>
    </row>
    <row r="38" customFormat="false" ht="15" hidden="false" customHeight="true" outlineLevel="0" collapsed="false">
      <c r="A38" s="1" t="n">
        <f aca="false">+A37+1</f>
        <v>23</v>
      </c>
      <c r="B38" s="91" t="n">
        <v>45833</v>
      </c>
      <c r="C38" s="151"/>
      <c r="D38" s="197" t="n">
        <v>0</v>
      </c>
      <c r="E38" s="151"/>
      <c r="F38" s="78" t="n">
        <v>0</v>
      </c>
      <c r="G38" s="78" t="n">
        <v>0</v>
      </c>
      <c r="H38" s="78" t="n">
        <v>0</v>
      </c>
      <c r="I38" s="78" t="n">
        <v>0</v>
      </c>
      <c r="J38" s="79" t="n">
        <f aca="false">SUM(B38:I38)</f>
        <v>45833</v>
      </c>
      <c r="K38" s="80"/>
      <c r="L38" s="81" t="n">
        <v>0</v>
      </c>
      <c r="M38" s="82"/>
      <c r="N38" s="197" t="n">
        <v>0</v>
      </c>
      <c r="O38" s="82"/>
      <c r="P38" s="83" t="n">
        <v>0</v>
      </c>
      <c r="Q38" s="84" t="n">
        <f aca="false">Q37</f>
        <v>0</v>
      </c>
      <c r="R38" s="84" t="n">
        <v>0</v>
      </c>
      <c r="S38" s="84" t="n">
        <v>35000</v>
      </c>
      <c r="T38" s="85" t="n">
        <f aca="false">SUM(L38:S38)</f>
        <v>35000</v>
      </c>
      <c r="V38" s="86" t="n">
        <v>0</v>
      </c>
      <c r="W38" s="87"/>
      <c r="X38" s="197" t="n">
        <v>0</v>
      </c>
      <c r="Y38" s="198"/>
      <c r="Z38" s="88" t="n">
        <v>70000</v>
      </c>
      <c r="AA38" s="89" t="n">
        <v>0</v>
      </c>
      <c r="AB38" s="90" t="n">
        <v>0</v>
      </c>
      <c r="AC38" s="79" t="n">
        <f aca="false">SUM(V38:AB38)</f>
        <v>70000</v>
      </c>
      <c r="AE38" s="154" t="n">
        <f aca="false">+AC38+T38+J38</f>
        <v>150833</v>
      </c>
      <c r="AG38" s="34" t="n">
        <f aca="false">B38+L38+V38</f>
        <v>45833</v>
      </c>
      <c r="AH38" s="1" t="n">
        <f aca="false">D38+N38+X38</f>
        <v>0</v>
      </c>
      <c r="AI38" s="31" t="n">
        <f aca="false">AB38+AA38+Z38+S38+R38+Q38+P38+I38+H38+G38+F38</f>
        <v>105000</v>
      </c>
      <c r="AK38" s="83" t="n">
        <f aca="false">B38+L38</f>
        <v>45833</v>
      </c>
      <c r="AL38" s="83" t="n">
        <f aca="false">V38</f>
        <v>0</v>
      </c>
      <c r="AM38" s="84" t="n">
        <f aca="false">SUM(AK38:AL38)</f>
        <v>45833</v>
      </c>
      <c r="AO38" s="1" t="n">
        <f aca="false">IF(now-1&gt;AR38,1,"")</f>
        <v>1</v>
      </c>
      <c r="AR38" s="1" t="n">
        <f aca="false">AR37+1</f>
        <v>36364</v>
      </c>
      <c r="AS38" s="153" t="n">
        <v>36364</v>
      </c>
    </row>
    <row r="39" customFormat="false" ht="15" hidden="false" customHeight="true" outlineLevel="0" collapsed="false">
      <c r="A39" s="1" t="n">
        <f aca="false">+A38+1</f>
        <v>24</v>
      </c>
      <c r="B39" s="91" t="n">
        <v>0</v>
      </c>
      <c r="C39" s="151"/>
      <c r="D39" s="197" t="n">
        <v>0</v>
      </c>
      <c r="E39" s="151"/>
      <c r="F39" s="78" t="n">
        <v>0</v>
      </c>
      <c r="G39" s="78" t="n">
        <v>0</v>
      </c>
      <c r="H39" s="78" t="n">
        <v>0</v>
      </c>
      <c r="I39" s="78" t="n">
        <v>20000</v>
      </c>
      <c r="J39" s="79" t="n">
        <f aca="false">SUM(B39:I39)</f>
        <v>20000</v>
      </c>
      <c r="K39" s="80"/>
      <c r="L39" s="81" t="n">
        <v>0</v>
      </c>
      <c r="M39" s="82"/>
      <c r="N39" s="197" t="n">
        <v>0</v>
      </c>
      <c r="O39" s="82"/>
      <c r="P39" s="83" t="n">
        <v>0</v>
      </c>
      <c r="Q39" s="84" t="n">
        <f aca="false">Q38</f>
        <v>0</v>
      </c>
      <c r="R39" s="84" t="n">
        <v>0</v>
      </c>
      <c r="S39" s="84" t="n">
        <v>15000</v>
      </c>
      <c r="T39" s="85" t="n">
        <f aca="false">SUM(L39:S39)</f>
        <v>15000</v>
      </c>
      <c r="V39" s="86" t="n">
        <v>0</v>
      </c>
      <c r="W39" s="87"/>
      <c r="X39" s="197" t="n">
        <v>0</v>
      </c>
      <c r="Y39" s="198"/>
      <c r="Z39" s="88" t="n">
        <v>50000</v>
      </c>
      <c r="AA39" s="89" t="n">
        <v>0</v>
      </c>
      <c r="AB39" s="90" t="n">
        <v>0</v>
      </c>
      <c r="AC39" s="79" t="n">
        <f aca="false">SUM(V39:AB39)</f>
        <v>50000</v>
      </c>
      <c r="AE39" s="154" t="n">
        <f aca="false">+AC39+T39+J39</f>
        <v>85000</v>
      </c>
      <c r="AG39" s="34" t="n">
        <f aca="false">B39+L39+V39</f>
        <v>0</v>
      </c>
      <c r="AH39" s="1" t="n">
        <f aca="false">D39+N39+X39</f>
        <v>0</v>
      </c>
      <c r="AI39" s="31" t="n">
        <f aca="false">AB39+AA39+Z39+S39+R39+Q39+P39+I39+H39+G39+F39</f>
        <v>85000</v>
      </c>
      <c r="AK39" s="83" t="n">
        <f aca="false">B39+L39</f>
        <v>0</v>
      </c>
      <c r="AL39" s="83" t="n">
        <f aca="false">V39</f>
        <v>0</v>
      </c>
      <c r="AM39" s="84" t="n">
        <f aca="false">SUM(AK39:AL39)</f>
        <v>0</v>
      </c>
      <c r="AO39" s="1" t="n">
        <f aca="false">IF(now-1&gt;AR39,1,"")</f>
        <v>1</v>
      </c>
      <c r="AR39" s="1" t="n">
        <f aca="false">AR38+1</f>
        <v>36365</v>
      </c>
      <c r="AS39" s="153" t="n">
        <v>36365</v>
      </c>
    </row>
    <row r="40" customFormat="false" ht="15" hidden="false" customHeight="true" outlineLevel="0" collapsed="false">
      <c r="A40" s="1" t="n">
        <f aca="false">+A39+1</f>
        <v>25</v>
      </c>
      <c r="B40" s="91" t="n">
        <v>0</v>
      </c>
      <c r="C40" s="151"/>
      <c r="D40" s="197" t="n">
        <v>0</v>
      </c>
      <c r="E40" s="151"/>
      <c r="F40" s="78" t="n">
        <v>0</v>
      </c>
      <c r="G40" s="78" t="n">
        <v>0</v>
      </c>
      <c r="H40" s="78" t="n">
        <v>0</v>
      </c>
      <c r="I40" s="78" t="n">
        <v>20000</v>
      </c>
      <c r="J40" s="79" t="n">
        <f aca="false">SUM(B40:I40)</f>
        <v>20000</v>
      </c>
      <c r="K40" s="80"/>
      <c r="L40" s="81" t="n">
        <v>0</v>
      </c>
      <c r="M40" s="82"/>
      <c r="N40" s="197" t="n">
        <v>0</v>
      </c>
      <c r="O40" s="82"/>
      <c r="P40" s="83" t="n">
        <v>0</v>
      </c>
      <c r="Q40" s="84" t="n">
        <f aca="false">Q39</f>
        <v>0</v>
      </c>
      <c r="R40" s="84" t="n">
        <v>0</v>
      </c>
      <c r="S40" s="84" t="n">
        <v>15000</v>
      </c>
      <c r="T40" s="85" t="n">
        <f aca="false">SUM(L40:S40)</f>
        <v>15000</v>
      </c>
      <c r="V40" s="86" t="n">
        <v>0</v>
      </c>
      <c r="W40" s="87"/>
      <c r="X40" s="197" t="n">
        <v>0</v>
      </c>
      <c r="Y40" s="198"/>
      <c r="Z40" s="88" t="n">
        <v>50000</v>
      </c>
      <c r="AA40" s="89" t="n">
        <v>0</v>
      </c>
      <c r="AB40" s="90" t="n">
        <v>0</v>
      </c>
      <c r="AC40" s="79" t="n">
        <f aca="false">SUM(V40:AB40)</f>
        <v>50000</v>
      </c>
      <c r="AE40" s="154" t="n">
        <f aca="false">+AC40+T40+J40</f>
        <v>85000</v>
      </c>
      <c r="AG40" s="34" t="n">
        <f aca="false">B40+L40+V40</f>
        <v>0</v>
      </c>
      <c r="AH40" s="1" t="n">
        <f aca="false">D40+N40+X40</f>
        <v>0</v>
      </c>
      <c r="AI40" s="31" t="n">
        <f aca="false">AB40+AA40+Z40+S40+R40+Q40+P40+I40+H40+G40+F40</f>
        <v>85000</v>
      </c>
      <c r="AK40" s="83" t="n">
        <f aca="false">B40+L40</f>
        <v>0</v>
      </c>
      <c r="AL40" s="83" t="n">
        <f aca="false">V40</f>
        <v>0</v>
      </c>
      <c r="AM40" s="84" t="n">
        <f aca="false">SUM(AK40:AL40)</f>
        <v>0</v>
      </c>
      <c r="AO40" s="1" t="n">
        <f aca="false">IF(now-1&gt;AR40,1,"")</f>
        <v>1</v>
      </c>
      <c r="AR40" s="1" t="n">
        <f aca="false">AR39+1</f>
        <v>36366</v>
      </c>
      <c r="AS40" s="153" t="n">
        <v>36366</v>
      </c>
    </row>
    <row r="41" customFormat="false" ht="15" hidden="false" customHeight="true" outlineLevel="0" collapsed="false">
      <c r="A41" s="1" t="n">
        <f aca="false">+A40+1</f>
        <v>26</v>
      </c>
      <c r="B41" s="91" t="n">
        <v>0</v>
      </c>
      <c r="C41" s="151"/>
      <c r="D41" s="197" t="n">
        <v>0</v>
      </c>
      <c r="E41" s="151"/>
      <c r="F41" s="78" t="n">
        <v>70000</v>
      </c>
      <c r="G41" s="78" t="n">
        <v>0</v>
      </c>
      <c r="H41" s="78" t="n">
        <v>0</v>
      </c>
      <c r="I41" s="78" t="n">
        <v>20000</v>
      </c>
      <c r="J41" s="79" t="n">
        <f aca="false">SUM(B41:I41)</f>
        <v>90000</v>
      </c>
      <c r="K41" s="80"/>
      <c r="L41" s="81" t="n">
        <v>0</v>
      </c>
      <c r="M41" s="82"/>
      <c r="N41" s="197" t="n">
        <v>0</v>
      </c>
      <c r="O41" s="82"/>
      <c r="P41" s="83" t="n">
        <v>0</v>
      </c>
      <c r="Q41" s="84" t="n">
        <f aca="false">Q40</f>
        <v>0</v>
      </c>
      <c r="R41" s="84" t="n">
        <v>0</v>
      </c>
      <c r="S41" s="84" t="n">
        <v>15000</v>
      </c>
      <c r="T41" s="85" t="n">
        <f aca="false">SUM(L41:S41)</f>
        <v>15000</v>
      </c>
      <c r="V41" s="86" t="n">
        <v>50000</v>
      </c>
      <c r="W41" s="87"/>
      <c r="X41" s="197" t="n">
        <v>0</v>
      </c>
      <c r="Y41" s="198"/>
      <c r="Z41" s="88" t="n">
        <v>0</v>
      </c>
      <c r="AA41" s="89" t="n">
        <v>0</v>
      </c>
      <c r="AB41" s="90" t="n">
        <v>0</v>
      </c>
      <c r="AC41" s="79" t="n">
        <f aca="false">SUM(V41:AB41)</f>
        <v>50000</v>
      </c>
      <c r="AE41" s="154" t="n">
        <f aca="false">+AC41+T41+J41</f>
        <v>155000</v>
      </c>
      <c r="AG41" s="34" t="n">
        <f aca="false">B41+L41+V41</f>
        <v>50000</v>
      </c>
      <c r="AH41" s="1" t="n">
        <f aca="false">D41+N41+X41</f>
        <v>0</v>
      </c>
      <c r="AI41" s="31" t="n">
        <f aca="false">AB41+AA41+Z41+S41+R41+Q41+P41+I41+H41+G41+F41</f>
        <v>105000</v>
      </c>
      <c r="AK41" s="83" t="n">
        <f aca="false">B41+L41</f>
        <v>0</v>
      </c>
      <c r="AL41" s="83" t="n">
        <f aca="false">V41</f>
        <v>50000</v>
      </c>
      <c r="AM41" s="84" t="n">
        <f aca="false">SUM(AK41:AL41)</f>
        <v>50000</v>
      </c>
      <c r="AO41" s="1" t="n">
        <f aca="false">IF(now-1&gt;AR41,1,"")</f>
        <v>1</v>
      </c>
      <c r="AR41" s="1" t="n">
        <f aca="false">AR40+1</f>
        <v>36367</v>
      </c>
      <c r="AS41" s="153" t="n">
        <v>36367</v>
      </c>
    </row>
    <row r="42" customFormat="false" ht="15" hidden="false" customHeight="true" outlineLevel="0" collapsed="false">
      <c r="A42" s="1" t="n">
        <f aca="false">+A41+1</f>
        <v>27</v>
      </c>
      <c r="B42" s="91" t="n">
        <v>23333</v>
      </c>
      <c r="C42" s="151"/>
      <c r="D42" s="197" t="n">
        <v>0</v>
      </c>
      <c r="E42" s="151"/>
      <c r="F42" s="78" t="n">
        <v>70000</v>
      </c>
      <c r="G42" s="78" t="n">
        <v>0</v>
      </c>
      <c r="H42" s="78" t="n">
        <v>0</v>
      </c>
      <c r="I42" s="78" t="n">
        <v>20000</v>
      </c>
      <c r="J42" s="79" t="n">
        <f aca="false">SUM(B42:I42)</f>
        <v>113333</v>
      </c>
      <c r="K42" s="80"/>
      <c r="L42" s="81" t="n">
        <v>0</v>
      </c>
      <c r="M42" s="82"/>
      <c r="N42" s="197" t="n">
        <v>0</v>
      </c>
      <c r="O42" s="82"/>
      <c r="P42" s="83" t="n">
        <v>0</v>
      </c>
      <c r="Q42" s="84" t="n">
        <f aca="false">Q41</f>
        <v>0</v>
      </c>
      <c r="R42" s="84" t="n">
        <v>0</v>
      </c>
      <c r="S42" s="84" t="n">
        <v>15000</v>
      </c>
      <c r="T42" s="85" t="n">
        <f aca="false">SUM(L42:S42)</f>
        <v>15000</v>
      </c>
      <c r="V42" s="86" t="n">
        <v>0</v>
      </c>
      <c r="W42" s="87"/>
      <c r="X42" s="197" t="n">
        <v>0</v>
      </c>
      <c r="Y42" s="198"/>
      <c r="Z42" s="88" t="n">
        <f aca="false">70000-P42-F42</f>
        <v>0</v>
      </c>
      <c r="AA42" s="89" t="n">
        <v>0</v>
      </c>
      <c r="AB42" s="90" t="n">
        <v>0</v>
      </c>
      <c r="AC42" s="79" t="n">
        <f aca="false">SUM(V42:AB42)</f>
        <v>0</v>
      </c>
      <c r="AE42" s="154" t="n">
        <f aca="false">+AC42+T42+J42</f>
        <v>128333</v>
      </c>
      <c r="AG42" s="34" t="n">
        <f aca="false">B42+L42+V42</f>
        <v>23333</v>
      </c>
      <c r="AH42" s="1" t="n">
        <f aca="false">D42+N42+X42</f>
        <v>0</v>
      </c>
      <c r="AI42" s="31" t="n">
        <f aca="false">AB42+AA42+Z42+S42+R42+Q42+P42+I42+H42+G42+F42</f>
        <v>105000</v>
      </c>
      <c r="AK42" s="83" t="n">
        <f aca="false">B42+L42</f>
        <v>23333</v>
      </c>
      <c r="AL42" s="83" t="n">
        <f aca="false">V42</f>
        <v>0</v>
      </c>
      <c r="AM42" s="84" t="n">
        <f aca="false">SUM(AK42:AL42)</f>
        <v>23333</v>
      </c>
      <c r="AO42" s="1" t="n">
        <f aca="false">IF(now-1&gt;AR42,1,"")</f>
        <v>1</v>
      </c>
      <c r="AR42" s="1" t="n">
        <f aca="false">AR41+1</f>
        <v>36368</v>
      </c>
      <c r="AS42" s="153" t="n">
        <v>36368</v>
      </c>
    </row>
    <row r="43" customFormat="false" ht="15" hidden="false" customHeight="true" outlineLevel="0" collapsed="false">
      <c r="A43" s="1" t="n">
        <f aca="false">+A42+1</f>
        <v>28</v>
      </c>
      <c r="B43" s="91" t="n">
        <v>30000</v>
      </c>
      <c r="C43" s="151"/>
      <c r="D43" s="197" t="n">
        <v>0</v>
      </c>
      <c r="E43" s="151"/>
      <c r="F43" s="78" t="n">
        <v>70000</v>
      </c>
      <c r="G43" s="78" t="n">
        <v>0</v>
      </c>
      <c r="H43" s="78" t="n">
        <v>0</v>
      </c>
      <c r="I43" s="78" t="n">
        <v>20000</v>
      </c>
      <c r="J43" s="79" t="n">
        <f aca="false">SUM(B43:I43)</f>
        <v>120000</v>
      </c>
      <c r="K43" s="80"/>
      <c r="L43" s="81" t="n">
        <v>23125</v>
      </c>
      <c r="M43" s="82"/>
      <c r="N43" s="197" t="n">
        <v>0</v>
      </c>
      <c r="O43" s="82"/>
      <c r="P43" s="83" t="n">
        <v>0</v>
      </c>
      <c r="Q43" s="84" t="n">
        <f aca="false">Q42</f>
        <v>0</v>
      </c>
      <c r="R43" s="84" t="n">
        <v>0</v>
      </c>
      <c r="S43" s="84" t="n">
        <v>15000</v>
      </c>
      <c r="T43" s="85" t="n">
        <f aca="false">SUM(L43:S43)</f>
        <v>38125</v>
      </c>
      <c r="V43" s="86" t="n">
        <v>0</v>
      </c>
      <c r="W43" s="87"/>
      <c r="X43" s="197" t="n">
        <v>0</v>
      </c>
      <c r="Y43" s="198"/>
      <c r="Z43" s="88" t="n">
        <v>0</v>
      </c>
      <c r="AA43" s="89" t="n">
        <v>0</v>
      </c>
      <c r="AB43" s="90" t="n">
        <v>0</v>
      </c>
      <c r="AC43" s="79" t="n">
        <f aca="false">SUM(V43:AB43)</f>
        <v>0</v>
      </c>
      <c r="AE43" s="154" t="n">
        <f aca="false">+AC43+T43+J43</f>
        <v>158125</v>
      </c>
      <c r="AG43" s="34" t="n">
        <f aca="false">B43+L43+V43</f>
        <v>53125</v>
      </c>
      <c r="AH43" s="1" t="n">
        <f aca="false">D43+N43+X43</f>
        <v>0</v>
      </c>
      <c r="AI43" s="31" t="n">
        <f aca="false">AB43+AA43+Z43+S43+R43+Q43+P43+I43+H43+G43+F43</f>
        <v>105000</v>
      </c>
      <c r="AK43" s="83" t="n">
        <f aca="false">B43+L43</f>
        <v>53125</v>
      </c>
      <c r="AL43" s="83" t="n">
        <f aca="false">V43</f>
        <v>0</v>
      </c>
      <c r="AM43" s="84" t="n">
        <f aca="false">SUM(AK43:AL43)</f>
        <v>53125</v>
      </c>
      <c r="AO43" s="1" t="n">
        <f aca="false">IF(now-1&gt;AR43,1,"")</f>
        <v>1</v>
      </c>
      <c r="AR43" s="1" t="n">
        <f aca="false">AR42+1</f>
        <v>36369</v>
      </c>
      <c r="AS43" s="153" t="n">
        <v>36369</v>
      </c>
    </row>
    <row r="44" customFormat="false" ht="15" hidden="false" customHeight="true" outlineLevel="0" collapsed="false">
      <c r="A44" s="1" t="n">
        <f aca="false">+A43+1</f>
        <v>29</v>
      </c>
      <c r="B44" s="91" t="n">
        <v>0</v>
      </c>
      <c r="C44" s="151"/>
      <c r="D44" s="197" t="n">
        <v>0</v>
      </c>
      <c r="E44" s="151"/>
      <c r="F44" s="78" t="n">
        <f aca="false">1860000-1798211</f>
        <v>61789</v>
      </c>
      <c r="G44" s="78" t="n">
        <v>0</v>
      </c>
      <c r="H44" s="78" t="n">
        <v>0</v>
      </c>
      <c r="I44" s="78" t="n">
        <v>0</v>
      </c>
      <c r="J44" s="79" t="n">
        <f aca="false">SUM(B44:I44)</f>
        <v>61789</v>
      </c>
      <c r="K44" s="80"/>
      <c r="L44" s="81" t="n">
        <v>15000</v>
      </c>
      <c r="M44" s="82"/>
      <c r="N44" s="197" t="n">
        <v>0</v>
      </c>
      <c r="O44" s="82"/>
      <c r="P44" s="83" t="n">
        <v>0</v>
      </c>
      <c r="Q44" s="84" t="n">
        <f aca="false">Q43</f>
        <v>0</v>
      </c>
      <c r="R44" s="84" t="n">
        <v>0</v>
      </c>
      <c r="S44" s="84" t="n">
        <v>0</v>
      </c>
      <c r="T44" s="85" t="n">
        <f aca="false">SUM(L44:S44)</f>
        <v>15000</v>
      </c>
      <c r="V44" s="86" t="n">
        <v>22500</v>
      </c>
      <c r="W44" s="87"/>
      <c r="X44" s="197" t="n">
        <v>0</v>
      </c>
      <c r="Y44" s="198"/>
      <c r="Z44" s="88" t="n">
        <v>8211</v>
      </c>
      <c r="AA44" s="89" t="n">
        <v>0</v>
      </c>
      <c r="AB44" s="90" t="n">
        <v>35000</v>
      </c>
      <c r="AC44" s="79" t="n">
        <f aca="false">SUM(V44:AB44)</f>
        <v>65711</v>
      </c>
      <c r="AE44" s="154" t="n">
        <f aca="false">+AC44+T44+J44</f>
        <v>142500</v>
      </c>
      <c r="AG44" s="34" t="n">
        <f aca="false">B44+L44+V44</f>
        <v>37500</v>
      </c>
      <c r="AH44" s="1" t="n">
        <f aca="false">D44+N44+X44</f>
        <v>0</v>
      </c>
      <c r="AI44" s="31" t="n">
        <f aca="false">AB44+AA44+Z44+S44+R44+Q44+P44+I44+H44+G44+F44</f>
        <v>105000</v>
      </c>
      <c r="AK44" s="83" t="n">
        <f aca="false">B44+L44</f>
        <v>15000</v>
      </c>
      <c r="AL44" s="83" t="n">
        <f aca="false">V44</f>
        <v>22500</v>
      </c>
      <c r="AM44" s="84" t="n">
        <f aca="false">SUM(AK44:AL44)</f>
        <v>37500</v>
      </c>
      <c r="AO44" s="1" t="n">
        <f aca="false">IF(days&lt;30,"",IF(now-1&gt;AR44,1,""))</f>
        <v>1</v>
      </c>
      <c r="AR44" s="1" t="n">
        <f aca="false">AR43+1</f>
        <v>36370</v>
      </c>
      <c r="AS44" s="153" t="n">
        <v>36370</v>
      </c>
    </row>
    <row r="45" customFormat="false" ht="15" hidden="false" customHeight="true" outlineLevel="0" collapsed="false">
      <c r="A45" s="1" t="n">
        <f aca="false">+A44+1</f>
        <v>30</v>
      </c>
      <c r="B45" s="91" t="n">
        <v>0</v>
      </c>
      <c r="C45" s="151"/>
      <c r="D45" s="197" t="n">
        <v>0</v>
      </c>
      <c r="E45" s="151"/>
      <c r="F45" s="78" t="n">
        <v>0</v>
      </c>
      <c r="G45" s="78" t="n">
        <v>0</v>
      </c>
      <c r="H45" s="78" t="n">
        <v>0</v>
      </c>
      <c r="I45" s="78" t="n">
        <v>0</v>
      </c>
      <c r="J45" s="79" t="n">
        <f aca="false">SUM(B45:I45)</f>
        <v>0</v>
      </c>
      <c r="K45" s="80"/>
      <c r="L45" s="81" t="n">
        <v>0</v>
      </c>
      <c r="M45" s="82"/>
      <c r="N45" s="197" t="n">
        <v>0</v>
      </c>
      <c r="O45" s="82"/>
      <c r="P45" s="83" t="n">
        <v>0</v>
      </c>
      <c r="Q45" s="84" t="n">
        <f aca="false">Q44</f>
        <v>0</v>
      </c>
      <c r="R45" s="84" t="n">
        <v>0</v>
      </c>
      <c r="S45" s="84" t="n">
        <v>15000</v>
      </c>
      <c r="T45" s="85" t="n">
        <f aca="false">SUM(L45:S45)</f>
        <v>15000</v>
      </c>
      <c r="V45" s="86" t="n">
        <v>4167</v>
      </c>
      <c r="W45" s="87"/>
      <c r="X45" s="197" t="n">
        <v>0</v>
      </c>
      <c r="Y45" s="198"/>
      <c r="Z45" s="88" t="n">
        <v>70000</v>
      </c>
      <c r="AA45" s="89" t="n">
        <v>0</v>
      </c>
      <c r="AB45" s="90" t="n">
        <f aca="false">35000-S45</f>
        <v>20000</v>
      </c>
      <c r="AC45" s="79" t="n">
        <f aca="false">SUM(V45:AB45)</f>
        <v>94167</v>
      </c>
      <c r="AE45" s="154" t="n">
        <f aca="false">+AC45+T45+J45</f>
        <v>109167</v>
      </c>
      <c r="AG45" s="34" t="n">
        <f aca="false">B45+L45+V45</f>
        <v>4167</v>
      </c>
      <c r="AH45" s="1" t="n">
        <f aca="false">D45+N45+X45</f>
        <v>0</v>
      </c>
      <c r="AI45" s="31" t="n">
        <f aca="false">AB45+AA45+Z45+S45+R45+Q45+P45+I45+H45+G45+F45</f>
        <v>105000</v>
      </c>
      <c r="AK45" s="83" t="n">
        <f aca="false">B45+L45</f>
        <v>0</v>
      </c>
      <c r="AL45" s="83" t="n">
        <f aca="false">V45</f>
        <v>4167</v>
      </c>
      <c r="AM45" s="84" t="n">
        <f aca="false">SUM(AK45:AL45)</f>
        <v>4167</v>
      </c>
      <c r="AO45" s="1" t="n">
        <f aca="false">IF(days&lt;30,"",IF(now-1&gt;AR45,1,""))</f>
        <v>1</v>
      </c>
      <c r="AR45" s="1" t="n">
        <f aca="false">AR44+1</f>
        <v>36371</v>
      </c>
      <c r="AS45" s="153" t="n">
        <v>36371</v>
      </c>
    </row>
    <row r="46" customFormat="false" ht="15" hidden="false" customHeight="true" outlineLevel="0" collapsed="false">
      <c r="A46" s="29" t="n">
        <f aca="false">+A45+1</f>
        <v>31</v>
      </c>
      <c r="B46" s="129" t="n">
        <v>0</v>
      </c>
      <c r="C46" s="188"/>
      <c r="D46" s="215" t="n">
        <v>0</v>
      </c>
      <c r="E46" s="188"/>
      <c r="F46" s="216" t="n">
        <v>0</v>
      </c>
      <c r="G46" s="216" t="n">
        <v>0</v>
      </c>
      <c r="H46" s="216" t="n">
        <v>0</v>
      </c>
      <c r="I46" s="216" t="n">
        <v>0</v>
      </c>
      <c r="J46" s="132" t="n">
        <f aca="false">SUM(B46:I46)</f>
        <v>0</v>
      </c>
      <c r="K46" s="92"/>
      <c r="L46" s="133" t="n">
        <v>0</v>
      </c>
      <c r="M46" s="189"/>
      <c r="N46" s="131" t="n">
        <v>0</v>
      </c>
      <c r="O46" s="189"/>
      <c r="P46" s="135" t="n">
        <v>0</v>
      </c>
      <c r="Q46" s="135" t="n">
        <v>34792</v>
      </c>
      <c r="R46" s="131" t="n">
        <v>0</v>
      </c>
      <c r="S46" s="131" t="n">
        <v>0</v>
      </c>
      <c r="T46" s="132" t="n">
        <f aca="false">SUM(L46:S46)</f>
        <v>34792</v>
      </c>
      <c r="V46" s="129" t="n">
        <v>0</v>
      </c>
      <c r="W46" s="137"/>
      <c r="X46" s="131" t="n">
        <v>0</v>
      </c>
      <c r="Y46" s="137"/>
      <c r="Z46" s="135" t="n">
        <f aca="false">70000-Q46</f>
        <v>35208</v>
      </c>
      <c r="AA46" s="135" t="n">
        <v>0</v>
      </c>
      <c r="AB46" s="135" t="n">
        <v>20000</v>
      </c>
      <c r="AC46" s="132" t="n">
        <f aca="false">SUM(V46:AB46)</f>
        <v>55208</v>
      </c>
      <c r="AD46" s="29"/>
      <c r="AE46" s="114" t="n">
        <f aca="false">+AC46+T46+J46</f>
        <v>90000</v>
      </c>
      <c r="AF46" s="29"/>
      <c r="AG46" s="115" t="n">
        <f aca="false">B46+L46+V46</f>
        <v>0</v>
      </c>
      <c r="AH46" s="111" t="n">
        <f aca="false">D46+N46+X46</f>
        <v>0</v>
      </c>
      <c r="AI46" s="42" t="n">
        <f aca="false">AB46+AA46+Z46+S46+R46+Q46+P46+I46+H46+G46+F46</f>
        <v>90000</v>
      </c>
      <c r="AJ46" s="29"/>
      <c r="AK46" s="83" t="n">
        <f aca="false">B46+L46</f>
        <v>0</v>
      </c>
      <c r="AL46" s="83" t="n">
        <f aca="false">V46</f>
        <v>0</v>
      </c>
      <c r="AM46" s="84" t="n">
        <f aca="false">SUM(AK46:AL46)</f>
        <v>0</v>
      </c>
      <c r="AN46" s="29"/>
      <c r="AO46" s="1" t="n">
        <v>1</v>
      </c>
      <c r="AP46" s="29"/>
      <c r="AQ46" s="29"/>
      <c r="AR46" s="1" t="n">
        <f aca="false">AR45+1</f>
        <v>36372</v>
      </c>
      <c r="AS46" s="153" t="n">
        <v>36372</v>
      </c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L46" s="29"/>
      <c r="FM46" s="29"/>
      <c r="FN46" s="29"/>
      <c r="FO46" s="29"/>
      <c r="FP46" s="29"/>
      <c r="FQ46" s="29"/>
      <c r="FR46" s="29"/>
      <c r="FS46" s="29"/>
      <c r="FT46" s="29"/>
      <c r="FU46" s="29"/>
      <c r="FV46" s="29"/>
      <c r="FW46" s="29"/>
      <c r="FX46" s="29"/>
      <c r="FY46" s="29"/>
      <c r="FZ46" s="29"/>
      <c r="GA46" s="29"/>
      <c r="GB46" s="29"/>
      <c r="GC46" s="29"/>
      <c r="GD46" s="29"/>
      <c r="GE46" s="29"/>
      <c r="GF46" s="29"/>
      <c r="GG46" s="29"/>
      <c r="GH46" s="29"/>
      <c r="GI46" s="29"/>
      <c r="GJ46" s="29"/>
      <c r="GK46" s="29"/>
      <c r="GL46" s="29"/>
      <c r="GM46" s="29"/>
      <c r="GN46" s="29"/>
      <c r="GO46" s="29"/>
      <c r="GP46" s="29"/>
      <c r="GQ46" s="29"/>
      <c r="GR46" s="29"/>
      <c r="GS46" s="29"/>
      <c r="GT46" s="29"/>
      <c r="GU46" s="29"/>
      <c r="GV46" s="29"/>
      <c r="GW46" s="29"/>
      <c r="GX46" s="29"/>
      <c r="GY46" s="29"/>
      <c r="GZ46" s="29"/>
      <c r="HA46" s="29"/>
      <c r="HB46" s="29"/>
      <c r="HC46" s="29"/>
      <c r="HD46" s="29"/>
      <c r="HE46" s="29"/>
      <c r="HF46" s="29"/>
      <c r="HG46" s="29"/>
      <c r="HH46" s="29"/>
      <c r="HI46" s="29"/>
      <c r="HJ46" s="29"/>
      <c r="HK46" s="29"/>
      <c r="HL46" s="29"/>
      <c r="HM46" s="29"/>
      <c r="HN46" s="29"/>
      <c r="HO46" s="29"/>
      <c r="HP46" s="29"/>
      <c r="HQ46" s="29"/>
      <c r="HR46" s="29"/>
      <c r="HS46" s="29"/>
      <c r="HT46" s="29"/>
      <c r="HU46" s="29"/>
      <c r="HV46" s="29"/>
      <c r="HW46" s="29"/>
      <c r="HX46" s="29"/>
      <c r="HY46" s="29"/>
      <c r="HZ46" s="29"/>
      <c r="IA46" s="29"/>
      <c r="IB46" s="29"/>
      <c r="IC46" s="29"/>
      <c r="ID46" s="29"/>
      <c r="IE46" s="29"/>
      <c r="IF46" s="29"/>
      <c r="IG46" s="29"/>
      <c r="IH46" s="29"/>
      <c r="II46" s="29"/>
      <c r="IJ46" s="29"/>
      <c r="IK46" s="29"/>
      <c r="IL46" s="29"/>
      <c r="IM46" s="29"/>
      <c r="IN46" s="29"/>
      <c r="IO46" s="29"/>
      <c r="IP46" s="29"/>
      <c r="IQ46" s="29"/>
      <c r="IR46" s="29"/>
      <c r="IS46" s="29"/>
      <c r="IT46" s="29"/>
      <c r="IU46" s="29"/>
      <c r="IV46" s="29"/>
      <c r="IW46" s="29"/>
    </row>
    <row r="47" customFormat="false" ht="5.25" hidden="false" customHeight="true" outlineLevel="0" collapsed="false">
      <c r="A47" s="29"/>
      <c r="B47" s="29"/>
      <c r="C47" s="29"/>
      <c r="E47" s="29"/>
      <c r="G47" s="1" t="n">
        <v>0</v>
      </c>
      <c r="J47" s="29"/>
      <c r="K47" s="29"/>
      <c r="P47" s="29"/>
      <c r="T47" s="29"/>
      <c r="V47" s="29"/>
      <c r="W47" s="29"/>
      <c r="Y47" s="29"/>
      <c r="Z47" s="29"/>
      <c r="AA47" s="29"/>
      <c r="AB47" s="29"/>
      <c r="AC47" s="29"/>
      <c r="AD47" s="29"/>
      <c r="AF47" s="29"/>
      <c r="AJ47" s="29"/>
      <c r="AK47" s="29"/>
      <c r="AL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/>
      <c r="GX47" s="29"/>
      <c r="GY47" s="29"/>
      <c r="GZ47" s="29"/>
      <c r="HA47" s="29"/>
      <c r="HB47" s="29"/>
      <c r="HC47" s="29"/>
      <c r="HD47" s="29"/>
      <c r="HE47" s="29"/>
      <c r="HF47" s="29"/>
      <c r="HG47" s="29"/>
      <c r="HH47" s="29"/>
      <c r="HI47" s="29"/>
      <c r="HJ47" s="29"/>
      <c r="HK47" s="29"/>
      <c r="HL47" s="29"/>
      <c r="HM47" s="29"/>
      <c r="HN47" s="29"/>
      <c r="HO47" s="29"/>
      <c r="HP47" s="29"/>
      <c r="HQ47" s="29"/>
      <c r="HR47" s="29"/>
      <c r="HS47" s="29"/>
      <c r="HT47" s="29"/>
      <c r="HU47" s="29"/>
      <c r="HV47" s="29"/>
      <c r="HW47" s="29"/>
      <c r="HX47" s="29"/>
      <c r="HY47" s="29"/>
      <c r="HZ47" s="29"/>
      <c r="IA47" s="29"/>
      <c r="IB47" s="29"/>
      <c r="IC47" s="29"/>
      <c r="ID47" s="29"/>
      <c r="IE47" s="29"/>
      <c r="IF47" s="29"/>
      <c r="IG47" s="29"/>
      <c r="IH47" s="29"/>
      <c r="II47" s="29"/>
      <c r="IJ47" s="29"/>
      <c r="IK47" s="29"/>
      <c r="IL47" s="29"/>
      <c r="IM47" s="29"/>
      <c r="IN47" s="29"/>
      <c r="IO47" s="29"/>
      <c r="IP47" s="29"/>
      <c r="IQ47" s="29"/>
      <c r="IR47" s="29"/>
      <c r="IS47" s="29"/>
      <c r="IT47" s="29"/>
      <c r="IU47" s="29"/>
      <c r="IV47" s="29"/>
      <c r="IW47" s="29"/>
    </row>
    <row r="48" customFormat="false" ht="19.5" hidden="false" customHeight="true" outlineLevel="0" collapsed="false">
      <c r="A48" s="98" t="s">
        <v>29</v>
      </c>
      <c r="B48" s="61" t="n">
        <f aca="false">SUM(B16:B46)</f>
        <v>863211</v>
      </c>
      <c r="C48" s="61"/>
      <c r="D48" s="61" t="n">
        <f aca="false">SUM(D16:D46)</f>
        <v>0</v>
      </c>
      <c r="E48" s="61"/>
      <c r="F48" s="61" t="n">
        <f aca="false">SUM(F16:F46)</f>
        <v>621789</v>
      </c>
      <c r="G48" s="61" t="n">
        <f aca="false">SUM(G16:G46)</f>
        <v>0</v>
      </c>
      <c r="H48" s="61" t="n">
        <f aca="false">SUM(H16:H46)</f>
        <v>0</v>
      </c>
      <c r="I48" s="61" t="n">
        <f aca="false">SUM(I16:I46)</f>
        <v>375000</v>
      </c>
      <c r="J48" s="61" t="n">
        <f aca="false">SUM(J16:J46)</f>
        <v>1860000</v>
      </c>
      <c r="K48" s="61"/>
      <c r="L48" s="61" t="n">
        <f aca="false">SUM(L16:L46)</f>
        <v>580208</v>
      </c>
      <c r="M48" s="61"/>
      <c r="N48" s="61" t="n">
        <f aca="false">SUM(N16:N46)</f>
        <v>0</v>
      </c>
      <c r="O48" s="61"/>
      <c r="P48" s="61" t="n">
        <f aca="false">SUM(P16:P46)</f>
        <v>330000</v>
      </c>
      <c r="Q48" s="61" t="n">
        <f aca="false">SUM(Q16:Q46)</f>
        <v>34792</v>
      </c>
      <c r="R48" s="61" t="n">
        <f aca="false">SUM(R16:R46)</f>
        <v>0</v>
      </c>
      <c r="S48" s="61" t="n">
        <f aca="false">SUM(S16:S46)</f>
        <v>295000</v>
      </c>
      <c r="T48" s="61" t="n">
        <f aca="false">SUM(T16:T46)</f>
        <v>1240000</v>
      </c>
      <c r="U48" s="61"/>
      <c r="V48" s="61" t="n">
        <f aca="false">SUM(V16:V46)</f>
        <v>76667</v>
      </c>
      <c r="W48" s="61"/>
      <c r="X48" s="61" t="n">
        <f aca="false">SUM(X16:X46)</f>
        <v>0</v>
      </c>
      <c r="Y48" s="61"/>
      <c r="Z48" s="61" t="n">
        <f aca="false">SUM(Z16:Z46)</f>
        <v>903419</v>
      </c>
      <c r="AA48" s="61" t="n">
        <f aca="false">SUM(AA16:AA46)</f>
        <v>0</v>
      </c>
      <c r="AB48" s="61" t="n">
        <f aca="false">SUM(AB16:AB46)</f>
        <v>115000</v>
      </c>
      <c r="AC48" s="61" t="n">
        <f aca="false">SUM(AC16:AC46)</f>
        <v>1095086</v>
      </c>
      <c r="AD48" s="61"/>
      <c r="AE48" s="61" t="n">
        <f aca="false">SUM(AE16:AE47)</f>
        <v>4195086</v>
      </c>
      <c r="AF48" s="61"/>
      <c r="AG48" s="61" t="n">
        <f aca="false">SUM(AG16:AG47)</f>
        <v>1520086</v>
      </c>
      <c r="AH48" s="61" t="n">
        <f aca="false">SUM(AH16:AH47)</f>
        <v>0</v>
      </c>
      <c r="AI48" s="61" t="n">
        <f aca="false">SUM(AI16:AI47)</f>
        <v>2675000</v>
      </c>
      <c r="AJ48" s="61"/>
      <c r="AK48" s="61" t="n">
        <f aca="false">SUM(AK16:AK46)</f>
        <v>1443419</v>
      </c>
      <c r="AL48" s="61" t="n">
        <f aca="false">SUM(AL16:AL46)</f>
        <v>76667</v>
      </c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  <c r="IR48" s="61"/>
      <c r="IS48" s="61"/>
      <c r="IT48" s="61"/>
      <c r="IU48" s="61"/>
      <c r="IV48" s="61"/>
      <c r="IW48" s="61"/>
    </row>
    <row r="49" customFormat="false" ht="19.5" hidden="false" customHeight="true" outlineLevel="0" collapsed="false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V49" s="37"/>
      <c r="W49" s="37"/>
      <c r="X49" s="37"/>
      <c r="Y49" s="37"/>
      <c r="Z49" s="37"/>
      <c r="AA49" s="37"/>
      <c r="AB49" s="37"/>
      <c r="AC49" s="37"/>
      <c r="AD49" s="37"/>
      <c r="AK49" s="32"/>
      <c r="AL49" s="32"/>
    </row>
    <row r="50" customFormat="false" ht="19.5" hidden="false" customHeight="true" outlineLevel="0" collapsed="false">
      <c r="A50" s="99" t="s">
        <v>30</v>
      </c>
      <c r="B50" s="100" t="n">
        <v>55509</v>
      </c>
      <c r="C50" s="100"/>
      <c r="D50" s="100"/>
      <c r="E50" s="100"/>
      <c r="F50" s="100" t="n">
        <v>15823</v>
      </c>
      <c r="G50" s="100" t="n">
        <v>15823</v>
      </c>
      <c r="H50" s="100" t="n">
        <v>15823</v>
      </c>
      <c r="I50" s="100" t="n">
        <v>15823</v>
      </c>
      <c r="J50" s="100"/>
      <c r="K50" s="100"/>
      <c r="L50" s="100" t="n">
        <v>55460</v>
      </c>
      <c r="M50" s="100"/>
      <c r="N50" s="100"/>
      <c r="O50" s="100"/>
      <c r="P50" s="100" t="n">
        <v>15826</v>
      </c>
      <c r="Q50" s="100" t="n">
        <v>15826</v>
      </c>
      <c r="R50" s="100" t="n">
        <v>15826</v>
      </c>
      <c r="S50" s="100" t="n">
        <v>15826</v>
      </c>
      <c r="T50" s="100"/>
      <c r="U50" s="101"/>
      <c r="V50" s="100" t="n">
        <v>55520</v>
      </c>
      <c r="W50" s="100"/>
      <c r="X50" s="100"/>
      <c r="Y50" s="100"/>
      <c r="Z50" s="100" t="n">
        <v>51840</v>
      </c>
      <c r="AA50" s="100" t="n">
        <v>51840</v>
      </c>
      <c r="AB50" s="100" t="n">
        <v>51840</v>
      </c>
      <c r="AC50" s="100"/>
      <c r="AD50" s="100"/>
      <c r="AE50" s="100"/>
      <c r="AF50" s="100"/>
      <c r="AG50" s="100" t="n">
        <v>95470</v>
      </c>
      <c r="AH50" s="100"/>
      <c r="AI50" s="100"/>
      <c r="AJ50" s="100"/>
      <c r="AK50" s="100" t="n">
        <v>29085</v>
      </c>
      <c r="AL50" s="100" t="n">
        <v>31173</v>
      </c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0"/>
      <c r="BR50" s="100"/>
      <c r="BS50" s="100"/>
      <c r="BT50" s="100"/>
      <c r="BU50" s="100"/>
      <c r="BV50" s="100"/>
      <c r="BW50" s="100"/>
      <c r="BX50" s="100"/>
      <c r="BY50" s="100"/>
      <c r="BZ50" s="100"/>
      <c r="CA50" s="100"/>
      <c r="CB50" s="100"/>
      <c r="CC50" s="100"/>
      <c r="CD50" s="100"/>
      <c r="CE50" s="100"/>
      <c r="CF50" s="100"/>
      <c r="CG50" s="100"/>
      <c r="CH50" s="100"/>
      <c r="CI50" s="100"/>
      <c r="CJ50" s="100"/>
      <c r="CK50" s="100"/>
      <c r="CL50" s="100"/>
      <c r="CM50" s="100"/>
      <c r="CN50" s="100"/>
      <c r="CO50" s="100"/>
      <c r="CP50" s="100"/>
      <c r="CQ50" s="100"/>
      <c r="CR50" s="100"/>
      <c r="CS50" s="100"/>
      <c r="CT50" s="100"/>
      <c r="CU50" s="100"/>
      <c r="CV50" s="100"/>
      <c r="CW50" s="100"/>
      <c r="CX50" s="100"/>
      <c r="CY50" s="100"/>
      <c r="CZ50" s="100"/>
      <c r="DA50" s="100"/>
      <c r="DB50" s="100"/>
      <c r="DC50" s="100"/>
      <c r="DD50" s="100"/>
      <c r="DE50" s="100"/>
      <c r="DF50" s="100"/>
      <c r="DG50" s="100"/>
      <c r="DH50" s="100"/>
      <c r="DI50" s="100"/>
      <c r="DJ50" s="100"/>
      <c r="DK50" s="100"/>
      <c r="DL50" s="100"/>
      <c r="DM50" s="100"/>
      <c r="DN50" s="100"/>
      <c r="DO50" s="100"/>
      <c r="DP50" s="100"/>
      <c r="DQ50" s="100"/>
      <c r="DR50" s="100"/>
      <c r="DS50" s="100"/>
      <c r="DT50" s="100"/>
      <c r="DU50" s="100"/>
      <c r="DV50" s="100"/>
      <c r="DW50" s="100"/>
      <c r="DX50" s="100"/>
      <c r="DY50" s="100"/>
      <c r="DZ50" s="100"/>
      <c r="EA50" s="100"/>
      <c r="EB50" s="100"/>
      <c r="EC50" s="100"/>
      <c r="ED50" s="100"/>
      <c r="EE50" s="100"/>
      <c r="EF50" s="100"/>
      <c r="EG50" s="100"/>
      <c r="EH50" s="100"/>
      <c r="EI50" s="100"/>
      <c r="EJ50" s="100"/>
      <c r="EK50" s="100"/>
      <c r="EL50" s="100"/>
      <c r="EM50" s="100"/>
      <c r="EN50" s="100"/>
      <c r="EO50" s="100"/>
      <c r="EP50" s="100"/>
      <c r="EQ50" s="100"/>
      <c r="ER50" s="100"/>
      <c r="ES50" s="100"/>
      <c r="ET50" s="100"/>
      <c r="EU50" s="100"/>
      <c r="EV50" s="100"/>
      <c r="EW50" s="100"/>
      <c r="EX50" s="100"/>
      <c r="EY50" s="100"/>
      <c r="EZ50" s="100"/>
      <c r="FA50" s="100"/>
      <c r="FB50" s="100"/>
      <c r="FC50" s="100"/>
      <c r="FD50" s="100"/>
      <c r="FE50" s="100"/>
      <c r="FF50" s="100"/>
      <c r="FG50" s="100"/>
      <c r="FH50" s="100"/>
      <c r="FI50" s="100"/>
      <c r="FJ50" s="100"/>
      <c r="FK50" s="100"/>
      <c r="FL50" s="100"/>
      <c r="FM50" s="100"/>
      <c r="FN50" s="100"/>
      <c r="FO50" s="100"/>
      <c r="FP50" s="100"/>
      <c r="FQ50" s="100"/>
      <c r="FR50" s="100"/>
      <c r="FS50" s="100"/>
      <c r="FT50" s="100"/>
      <c r="FU50" s="100"/>
      <c r="FV50" s="100"/>
      <c r="FW50" s="100"/>
      <c r="FX50" s="100"/>
      <c r="FY50" s="100"/>
      <c r="FZ50" s="100"/>
      <c r="GA50" s="100"/>
      <c r="GB50" s="100"/>
      <c r="GC50" s="100"/>
      <c r="GD50" s="100"/>
      <c r="GE50" s="100"/>
      <c r="GF50" s="100"/>
      <c r="GG50" s="100"/>
      <c r="GH50" s="100"/>
      <c r="GI50" s="100"/>
      <c r="GJ50" s="100"/>
      <c r="GK50" s="100"/>
      <c r="GL50" s="100"/>
      <c r="GM50" s="100"/>
      <c r="GN50" s="100"/>
      <c r="GO50" s="100"/>
      <c r="GP50" s="100"/>
      <c r="GQ50" s="100"/>
      <c r="GR50" s="100"/>
      <c r="GS50" s="100"/>
      <c r="GT50" s="100"/>
      <c r="GU50" s="100"/>
      <c r="GV50" s="100"/>
      <c r="GW50" s="100"/>
      <c r="GX50" s="100"/>
      <c r="GY50" s="100"/>
      <c r="GZ50" s="100"/>
      <c r="HA50" s="100"/>
      <c r="HB50" s="100"/>
      <c r="HC50" s="100"/>
      <c r="HD50" s="100"/>
      <c r="HE50" s="100"/>
      <c r="HF50" s="100"/>
      <c r="HG50" s="100"/>
      <c r="HH50" s="100"/>
      <c r="HI50" s="100"/>
      <c r="HJ50" s="100"/>
      <c r="HK50" s="100"/>
      <c r="HL50" s="100"/>
      <c r="HM50" s="100"/>
      <c r="HN50" s="100"/>
      <c r="HO50" s="100"/>
      <c r="HP50" s="100"/>
      <c r="HQ50" s="100"/>
      <c r="HR50" s="100"/>
      <c r="HS50" s="100"/>
      <c r="HT50" s="100"/>
      <c r="HU50" s="100"/>
      <c r="HV50" s="100"/>
      <c r="HW50" s="100"/>
      <c r="HX50" s="100"/>
      <c r="HY50" s="100"/>
      <c r="HZ50" s="100"/>
      <c r="IA50" s="100"/>
      <c r="IB50" s="100"/>
      <c r="IC50" s="100"/>
      <c r="ID50" s="100"/>
      <c r="IE50" s="100"/>
      <c r="IF50" s="100"/>
      <c r="IG50" s="100"/>
      <c r="IH50" s="100"/>
      <c r="II50" s="100"/>
      <c r="IJ50" s="100"/>
      <c r="IK50" s="100"/>
      <c r="IL50" s="100"/>
      <c r="IM50" s="100"/>
      <c r="IN50" s="100"/>
      <c r="IO50" s="100"/>
      <c r="IP50" s="100"/>
      <c r="IQ50" s="100"/>
      <c r="IR50" s="100"/>
      <c r="IS50" s="100"/>
      <c r="IT50" s="100"/>
      <c r="IU50" s="100"/>
      <c r="IV50" s="100"/>
      <c r="IW50" s="100"/>
    </row>
    <row r="51" customFormat="false" ht="19.5" hidden="true" customHeight="true" outlineLevel="0" collapsed="false">
      <c r="A51" s="102" t="s">
        <v>31</v>
      </c>
      <c r="B51" s="102" t="n">
        <v>316763</v>
      </c>
      <c r="C51" s="102"/>
      <c r="D51" s="102"/>
      <c r="E51" s="102"/>
      <c r="F51" s="102" t="n">
        <v>113463</v>
      </c>
      <c r="G51" s="102"/>
      <c r="H51" s="102" t="n">
        <v>113467</v>
      </c>
      <c r="I51" s="102" t="n">
        <v>113473</v>
      </c>
      <c r="J51" s="102"/>
      <c r="K51" s="102"/>
      <c r="L51" s="102" t="n">
        <v>313892</v>
      </c>
      <c r="M51" s="102"/>
      <c r="N51" s="102"/>
      <c r="O51" s="102"/>
      <c r="P51" s="102" t="n">
        <v>30842</v>
      </c>
      <c r="Q51" s="102" t="n">
        <v>131771</v>
      </c>
      <c r="R51" s="102" t="n">
        <v>129880</v>
      </c>
      <c r="S51" s="102" t="n">
        <v>43747</v>
      </c>
      <c r="T51" s="102"/>
      <c r="V51" s="102" t="n">
        <v>316766</v>
      </c>
      <c r="W51" s="102"/>
      <c r="X51" s="102"/>
      <c r="Y51" s="102"/>
      <c r="Z51" s="102" t="n">
        <v>131465</v>
      </c>
      <c r="AA51" s="102" t="n">
        <v>131466</v>
      </c>
      <c r="AB51" s="102" t="n">
        <v>131468</v>
      </c>
      <c r="AC51" s="102"/>
      <c r="AD51" s="102"/>
      <c r="AE51" s="102"/>
      <c r="AF51" s="102"/>
      <c r="AG51" s="102"/>
      <c r="AH51" s="102"/>
      <c r="AI51" s="102"/>
      <c r="AJ51" s="102"/>
      <c r="AK51" s="103" t="n">
        <v>331566</v>
      </c>
      <c r="AL51" s="103" t="n">
        <v>331568</v>
      </c>
      <c r="AM51" s="102"/>
      <c r="AN51" s="102"/>
      <c r="AO51" s="102"/>
      <c r="AP51" s="102"/>
      <c r="AQ51" s="102"/>
      <c r="AR51" s="102"/>
      <c r="AS51" s="102"/>
      <c r="AT51" s="102"/>
      <c r="AU51" s="102"/>
      <c r="AV51" s="102"/>
      <c r="AW51" s="102"/>
      <c r="AX51" s="102"/>
      <c r="AY51" s="102"/>
      <c r="AZ51" s="102"/>
      <c r="BA51" s="102"/>
      <c r="BB51" s="102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  <c r="BM51" s="102"/>
      <c r="BN51" s="102"/>
      <c r="BO51" s="102"/>
      <c r="BP51" s="102"/>
      <c r="BQ51" s="102"/>
      <c r="BR51" s="102"/>
      <c r="BS51" s="102"/>
      <c r="BT51" s="102"/>
      <c r="BU51" s="102"/>
      <c r="BV51" s="102"/>
      <c r="BW51" s="102"/>
      <c r="BX51" s="102"/>
      <c r="BY51" s="102"/>
      <c r="BZ51" s="102"/>
      <c r="CA51" s="102"/>
      <c r="CB51" s="102"/>
      <c r="CC51" s="102"/>
      <c r="CD51" s="102"/>
      <c r="CE51" s="102"/>
      <c r="CF51" s="102"/>
      <c r="CG51" s="102"/>
      <c r="CH51" s="102"/>
      <c r="CI51" s="102"/>
      <c r="CJ51" s="102"/>
      <c r="CK51" s="102"/>
      <c r="CL51" s="102"/>
      <c r="CM51" s="102"/>
      <c r="CN51" s="102"/>
      <c r="CO51" s="102"/>
      <c r="CP51" s="102"/>
      <c r="CQ51" s="102"/>
      <c r="CR51" s="102"/>
      <c r="CS51" s="102"/>
      <c r="CT51" s="102"/>
      <c r="CU51" s="102"/>
      <c r="CV51" s="102"/>
      <c r="CW51" s="102"/>
      <c r="CX51" s="102"/>
      <c r="CY51" s="102"/>
      <c r="CZ51" s="102"/>
      <c r="DA51" s="102"/>
      <c r="DB51" s="102"/>
      <c r="DC51" s="102"/>
      <c r="DD51" s="102"/>
      <c r="DE51" s="102"/>
      <c r="DF51" s="102"/>
      <c r="DG51" s="102"/>
      <c r="DH51" s="102"/>
      <c r="DI51" s="102"/>
      <c r="DJ51" s="102"/>
      <c r="DK51" s="102"/>
      <c r="DL51" s="102"/>
      <c r="DM51" s="102"/>
      <c r="DN51" s="102"/>
      <c r="DO51" s="102"/>
      <c r="DP51" s="102"/>
      <c r="DQ51" s="102"/>
      <c r="DR51" s="102"/>
      <c r="DS51" s="102"/>
      <c r="DT51" s="102"/>
      <c r="DU51" s="102"/>
      <c r="DV51" s="102"/>
      <c r="DW51" s="102"/>
      <c r="DX51" s="102"/>
      <c r="DY51" s="102"/>
      <c r="DZ51" s="102"/>
      <c r="EA51" s="102"/>
      <c r="EB51" s="102"/>
      <c r="EC51" s="102"/>
      <c r="ED51" s="102"/>
      <c r="EE51" s="102"/>
      <c r="EF51" s="102"/>
      <c r="EG51" s="102"/>
      <c r="EH51" s="102"/>
      <c r="EI51" s="102"/>
      <c r="EJ51" s="102"/>
      <c r="EK51" s="102"/>
      <c r="EL51" s="102"/>
      <c r="EM51" s="102"/>
      <c r="EN51" s="102"/>
      <c r="EO51" s="102"/>
      <c r="EP51" s="102"/>
      <c r="EQ51" s="102"/>
      <c r="ER51" s="102"/>
      <c r="ES51" s="102"/>
      <c r="ET51" s="102"/>
      <c r="EU51" s="102"/>
      <c r="EV51" s="102"/>
      <c r="EW51" s="102"/>
      <c r="EX51" s="102"/>
      <c r="EY51" s="102"/>
      <c r="EZ51" s="102"/>
      <c r="FA51" s="102"/>
      <c r="FB51" s="102"/>
      <c r="FC51" s="102"/>
      <c r="FD51" s="102"/>
      <c r="FE51" s="102"/>
      <c r="FF51" s="102"/>
      <c r="FG51" s="102"/>
      <c r="FH51" s="102"/>
      <c r="FI51" s="102"/>
      <c r="FJ51" s="102"/>
      <c r="FK51" s="102"/>
      <c r="FL51" s="102"/>
      <c r="FM51" s="102"/>
      <c r="FN51" s="102"/>
      <c r="FO51" s="102"/>
      <c r="FP51" s="102"/>
      <c r="FQ51" s="102"/>
      <c r="FR51" s="102"/>
      <c r="FS51" s="102"/>
      <c r="FT51" s="102"/>
      <c r="FU51" s="102"/>
      <c r="FV51" s="102"/>
      <c r="FW51" s="102"/>
      <c r="FX51" s="102"/>
      <c r="FY51" s="102"/>
      <c r="FZ51" s="102"/>
      <c r="GA51" s="102"/>
      <c r="GB51" s="102"/>
      <c r="GC51" s="102"/>
      <c r="GD51" s="102"/>
      <c r="GE51" s="102"/>
      <c r="GF51" s="102"/>
      <c r="GG51" s="102"/>
      <c r="GH51" s="102"/>
      <c r="GI51" s="102"/>
      <c r="GJ51" s="102"/>
      <c r="GK51" s="102"/>
      <c r="GL51" s="102"/>
      <c r="GM51" s="102"/>
      <c r="GN51" s="102"/>
      <c r="GO51" s="102"/>
      <c r="GP51" s="102"/>
      <c r="GQ51" s="102"/>
      <c r="GR51" s="102"/>
      <c r="GS51" s="102"/>
      <c r="GT51" s="102"/>
      <c r="GU51" s="102"/>
      <c r="GV51" s="102"/>
      <c r="GW51" s="102"/>
      <c r="GX51" s="102"/>
      <c r="GY51" s="102"/>
      <c r="GZ51" s="102"/>
      <c r="HA51" s="102"/>
      <c r="HB51" s="102"/>
      <c r="HC51" s="102"/>
      <c r="HD51" s="102"/>
      <c r="HE51" s="102"/>
      <c r="HF51" s="102"/>
      <c r="HG51" s="102"/>
      <c r="HH51" s="102"/>
      <c r="HI51" s="102"/>
      <c r="HJ51" s="102"/>
      <c r="HK51" s="102"/>
      <c r="HL51" s="102"/>
      <c r="HM51" s="102"/>
      <c r="HN51" s="102"/>
      <c r="HO51" s="102"/>
      <c r="HP51" s="102"/>
      <c r="HQ51" s="102"/>
      <c r="HR51" s="102"/>
      <c r="HS51" s="102"/>
      <c r="HT51" s="102"/>
      <c r="HU51" s="102"/>
      <c r="HV51" s="102"/>
      <c r="HW51" s="102"/>
      <c r="HX51" s="102"/>
      <c r="HY51" s="102"/>
      <c r="HZ51" s="102"/>
      <c r="IA51" s="102"/>
      <c r="IB51" s="102"/>
      <c r="IC51" s="102"/>
      <c r="ID51" s="102"/>
      <c r="IE51" s="102"/>
      <c r="IF51" s="102"/>
      <c r="IG51" s="102"/>
      <c r="IH51" s="102"/>
      <c r="II51" s="102"/>
      <c r="IJ51" s="102"/>
      <c r="IK51" s="102"/>
      <c r="IL51" s="102"/>
      <c r="IM51" s="102"/>
      <c r="IN51" s="102"/>
      <c r="IO51" s="102"/>
      <c r="IP51" s="102"/>
      <c r="IQ51" s="102"/>
      <c r="IR51" s="102"/>
      <c r="IS51" s="102"/>
      <c r="IT51" s="102"/>
      <c r="IU51" s="102"/>
      <c r="IV51" s="102"/>
      <c r="IW51" s="102"/>
    </row>
    <row r="52" customFormat="false" ht="12.75" hidden="false" customHeight="false" outlineLevel="0" collapsed="false">
      <c r="AG52" s="100"/>
      <c r="AH52" s="100"/>
    </row>
    <row r="53" customFormat="false" ht="11.25" hidden="false" customHeight="true" outlineLevel="0" collapsed="false"/>
    <row r="54" customFormat="false" ht="12.75" hidden="false" customHeight="false" outlineLevel="0" collapsed="false">
      <c r="B54" s="207" t="s">
        <v>32</v>
      </c>
      <c r="C54" s="105"/>
      <c r="D54" s="106"/>
      <c r="E54" s="105"/>
      <c r="F54" s="106"/>
      <c r="G54" s="106"/>
      <c r="H54" s="106"/>
      <c r="I54" s="106"/>
      <c r="J54" s="107" t="n">
        <f aca="false">DSUM(tufco,"hplrtotal",cnt)/COUNT(AO16:AO46)</f>
        <v>60000</v>
      </c>
      <c r="L54" s="207" t="s">
        <v>33</v>
      </c>
      <c r="M54" s="208"/>
      <c r="N54" s="208"/>
      <c r="O54" s="208"/>
      <c r="P54" s="208"/>
      <c r="Q54" s="208"/>
      <c r="R54" s="208"/>
      <c r="S54" s="208"/>
      <c r="T54" s="209" t="n">
        <f aca="false">DSUM(tufco,"wbtotal",cnt)/COUNT(AO16:AO46)</f>
        <v>40000</v>
      </c>
      <c r="V54" s="37"/>
      <c r="W54" s="37"/>
      <c r="Y54" s="37"/>
    </row>
    <row r="55" customFormat="false" ht="12.75" hidden="false" customHeight="false" outlineLevel="0" collapsed="false">
      <c r="B55" s="28" t="s">
        <v>34</v>
      </c>
      <c r="C55" s="32"/>
      <c r="E55" s="32"/>
      <c r="J55" s="31" t="n">
        <f aca="false">hplr*days-DSUM(tufco,"hplrtotal",cnt)</f>
        <v>0</v>
      </c>
      <c r="L55" s="28" t="s">
        <v>34</v>
      </c>
      <c r="M55" s="29"/>
      <c r="N55" s="29"/>
      <c r="O55" s="29"/>
      <c r="P55" s="29"/>
      <c r="Q55" s="29"/>
      <c r="R55" s="29"/>
      <c r="S55" s="29"/>
      <c r="T55" s="210" t="n">
        <f aca="false">wb*days-DSUM(tufco,"wbtotal",cnt)</f>
        <v>0</v>
      </c>
    </row>
    <row r="56" customFormat="false" ht="13.5" hidden="false" customHeight="false" outlineLevel="0" collapsed="false">
      <c r="B56" s="211" t="s">
        <v>35</v>
      </c>
      <c r="C56" s="110"/>
      <c r="D56" s="111"/>
      <c r="E56" s="110"/>
      <c r="F56" s="111"/>
      <c r="G56" s="111"/>
      <c r="H56" s="111"/>
      <c r="I56" s="111"/>
      <c r="J56" s="42" t="e">
        <f aca="false">+J55/(days-COUNT(AO16:AO46))</f>
        <v>#DIV/0!</v>
      </c>
      <c r="L56" s="211" t="s">
        <v>35</v>
      </c>
      <c r="M56" s="212"/>
      <c r="N56" s="212"/>
      <c r="O56" s="212"/>
      <c r="P56" s="212"/>
      <c r="Q56" s="212"/>
      <c r="R56" s="212"/>
      <c r="S56" s="212"/>
      <c r="T56" s="213" t="e">
        <f aca="false">T55/(days-COUNT(AO16:AO46))</f>
        <v>#DIV/0!</v>
      </c>
    </row>
    <row r="57" customFormat="false" ht="12.75" hidden="false" customHeight="true" outlineLevel="0" collapsed="false">
      <c r="B57" s="105"/>
      <c r="C57" s="105"/>
      <c r="E57" s="105"/>
      <c r="F57" s="108"/>
      <c r="G57" s="108"/>
      <c r="H57" s="106"/>
      <c r="I57" s="106"/>
      <c r="L57" s="32"/>
      <c r="M57" s="32"/>
      <c r="O57" s="32"/>
    </row>
    <row r="58" customFormat="false" ht="12.75" hidden="false" customHeight="false" outlineLevel="0" collapsed="false">
      <c r="B58" s="32"/>
      <c r="C58" s="32"/>
      <c r="E58" s="32"/>
      <c r="L58" s="207" t="s">
        <v>36</v>
      </c>
      <c r="M58" s="208"/>
      <c r="N58" s="208"/>
      <c r="O58" s="208"/>
      <c r="P58" s="208"/>
      <c r="Q58" s="208"/>
      <c r="R58" s="208"/>
      <c r="S58" s="209" t="n">
        <f aca="false">DSUM(tufco,"wbtotal",cnt)+'June 99'!S58</f>
        <v>6970000</v>
      </c>
      <c r="U58" s="112"/>
    </row>
    <row r="59" customFormat="false" ht="13.5" hidden="false" customHeight="false" outlineLevel="0" collapsed="false">
      <c r="B59" s="32"/>
      <c r="C59" s="32"/>
      <c r="D59" s="201"/>
      <c r="E59" s="32"/>
      <c r="L59" s="211" t="s">
        <v>37</v>
      </c>
      <c r="M59" s="212"/>
      <c r="N59" s="212"/>
      <c r="O59" s="212"/>
      <c r="P59" s="212"/>
      <c r="Q59" s="212"/>
      <c r="R59" s="212"/>
      <c r="S59" s="141" t="n">
        <f aca="false">S58/(SUM(AO16:AO46)+'Jan 99a'!days+'Feb 99'!days+'Mar 99'!days+'Apr 99'!days+'May 99'!days+'June 99'!days)</f>
        <v>32877.358490566</v>
      </c>
      <c r="X59" s="202"/>
    </row>
    <row r="60" customFormat="false" ht="13.5" hidden="false" customHeight="false" outlineLevel="0" collapsed="false">
      <c r="B60" s="207" t="s">
        <v>38</v>
      </c>
      <c r="C60" s="208"/>
      <c r="D60" s="208"/>
      <c r="E60" s="208"/>
      <c r="F60" s="208"/>
      <c r="G60" s="208"/>
      <c r="H60" s="209" t="n">
        <v>12775000</v>
      </c>
      <c r="L60" s="29"/>
      <c r="M60" s="29"/>
      <c r="N60" s="208"/>
      <c r="O60" s="29"/>
      <c r="P60" s="29"/>
      <c r="Q60" s="29"/>
      <c r="R60" s="29"/>
      <c r="S60" s="29"/>
    </row>
    <row r="61" customFormat="false" ht="12.75" hidden="false" customHeight="false" outlineLevel="0" collapsed="false">
      <c r="B61" s="28" t="s">
        <v>41</v>
      </c>
      <c r="C61" s="29"/>
      <c r="D61" s="12"/>
      <c r="E61" s="29"/>
      <c r="F61" s="29"/>
      <c r="G61" s="29"/>
      <c r="H61" s="210" t="n">
        <f aca="false">DSUM(tufco,"hplrtotal",cnt)+'June 99'!H61</f>
        <v>7455001</v>
      </c>
      <c r="L61" s="207" t="s">
        <v>39</v>
      </c>
      <c r="M61" s="208"/>
      <c r="N61" s="208"/>
      <c r="O61" s="208"/>
      <c r="P61" s="208"/>
      <c r="Q61" s="208"/>
      <c r="R61" s="208"/>
      <c r="S61" s="209" t="n">
        <f aca="false">DSUM(tufco,"gdtotal",cnt)/(COUNT(AO16:AO46))</f>
        <v>35325.3548387097</v>
      </c>
      <c r="X61" s="202"/>
    </row>
    <row r="62" customFormat="false" ht="12.75" hidden="false" customHeight="false" outlineLevel="0" collapsed="false">
      <c r="B62" s="28" t="s">
        <v>37</v>
      </c>
      <c r="C62" s="29"/>
      <c r="D62" s="12"/>
      <c r="E62" s="29"/>
      <c r="F62" s="29"/>
      <c r="G62" s="29"/>
      <c r="H62" s="210" t="n">
        <f aca="false">H61/(SUM(AO16:AO46)+'Jan 99a'!days+'Feb 99'!days+'Mar 99'!days+'Apr 99'!days+'May 99'!days+'June 99'!days)</f>
        <v>35165.0990566038</v>
      </c>
      <c r="L62" s="28" t="s">
        <v>34</v>
      </c>
      <c r="M62" s="29"/>
      <c r="N62" s="29"/>
      <c r="O62" s="29"/>
      <c r="P62" s="29"/>
      <c r="Q62" s="29"/>
      <c r="R62" s="29"/>
      <c r="S62" s="210"/>
      <c r="X62" s="202"/>
    </row>
    <row r="63" customFormat="false" ht="13.5" hidden="false" customHeight="false" outlineLevel="0" collapsed="false">
      <c r="B63" s="211" t="s">
        <v>43</v>
      </c>
      <c r="C63" s="212"/>
      <c r="D63" s="212"/>
      <c r="E63" s="212"/>
      <c r="F63" s="212"/>
      <c r="G63" s="212"/>
      <c r="H63" s="213" t="n">
        <f aca="false">(+H60-H61)/(365-SUM(AO16:AO46)-'Jan 99a'!days-'Feb 99'!days-'Mar 99'!days-'Apr 99'!days-'May 99'!days-'June 99'!days)</f>
        <v>34771.2352941177</v>
      </c>
      <c r="L63" s="211" t="s">
        <v>35</v>
      </c>
      <c r="M63" s="212"/>
      <c r="N63" s="212"/>
      <c r="O63" s="212"/>
      <c r="P63" s="212"/>
      <c r="Q63" s="212"/>
      <c r="R63" s="212"/>
      <c r="S63" s="213"/>
      <c r="T63" s="32"/>
      <c r="X63" s="32"/>
      <c r="Z63" s="32"/>
    </row>
    <row r="64" customFormat="false" ht="13.5" hidden="false" customHeight="false" outlineLevel="0" collapsed="false">
      <c r="D64" s="201"/>
      <c r="L64" s="207" t="s">
        <v>44</v>
      </c>
      <c r="M64" s="208"/>
      <c r="N64" s="12"/>
      <c r="O64" s="208"/>
      <c r="P64" s="208"/>
      <c r="Q64" s="208"/>
      <c r="R64" s="208"/>
      <c r="S64" s="209" t="n">
        <v>9125000</v>
      </c>
      <c r="X64" s="202"/>
    </row>
    <row r="65" customFormat="false" ht="12.75" hidden="false" customHeight="false" outlineLevel="0" collapsed="false">
      <c r="B65" s="207" t="s">
        <v>66</v>
      </c>
      <c r="C65" s="208"/>
      <c r="D65" s="208"/>
      <c r="E65" s="208"/>
      <c r="F65" s="208"/>
      <c r="G65" s="208"/>
      <c r="H65" s="209" t="n">
        <f aca="false">DSUM(tufco,"hplrtotal",cnt)+DSUM(tufco,"gdtotal",cnt)</f>
        <v>2955086</v>
      </c>
      <c r="L65" s="28" t="s">
        <v>45</v>
      </c>
      <c r="M65" s="29"/>
      <c r="N65" s="29"/>
      <c r="O65" s="29"/>
      <c r="P65" s="29"/>
      <c r="Q65" s="29"/>
      <c r="R65" s="29"/>
      <c r="S65" s="210" t="n">
        <f aca="false">DSUM(tufco,"gdtotal",cnt)+'June 99'!S65</f>
        <v>4623120</v>
      </c>
    </row>
    <row r="66" customFormat="false" ht="12.75" hidden="false" customHeight="false" outlineLevel="0" collapsed="false">
      <c r="B66" s="28" t="s">
        <v>67</v>
      </c>
      <c r="C66" s="29"/>
      <c r="D66" s="12"/>
      <c r="E66" s="29"/>
      <c r="F66" s="29"/>
      <c r="G66" s="29"/>
      <c r="H66" s="210" t="n">
        <f aca="false">H65+'June 99'!H66</f>
        <v>11168372</v>
      </c>
      <c r="L66" s="28" t="s">
        <v>37</v>
      </c>
      <c r="M66" s="29"/>
      <c r="N66" s="12"/>
      <c r="O66" s="29"/>
      <c r="P66" s="29"/>
      <c r="Q66" s="29"/>
      <c r="R66" s="29"/>
      <c r="S66" s="214" t="n">
        <f aca="false">S65/(SUM(AO16:AO46)+'Jan 99a'!days+'Feb 99'!days+'Mar 99'!days+'Apr 99'!days+'May 99'!days+'June 99'!days)</f>
        <v>21807.1698113208</v>
      </c>
      <c r="V66" s="102"/>
      <c r="X66" s="202"/>
    </row>
    <row r="67" customFormat="false" ht="13.5" hidden="false" customHeight="false" outlineLevel="0" collapsed="false">
      <c r="B67" s="211" t="s">
        <v>47</v>
      </c>
      <c r="C67" s="212"/>
      <c r="D67" s="212"/>
      <c r="E67" s="212"/>
      <c r="F67" s="212"/>
      <c r="G67" s="212"/>
      <c r="H67" s="213" t="n">
        <f aca="false">+H63+Q67</f>
        <v>34771.2352941177</v>
      </c>
      <c r="L67" s="211" t="s">
        <v>43</v>
      </c>
      <c r="M67" s="212"/>
      <c r="N67" s="212"/>
      <c r="O67" s="212"/>
      <c r="P67" s="212"/>
      <c r="Q67" s="212"/>
      <c r="R67" s="212"/>
      <c r="S67" s="217" t="n">
        <f aca="false">(+S64-S65)/(365-SUM(AO16:AO46)-'Jan 99a'!days-'Feb 99'!days-'Mar 99'!days-'Apr 99'!days-'May 99'!days-'June 99'!days)</f>
        <v>29424.0522875817</v>
      </c>
      <c r="X67" s="32"/>
    </row>
    <row r="68" customFormat="false" ht="12.75" hidden="false" customHeight="false" outlineLevel="0" collapsed="false">
      <c r="D68" s="0"/>
      <c r="N68" s="0"/>
      <c r="X68" s="203"/>
    </row>
    <row r="69" customFormat="false" ht="12.75" hidden="false" customHeight="false" outlineLevel="0" collapsed="false">
      <c r="B69" s="190"/>
      <c r="C69" s="1" t="s">
        <v>76</v>
      </c>
      <c r="E69" s="0"/>
    </row>
    <row r="71" customFormat="false" ht="12.75" hidden="false" customHeight="false" outlineLevel="0" collapsed="false">
      <c r="D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X71" s="37"/>
    </row>
    <row r="72" customFormat="false" ht="12.75" hidden="false" customHeight="false" outlineLevel="0" collapsed="false">
      <c r="D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X72" s="37"/>
    </row>
    <row r="75" customFormat="false" ht="12.75" hidden="false" customHeight="false" outlineLevel="0" collapsed="false">
      <c r="A75" s="121"/>
      <c r="B75" s="121"/>
      <c r="C75" s="121"/>
      <c r="D75" s="0"/>
      <c r="E75" s="121"/>
      <c r="F75" s="0"/>
      <c r="G75" s="0"/>
      <c r="H75" s="0"/>
      <c r="I75" s="0"/>
      <c r="J75" s="121"/>
      <c r="K75" s="121"/>
      <c r="L75" s="121"/>
      <c r="M75" s="121"/>
      <c r="N75" s="0"/>
      <c r="O75" s="121"/>
      <c r="P75" s="0"/>
      <c r="Q75" s="0"/>
      <c r="R75" s="0"/>
      <c r="S75" s="0"/>
      <c r="T75" s="0"/>
      <c r="U75" s="0"/>
      <c r="V75" s="0"/>
      <c r="W75" s="0"/>
      <c r="X75" s="0"/>
      <c r="Y75" s="0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21"/>
      <c r="AV75" s="121"/>
      <c r="AW75" s="121"/>
      <c r="AX75" s="121"/>
      <c r="AY75" s="121"/>
      <c r="AZ75" s="121"/>
      <c r="BA75" s="121"/>
      <c r="BB75" s="121"/>
      <c r="BC75" s="121"/>
      <c r="BD75" s="121"/>
      <c r="BE75" s="121"/>
      <c r="BF75" s="121"/>
      <c r="BG75" s="121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21"/>
      <c r="BS75" s="121"/>
      <c r="BT75" s="121"/>
      <c r="BU75" s="121"/>
      <c r="BV75" s="121"/>
      <c r="BW75" s="121"/>
      <c r="BX75" s="121"/>
      <c r="BY75" s="121"/>
      <c r="BZ75" s="121"/>
      <c r="CA75" s="121"/>
      <c r="CB75" s="121"/>
      <c r="CC75" s="121"/>
      <c r="CD75" s="121"/>
      <c r="CE75" s="121"/>
      <c r="CF75" s="121"/>
      <c r="CG75" s="121"/>
      <c r="CH75" s="121"/>
      <c r="CI75" s="121"/>
      <c r="CJ75" s="121"/>
      <c r="CK75" s="121"/>
      <c r="CL75" s="121"/>
      <c r="CM75" s="121"/>
      <c r="CN75" s="121"/>
      <c r="CO75" s="121"/>
      <c r="CP75" s="121"/>
      <c r="CQ75" s="121"/>
      <c r="CR75" s="121"/>
      <c r="CS75" s="121"/>
      <c r="CT75" s="121"/>
      <c r="CU75" s="121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X75" s="121"/>
      <c r="FY75" s="121"/>
      <c r="FZ75" s="121"/>
      <c r="GA75" s="121"/>
      <c r="GB75" s="121"/>
      <c r="GC75" s="121"/>
      <c r="GD75" s="121"/>
      <c r="GE75" s="121"/>
      <c r="GF75" s="121"/>
      <c r="GG75" s="121"/>
      <c r="GH75" s="121"/>
      <c r="GI75" s="121"/>
      <c r="GJ75" s="121"/>
      <c r="GK75" s="121"/>
      <c r="GL75" s="121"/>
      <c r="GM75" s="121"/>
      <c r="GN75" s="121"/>
      <c r="GO75" s="121"/>
      <c r="GP75" s="121"/>
      <c r="GQ75" s="121"/>
      <c r="GR75" s="121"/>
      <c r="GS75" s="121"/>
      <c r="GT75" s="121"/>
      <c r="GU75" s="121"/>
      <c r="GV75" s="121"/>
      <c r="GW75" s="121"/>
      <c r="GX75" s="121"/>
      <c r="GY75" s="121"/>
      <c r="GZ75" s="121"/>
      <c r="HA75" s="121"/>
      <c r="HB75" s="121"/>
      <c r="HC75" s="121"/>
      <c r="HD75" s="121"/>
      <c r="HE75" s="121"/>
      <c r="HF75" s="121"/>
      <c r="HG75" s="121"/>
      <c r="HH75" s="121"/>
      <c r="HI75" s="121"/>
      <c r="HJ75" s="121"/>
      <c r="HK75" s="121"/>
      <c r="HL75" s="121"/>
      <c r="HM75" s="121"/>
      <c r="HN75" s="121"/>
      <c r="HO75" s="121"/>
      <c r="HP75" s="121"/>
      <c r="HQ75" s="121"/>
      <c r="HR75" s="121"/>
      <c r="HS75" s="121"/>
      <c r="HT75" s="121"/>
      <c r="HU75" s="121"/>
      <c r="HV75" s="121"/>
      <c r="HW75" s="121"/>
      <c r="HX75" s="121"/>
      <c r="HY75" s="121"/>
      <c r="HZ75" s="121"/>
      <c r="IA75" s="121"/>
      <c r="IB75" s="121"/>
      <c r="IC75" s="121"/>
      <c r="ID75" s="121"/>
      <c r="IE75" s="121"/>
      <c r="IF75" s="121"/>
      <c r="IG75" s="121"/>
      <c r="IH75" s="121"/>
      <c r="II75" s="121"/>
      <c r="IJ75" s="121"/>
      <c r="IK75" s="121"/>
      <c r="IL75" s="121"/>
      <c r="IM75" s="121"/>
      <c r="IN75" s="121"/>
      <c r="IO75" s="121"/>
      <c r="IP75" s="121"/>
      <c r="IQ75" s="121"/>
      <c r="IR75" s="121"/>
      <c r="IS75" s="121"/>
      <c r="IT75" s="121"/>
      <c r="IU75" s="121"/>
      <c r="IV75" s="121"/>
      <c r="IW75" s="121"/>
    </row>
    <row r="76" customFormat="false" ht="12.75" hidden="false" customHeight="false" outlineLevel="0" collapsed="false">
      <c r="A76" s="121"/>
      <c r="B76" s="121"/>
      <c r="C76" s="121"/>
      <c r="D76" s="0"/>
      <c r="E76" s="121"/>
      <c r="F76" s="0"/>
      <c r="G76" s="0"/>
      <c r="H76" s="0"/>
      <c r="I76" s="0"/>
      <c r="J76" s="121"/>
      <c r="K76" s="121"/>
      <c r="L76" s="121"/>
      <c r="M76" s="121"/>
      <c r="N76" s="0"/>
      <c r="O76" s="121"/>
      <c r="P76" s="0"/>
      <c r="Q76" s="0"/>
      <c r="R76" s="0"/>
      <c r="S76" s="0"/>
      <c r="T76" s="0"/>
      <c r="U76" s="0"/>
      <c r="V76" s="0"/>
      <c r="W76" s="0"/>
      <c r="X76" s="0"/>
      <c r="Y76" s="0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21"/>
      <c r="AV76" s="121"/>
      <c r="AW76" s="121"/>
      <c r="AX76" s="121"/>
      <c r="AY76" s="121"/>
      <c r="AZ76" s="121"/>
      <c r="BA76" s="121"/>
      <c r="BB76" s="121"/>
      <c r="BC76" s="121"/>
      <c r="BD76" s="121"/>
      <c r="BE76" s="121"/>
      <c r="BF76" s="121"/>
      <c r="BG76" s="121"/>
      <c r="BH76" s="121"/>
      <c r="BI76" s="121"/>
      <c r="BJ76" s="121"/>
      <c r="BK76" s="121"/>
      <c r="BL76" s="121"/>
      <c r="BM76" s="121"/>
      <c r="BN76" s="121"/>
      <c r="BO76" s="121"/>
      <c r="BP76" s="121"/>
      <c r="BQ76" s="121"/>
      <c r="BR76" s="121"/>
      <c r="BS76" s="121"/>
      <c r="BT76" s="121"/>
      <c r="BU76" s="121"/>
      <c r="BV76" s="121"/>
      <c r="BW76" s="121"/>
      <c r="BX76" s="121"/>
      <c r="BY76" s="121"/>
      <c r="BZ76" s="121"/>
      <c r="CA76" s="121"/>
      <c r="CB76" s="121"/>
      <c r="CC76" s="121"/>
      <c r="CD76" s="121"/>
      <c r="CE76" s="121"/>
      <c r="CF76" s="121"/>
      <c r="CG76" s="121"/>
      <c r="CH76" s="121"/>
      <c r="CI76" s="121"/>
      <c r="CJ76" s="121"/>
      <c r="CK76" s="121"/>
      <c r="CL76" s="121"/>
      <c r="CM76" s="121"/>
      <c r="CN76" s="121"/>
      <c r="CO76" s="121"/>
      <c r="CP76" s="121"/>
      <c r="CQ76" s="121"/>
      <c r="CR76" s="121"/>
      <c r="CS76" s="121"/>
      <c r="CT76" s="121"/>
      <c r="CU76" s="121"/>
      <c r="CV76" s="121"/>
      <c r="CW76" s="121"/>
      <c r="CX76" s="121"/>
      <c r="CY76" s="121"/>
      <c r="CZ76" s="121"/>
      <c r="DA76" s="121"/>
      <c r="DB76" s="121"/>
      <c r="DC76" s="121"/>
      <c r="DD76" s="121"/>
      <c r="DE76" s="121"/>
      <c r="DF76" s="121"/>
      <c r="DG76" s="121"/>
      <c r="DH76" s="121"/>
      <c r="DI76" s="121"/>
      <c r="DJ76" s="121"/>
      <c r="DK76" s="121"/>
      <c r="DL76" s="121"/>
      <c r="DM76" s="121"/>
      <c r="DN76" s="121"/>
      <c r="DO76" s="121"/>
      <c r="DP76" s="121"/>
      <c r="DQ76" s="121"/>
      <c r="DR76" s="121"/>
      <c r="DS76" s="121"/>
      <c r="DT76" s="121"/>
      <c r="DU76" s="121"/>
      <c r="DV76" s="121"/>
      <c r="DW76" s="121"/>
      <c r="DX76" s="121"/>
      <c r="DY76" s="121"/>
      <c r="DZ76" s="121"/>
      <c r="EA76" s="121"/>
      <c r="EB76" s="121"/>
      <c r="EC76" s="121"/>
      <c r="ED76" s="121"/>
      <c r="EE76" s="121"/>
      <c r="EF76" s="121"/>
      <c r="EG76" s="121"/>
      <c r="EH76" s="121"/>
      <c r="EI76" s="121"/>
      <c r="EJ76" s="121"/>
      <c r="EK76" s="121"/>
      <c r="EL76" s="121"/>
      <c r="EM76" s="121"/>
      <c r="EN76" s="121"/>
      <c r="EO76" s="121"/>
      <c r="EP76" s="121"/>
      <c r="EQ76" s="121"/>
      <c r="ER76" s="121"/>
      <c r="ES76" s="121"/>
      <c r="ET76" s="121"/>
      <c r="EU76" s="121"/>
      <c r="EV76" s="121"/>
      <c r="EW76" s="121"/>
      <c r="EX76" s="121"/>
      <c r="EY76" s="121"/>
      <c r="EZ76" s="121"/>
      <c r="FA76" s="121"/>
      <c r="FB76" s="121"/>
      <c r="FC76" s="121"/>
      <c r="FD76" s="121"/>
      <c r="FE76" s="121"/>
      <c r="FF76" s="121"/>
      <c r="FG76" s="121"/>
      <c r="FH76" s="121"/>
      <c r="FI76" s="121"/>
      <c r="FJ76" s="121"/>
      <c r="FK76" s="121"/>
      <c r="FL76" s="121"/>
      <c r="FM76" s="121"/>
      <c r="FN76" s="121"/>
      <c r="FO76" s="121"/>
      <c r="FP76" s="121"/>
      <c r="FQ76" s="121"/>
      <c r="FR76" s="121"/>
      <c r="FS76" s="121"/>
      <c r="FT76" s="121"/>
      <c r="FU76" s="121"/>
      <c r="FV76" s="121"/>
      <c r="FW76" s="121"/>
      <c r="FX76" s="121"/>
      <c r="FY76" s="121"/>
      <c r="FZ76" s="121"/>
      <c r="GA76" s="121"/>
      <c r="GB76" s="121"/>
      <c r="GC76" s="121"/>
      <c r="GD76" s="121"/>
      <c r="GE76" s="121"/>
      <c r="GF76" s="121"/>
      <c r="GG76" s="121"/>
      <c r="GH76" s="121"/>
      <c r="GI76" s="121"/>
      <c r="GJ76" s="121"/>
      <c r="GK76" s="121"/>
      <c r="GL76" s="121"/>
      <c r="GM76" s="121"/>
      <c r="GN76" s="121"/>
      <c r="GO76" s="121"/>
      <c r="GP76" s="121"/>
      <c r="GQ76" s="121"/>
      <c r="GR76" s="121"/>
      <c r="GS76" s="121"/>
      <c r="GT76" s="121"/>
      <c r="GU76" s="121"/>
      <c r="GV76" s="121"/>
      <c r="GW76" s="121"/>
      <c r="GX76" s="121"/>
      <c r="GY76" s="121"/>
      <c r="GZ76" s="121"/>
      <c r="HA76" s="121"/>
      <c r="HB76" s="121"/>
      <c r="HC76" s="121"/>
      <c r="HD76" s="121"/>
      <c r="HE76" s="121"/>
      <c r="HF76" s="121"/>
      <c r="HG76" s="121"/>
      <c r="HH76" s="121"/>
      <c r="HI76" s="121"/>
      <c r="HJ76" s="121"/>
      <c r="HK76" s="121"/>
      <c r="HL76" s="121"/>
      <c r="HM76" s="121"/>
      <c r="HN76" s="121"/>
      <c r="HO76" s="121"/>
      <c r="HP76" s="121"/>
      <c r="HQ76" s="121"/>
      <c r="HR76" s="121"/>
      <c r="HS76" s="121"/>
      <c r="HT76" s="121"/>
      <c r="HU76" s="121"/>
      <c r="HV76" s="121"/>
      <c r="HW76" s="121"/>
      <c r="HX76" s="121"/>
      <c r="HY76" s="121"/>
      <c r="HZ76" s="121"/>
      <c r="IA76" s="121"/>
      <c r="IB76" s="121"/>
      <c r="IC76" s="121"/>
      <c r="ID76" s="121"/>
      <c r="IE76" s="121"/>
      <c r="IF76" s="121"/>
      <c r="IG76" s="121"/>
      <c r="IH76" s="121"/>
      <c r="II76" s="121"/>
      <c r="IJ76" s="121"/>
      <c r="IK76" s="121"/>
      <c r="IL76" s="121"/>
      <c r="IM76" s="121"/>
      <c r="IN76" s="121"/>
      <c r="IO76" s="121"/>
      <c r="IP76" s="121"/>
      <c r="IQ76" s="121"/>
      <c r="IR76" s="121"/>
      <c r="IS76" s="121"/>
      <c r="IT76" s="121"/>
      <c r="IU76" s="121"/>
      <c r="IV76" s="121"/>
      <c r="IW76" s="121"/>
    </row>
    <row r="77" customFormat="false" ht="12.75" hidden="false" customHeight="false" outlineLevel="0" collapsed="false">
      <c r="D77" s="0"/>
      <c r="F77" s="0"/>
      <c r="G77" s="0"/>
      <c r="H77" s="0"/>
      <c r="I77" s="0"/>
      <c r="N77" s="0"/>
      <c r="X77" s="0"/>
    </row>
    <row r="87" customFormat="false" ht="12.75" hidden="false" customHeight="false" outlineLevel="0" collapsed="false">
      <c r="A87" s="1" t="s">
        <v>59</v>
      </c>
    </row>
    <row r="88" customFormat="false" ht="12.75" hidden="false" customHeight="false" outlineLevel="0" collapsed="false">
      <c r="A88" s="1" t="n">
        <v>1</v>
      </c>
    </row>
  </sheetData>
  <mergeCells count="5">
    <mergeCell ref="F12:I12"/>
    <mergeCell ref="P12:S12"/>
    <mergeCell ref="Z12:AB12"/>
    <mergeCell ref="AK12:AM12"/>
    <mergeCell ref="AG13:AI13"/>
  </mergeCells>
  <printOptions headings="false" gridLines="false" gridLinesSet="true" horizontalCentered="false" verticalCentered="false"/>
  <pageMargins left="0.379861111111111" right="0.329861111111111" top="0.75" bottom="0.752083333333333" header="0.511811023622047" footer="0.2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8"/>
  <sheetViews>
    <sheetView showFormulas="false" showGridLines="false" showRowColHeaders="true" showZeros="true" rightToLeft="false" tabSelected="false" showOutlineSymbols="true" defaultGridColor="true" view="normal" topLeftCell="A3" colorId="64" zoomScale="70" zoomScaleNormal="70" zoomScalePageLayoutView="100" workbookViewId="0">
      <pane xSplit="1" ySplit="13" topLeftCell="B36" activePane="bottomRight" state="frozen"/>
      <selection pane="topLeft" activeCell="A3" activeCellId="0" sqref="A3"/>
      <selection pane="topRight" activeCell="B3" activeCellId="0" sqref="B3"/>
      <selection pane="bottomLeft" activeCell="A36" activeCellId="0" sqref="A36"/>
      <selection pane="bottomRight" activeCell="AG36" activeCellId="0" sqref="AG3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7.7"/>
    <col collapsed="false" customWidth="true" hidden="false" outlineLevel="0" max="2" min="2" style="1" width="13.28"/>
    <col collapsed="false" customWidth="true" hidden="false" outlineLevel="0" max="3" min="3" style="1" width="2.7"/>
    <col collapsed="false" customWidth="true" hidden="false" outlineLevel="0" max="4" min="4" style="1" width="11.13"/>
    <col collapsed="false" customWidth="true" hidden="false" outlineLevel="0" max="5" min="5" style="1" width="2.7"/>
    <col collapsed="false" customWidth="true" hidden="false" outlineLevel="0" max="6" min="6" style="1" width="14.7"/>
    <col collapsed="false" customWidth="true" hidden="false" outlineLevel="0" max="7" min="7" style="1" width="13.41"/>
    <col collapsed="false" customWidth="true" hidden="false" outlineLevel="0" max="8" min="8" style="1" width="14.14"/>
    <col collapsed="false" customWidth="true" hidden="false" outlineLevel="0" max="9" min="9" style="1" width="11.13"/>
    <col collapsed="false" customWidth="true" hidden="false" outlineLevel="0" max="10" min="10" style="1" width="12.7"/>
    <col collapsed="false" customWidth="true" hidden="false" outlineLevel="0" max="11" min="11" style="1" width="3.7"/>
    <col collapsed="false" customWidth="true" hidden="false" outlineLevel="0" max="12" min="12" style="1" width="11.99"/>
    <col collapsed="false" customWidth="true" hidden="false" outlineLevel="0" max="13" min="13" style="1" width="2.7"/>
    <col collapsed="false" customWidth="true" hidden="false" outlineLevel="0" max="14" min="14" style="1" width="11.13"/>
    <col collapsed="false" customWidth="true" hidden="false" outlineLevel="0" max="15" min="15" style="1" width="2.7"/>
    <col collapsed="false" customWidth="true" hidden="false" outlineLevel="0" max="16" min="16" style="1" width="13.41"/>
    <col collapsed="false" customWidth="true" hidden="false" outlineLevel="0" max="17" min="17" style="1" width="10.71"/>
    <col collapsed="false" customWidth="true" hidden="false" outlineLevel="0" max="18" min="18" style="1" width="14.7"/>
    <col collapsed="false" customWidth="true" hidden="false" outlineLevel="0" max="19" min="19" style="1" width="12.56"/>
    <col collapsed="false" customWidth="true" hidden="false" outlineLevel="0" max="20" min="20" style="1" width="12.7"/>
    <col collapsed="false" customWidth="true" hidden="false" outlineLevel="0" max="21" min="21" style="1" width="3.7"/>
    <col collapsed="false" customWidth="true" hidden="false" outlineLevel="0" max="22" min="22" style="1" width="10.71"/>
    <col collapsed="false" customWidth="true" hidden="false" outlineLevel="0" max="23" min="23" style="1" width="2.42"/>
    <col collapsed="false" customWidth="true" hidden="false" outlineLevel="0" max="24" min="24" style="1" width="11.13"/>
    <col collapsed="false" customWidth="true" hidden="false" outlineLevel="0" max="25" min="25" style="1" width="2.42"/>
    <col collapsed="false" customWidth="true" hidden="false" outlineLevel="0" max="26" min="26" style="1" width="13.41"/>
    <col collapsed="false" customWidth="true" hidden="false" outlineLevel="0" max="28" min="27" style="1" width="10.71"/>
    <col collapsed="false" customWidth="true" hidden="false" outlineLevel="0" max="29" min="29" style="1" width="12.7"/>
    <col collapsed="false" customWidth="true" hidden="false" outlineLevel="0" max="30" min="30" style="1" width="4.7"/>
    <col collapsed="false" customWidth="true" hidden="false" outlineLevel="0" max="31" min="31" style="1" width="14.56"/>
    <col collapsed="false" customWidth="true" hidden="false" outlineLevel="0" max="32" min="32" style="1" width="6.7"/>
    <col collapsed="false" customWidth="true" hidden="false" outlineLevel="0" max="33" min="33" style="1" width="12.85"/>
    <col collapsed="false" customWidth="true" hidden="false" outlineLevel="0" max="34" min="34" style="1" width="10.71"/>
    <col collapsed="false" customWidth="true" hidden="false" outlineLevel="0" max="35" min="35" style="1" width="13.14"/>
    <col collapsed="false" customWidth="true" hidden="false" outlineLevel="0" max="36" min="36" style="1" width="6.7"/>
    <col collapsed="false" customWidth="true" hidden="true" outlineLevel="0" max="37" min="37" style="1" width="12.42"/>
    <col collapsed="false" customWidth="true" hidden="true" outlineLevel="0" max="38" min="38" style="1" width="14.7"/>
    <col collapsed="false" customWidth="true" hidden="true" outlineLevel="0" max="39" min="39" style="1" width="11.28"/>
    <col collapsed="false" customWidth="true" hidden="true" outlineLevel="0" max="40" min="40" style="1" width="9.06"/>
    <col collapsed="false" customWidth="false" hidden="false" outlineLevel="0" max="41" min="41" style="1" width="9.14"/>
    <col collapsed="false" customWidth="true" hidden="true" outlineLevel="0" max="43" min="42" style="1" width="9.06"/>
    <col collapsed="false" customWidth="true" hidden="false" outlineLevel="0" max="44" min="44" style="1" width="8.99"/>
    <col collapsed="false" customWidth="false" hidden="false" outlineLevel="0" max="45" min="45" style="1" width="9.14"/>
    <col collapsed="false" customWidth="true" hidden="false" outlineLevel="0" max="47" min="46" style="1" width="12.28"/>
    <col collapsed="false" customWidth="false" hidden="false" outlineLevel="0" max="48" min="48" style="1" width="9.14"/>
    <col collapsed="false" customWidth="true" hidden="false" outlineLevel="0" max="49" min="49" style="1" width="10.28"/>
    <col collapsed="false" customWidth="false" hidden="false" outlineLevel="0" max="257" min="50" style="1" width="9.14"/>
  </cols>
  <sheetData>
    <row r="1" customFormat="false" ht="13.5" hidden="false" customHeight="false" outlineLevel="0" collapsed="false">
      <c r="D1" s="191"/>
      <c r="H1" s="3" t="s">
        <v>0</v>
      </c>
      <c r="I1" s="4" t="s">
        <v>1</v>
      </c>
      <c r="N1" s="191"/>
      <c r="X1" s="191"/>
    </row>
    <row r="2" customFormat="false" ht="13.5" hidden="false" customHeight="false" outlineLevel="0" collapsed="false">
      <c r="A2" s="5" t="s">
        <v>2</v>
      </c>
      <c r="B2" s="6" t="n">
        <v>31</v>
      </c>
      <c r="C2" s="7"/>
      <c r="D2" s="192"/>
      <c r="E2" s="7"/>
      <c r="H2" s="9" t="n">
        <v>20000</v>
      </c>
      <c r="I2" s="10" t="n">
        <v>40000</v>
      </c>
      <c r="N2" s="192"/>
      <c r="X2" s="192"/>
    </row>
    <row r="3" customFormat="false" ht="19.5" hidden="false" customHeight="false" outlineLevel="0" collapsed="false">
      <c r="A3" s="11" t="s">
        <v>4</v>
      </c>
      <c r="B3" s="0"/>
      <c r="C3" s="0"/>
      <c r="D3" s="0"/>
      <c r="E3" s="0"/>
      <c r="F3" s="0"/>
      <c r="G3" s="0"/>
      <c r="H3" s="0" t="s">
        <v>71</v>
      </c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</row>
    <row r="4" customFormat="false" ht="19.5" hidden="false" customHeight="false" outlineLevel="0" collapsed="false">
      <c r="A4" s="11" t="s">
        <v>5</v>
      </c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R4" s="1" t="n">
        <v>36373</v>
      </c>
      <c r="AS4" s="1" t="s">
        <v>78</v>
      </c>
    </row>
    <row r="5" customFormat="false" ht="19.5" hidden="false" customHeight="false" outlineLevel="0" collapsed="false">
      <c r="A5" s="11"/>
      <c r="B5" s="0"/>
      <c r="C5" s="0"/>
      <c r="D5" s="0"/>
      <c r="E5" s="0"/>
      <c r="F5" s="0"/>
      <c r="G5" s="0"/>
      <c r="H5" s="0"/>
      <c r="I5" s="0"/>
      <c r="J5" s="0"/>
      <c r="K5" s="0"/>
      <c r="L5" s="12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R5" s="1" t="n">
        <v>36404</v>
      </c>
      <c r="AU5" s="144" t="n">
        <f aca="false">time</f>
        <v>45926.9769182753</v>
      </c>
    </row>
    <row r="6" customFormat="false" ht="19.5" hidden="false" customHeight="false" outlineLevel="0" collapsed="false">
      <c r="A6" s="13" t="s">
        <v>79</v>
      </c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R6" s="102" t="n">
        <f aca="true">IF(NOW()&lt;36404,ROUND(NOW(),0),36404)</f>
        <v>36404</v>
      </c>
      <c r="AT6" s="145" t="n">
        <f aca="true">NOW()</f>
        <v>45926.9769182753</v>
      </c>
      <c r="AU6" s="144" t="n">
        <v>0.5</v>
      </c>
    </row>
    <row r="7" customFormat="false" ht="16.5" hidden="false" customHeight="false" outlineLevel="0" collapsed="false">
      <c r="A7" s="14"/>
    </row>
    <row r="8" customFormat="false" ht="18" hidden="false" customHeight="false" outlineLevel="0" collapsed="false">
      <c r="B8" s="15" t="s">
        <v>7</v>
      </c>
      <c r="C8" s="16"/>
      <c r="D8" s="16"/>
      <c r="E8" s="16"/>
      <c r="F8" s="16"/>
      <c r="G8" s="16"/>
      <c r="H8" s="16"/>
      <c r="I8" s="16"/>
      <c r="J8" s="17"/>
      <c r="K8" s="18"/>
      <c r="L8" s="19" t="s">
        <v>8</v>
      </c>
      <c r="M8" s="20"/>
      <c r="N8" s="20"/>
      <c r="O8" s="20"/>
      <c r="P8" s="21"/>
      <c r="Q8" s="21"/>
      <c r="R8" s="21"/>
      <c r="S8" s="21"/>
      <c r="T8" s="22"/>
      <c r="V8" s="23" t="s">
        <v>9</v>
      </c>
      <c r="W8" s="24"/>
      <c r="X8" s="24"/>
      <c r="Y8" s="24"/>
      <c r="Z8" s="24"/>
      <c r="AA8" s="25"/>
      <c r="AB8" s="24"/>
      <c r="AC8" s="26"/>
      <c r="AD8" s="27"/>
    </row>
    <row r="9" customFormat="false" ht="15" hidden="false" customHeight="true" outlineLevel="0" collapsed="false">
      <c r="B9" s="28" t="s">
        <v>10</v>
      </c>
      <c r="C9" s="29"/>
      <c r="D9" s="18"/>
      <c r="E9" s="29"/>
      <c r="F9" s="18"/>
      <c r="G9" s="18"/>
      <c r="I9" s="18"/>
      <c r="J9" s="30"/>
      <c r="K9" s="18"/>
      <c r="L9" s="28" t="s">
        <v>11</v>
      </c>
      <c r="M9" s="29"/>
      <c r="N9" s="18"/>
      <c r="O9" s="29"/>
      <c r="P9" s="18"/>
      <c r="Q9" s="18"/>
      <c r="R9" s="18"/>
      <c r="S9" s="18"/>
      <c r="T9" s="31"/>
      <c r="V9" s="28" t="s">
        <v>10</v>
      </c>
      <c r="W9" s="29"/>
      <c r="X9" s="18"/>
      <c r="Y9" s="29"/>
      <c r="Z9" s="18"/>
      <c r="AA9" s="32"/>
      <c r="AB9" s="18"/>
      <c r="AC9" s="33"/>
      <c r="AD9" s="27"/>
      <c r="AU9" s="146"/>
    </row>
    <row r="10" customFormat="false" ht="15.75" hidden="false" customHeight="true" outlineLevel="0" collapsed="false">
      <c r="B10" s="34" t="s">
        <v>12</v>
      </c>
      <c r="D10" s="35"/>
      <c r="H10" s="35" t="s">
        <v>80</v>
      </c>
      <c r="J10" s="193" t="n">
        <f aca="false">hplr</f>
        <v>20000</v>
      </c>
      <c r="L10" s="34" t="s">
        <v>14</v>
      </c>
      <c r="N10" s="35"/>
      <c r="R10" s="35" t="str">
        <f aca="false">H10</f>
        <v>August Nom:</v>
      </c>
      <c r="S10" s="36" t="n">
        <f aca="false">wb</f>
        <v>40000</v>
      </c>
      <c r="T10" s="31"/>
      <c r="V10" s="28" t="s">
        <v>15</v>
      </c>
      <c r="W10" s="29"/>
      <c r="X10" s="35"/>
      <c r="Y10" s="29"/>
      <c r="Z10" s="32"/>
      <c r="AA10" s="32"/>
      <c r="AC10" s="31"/>
      <c r="AW10" s="112"/>
    </row>
    <row r="11" customFormat="false" ht="9.75" hidden="false" customHeight="true" outlineLevel="0" collapsed="false">
      <c r="B11" s="34"/>
      <c r="F11" s="37"/>
      <c r="G11" s="37"/>
      <c r="J11" s="31"/>
      <c r="L11" s="34"/>
      <c r="R11" s="37"/>
      <c r="T11" s="31"/>
      <c r="V11" s="38"/>
      <c r="W11" s="32"/>
      <c r="Y11" s="32"/>
      <c r="Z11" s="32"/>
      <c r="AA11" s="32"/>
      <c r="AB11" s="32"/>
      <c r="AC11" s="31"/>
      <c r="AK11" s="39"/>
      <c r="AL11" s="39"/>
      <c r="AM11" s="39"/>
    </row>
    <row r="12" customFormat="false" ht="16.5" hidden="false" customHeight="true" outlineLevel="0" collapsed="false">
      <c r="B12" s="40" t="s">
        <v>52</v>
      </c>
      <c r="C12" s="41"/>
      <c r="D12" s="40" t="s">
        <v>74</v>
      </c>
      <c r="E12" s="45"/>
      <c r="F12" s="40" t="s">
        <v>53</v>
      </c>
      <c r="G12" s="40"/>
      <c r="H12" s="40"/>
      <c r="I12" s="40"/>
      <c r="J12" s="42" t="n">
        <f aca="false">hplr*days</f>
        <v>620000</v>
      </c>
      <c r="L12" s="43" t="s">
        <v>52</v>
      </c>
      <c r="M12" s="41"/>
      <c r="N12" s="43" t="s">
        <v>74</v>
      </c>
      <c r="O12" s="45"/>
      <c r="P12" s="43" t="s">
        <v>53</v>
      </c>
      <c r="Q12" s="43"/>
      <c r="R12" s="43"/>
      <c r="S12" s="43"/>
      <c r="T12" s="31" t="n">
        <f aca="false">wb*days</f>
        <v>1240000</v>
      </c>
      <c r="V12" s="44" t="s">
        <v>52</v>
      </c>
      <c r="W12" s="45"/>
      <c r="X12" s="44" t="s">
        <v>81</v>
      </c>
      <c r="Y12" s="45"/>
      <c r="Z12" s="44" t="s">
        <v>53</v>
      </c>
      <c r="AA12" s="44"/>
      <c r="AB12" s="44"/>
      <c r="AC12" s="42"/>
      <c r="AK12" s="47" t="s">
        <v>18</v>
      </c>
      <c r="AL12" s="47"/>
      <c r="AM12" s="47"/>
    </row>
    <row r="13" customFormat="false" ht="15" hidden="false" customHeight="false" outlineLevel="0" collapsed="false">
      <c r="B13" s="48" t="s">
        <v>19</v>
      </c>
      <c r="C13" s="49"/>
      <c r="D13" s="48"/>
      <c r="E13" s="49"/>
      <c r="F13" s="50" t="s">
        <v>20</v>
      </c>
      <c r="G13" s="57" t="s">
        <v>20</v>
      </c>
      <c r="H13" s="51" t="s">
        <v>21</v>
      </c>
      <c r="I13" s="194" t="s">
        <v>22</v>
      </c>
      <c r="J13" s="195" t="s">
        <v>23</v>
      </c>
      <c r="K13" s="49"/>
      <c r="L13" s="54" t="s">
        <v>24</v>
      </c>
      <c r="M13" s="55"/>
      <c r="N13" s="48"/>
      <c r="O13" s="55"/>
      <c r="P13" s="56" t="s">
        <v>20</v>
      </c>
      <c r="Q13" s="57" t="s">
        <v>20</v>
      </c>
      <c r="R13" s="57" t="s">
        <v>21</v>
      </c>
      <c r="S13" s="45" t="s">
        <v>22</v>
      </c>
      <c r="T13" s="58" t="s">
        <v>23</v>
      </c>
      <c r="V13" s="48" t="s">
        <v>19</v>
      </c>
      <c r="W13" s="49"/>
      <c r="X13" s="48"/>
      <c r="Y13" s="49"/>
      <c r="Z13" s="56" t="s">
        <v>20</v>
      </c>
      <c r="AA13" s="57" t="s">
        <v>21</v>
      </c>
      <c r="AB13" s="59" t="s">
        <v>22</v>
      </c>
      <c r="AC13" s="60" t="s">
        <v>23</v>
      </c>
      <c r="AD13" s="49"/>
      <c r="AE13" s="147" t="s">
        <v>29</v>
      </c>
      <c r="AG13" s="147" t="s">
        <v>29</v>
      </c>
      <c r="AH13" s="147"/>
      <c r="AI13" s="147"/>
      <c r="AK13" s="62" t="s">
        <v>26</v>
      </c>
      <c r="AL13" s="39" t="s">
        <v>9</v>
      </c>
      <c r="AM13" s="62" t="s">
        <v>23</v>
      </c>
    </row>
    <row r="14" customFormat="false" ht="13.5" hidden="false" customHeight="false" outlineLevel="0" collapsed="false">
      <c r="A14" s="63"/>
      <c r="B14" s="64" t="s">
        <v>27</v>
      </c>
      <c r="C14" s="65"/>
      <c r="D14" s="64"/>
      <c r="E14" s="65"/>
      <c r="F14" s="64" t="n">
        <v>67</v>
      </c>
      <c r="G14" s="70" t="s">
        <v>65</v>
      </c>
      <c r="H14" s="66" t="n">
        <v>4132</v>
      </c>
      <c r="I14" s="64" t="s">
        <v>70</v>
      </c>
      <c r="J14" s="67"/>
      <c r="K14" s="68"/>
      <c r="L14" s="64" t="s">
        <v>27</v>
      </c>
      <c r="M14" s="65"/>
      <c r="N14" s="64"/>
      <c r="O14" s="65"/>
      <c r="P14" s="69" t="n">
        <v>67</v>
      </c>
      <c r="Q14" s="70" t="s">
        <v>65</v>
      </c>
      <c r="R14" s="65" t="n">
        <v>4132</v>
      </c>
      <c r="S14" s="204" t="s">
        <v>70</v>
      </c>
      <c r="T14" s="71"/>
      <c r="U14" s="63"/>
      <c r="V14" s="64" t="s">
        <v>27</v>
      </c>
      <c r="W14" s="65"/>
      <c r="X14" s="64"/>
      <c r="Y14" s="65"/>
      <c r="Z14" s="69" t="n">
        <v>67</v>
      </c>
      <c r="AA14" s="65" t="n">
        <v>4132</v>
      </c>
      <c r="AB14" s="72" t="s">
        <v>70</v>
      </c>
      <c r="AC14" s="73" t="s">
        <v>28</v>
      </c>
      <c r="AD14" s="68"/>
      <c r="AE14" s="148" t="s">
        <v>54</v>
      </c>
      <c r="AF14" s="63"/>
      <c r="AG14" s="149" t="s">
        <v>52</v>
      </c>
      <c r="AH14" s="196" t="s">
        <v>74</v>
      </c>
      <c r="AI14" s="150" t="s">
        <v>53</v>
      </c>
      <c r="AJ14" s="63"/>
      <c r="AK14" s="74"/>
      <c r="AL14" s="75"/>
      <c r="AM14" s="74"/>
      <c r="AN14" s="63"/>
      <c r="AO14" s="63" t="s">
        <v>55</v>
      </c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3"/>
      <c r="CQ14" s="63"/>
      <c r="CR14" s="63"/>
      <c r="CS14" s="63"/>
      <c r="CT14" s="63"/>
      <c r="CU14" s="63"/>
      <c r="CV14" s="63"/>
      <c r="CW14" s="63"/>
      <c r="CX14" s="63"/>
      <c r="CY14" s="63"/>
      <c r="CZ14" s="63"/>
      <c r="DA14" s="63"/>
      <c r="DB14" s="63"/>
      <c r="DC14" s="63"/>
      <c r="DD14" s="63"/>
      <c r="DE14" s="63"/>
      <c r="DF14" s="63"/>
      <c r="DG14" s="63"/>
      <c r="DH14" s="63"/>
      <c r="DI14" s="63"/>
      <c r="DJ14" s="63"/>
      <c r="DK14" s="63"/>
      <c r="DL14" s="63"/>
      <c r="DM14" s="63"/>
      <c r="DN14" s="63"/>
      <c r="DO14" s="63"/>
      <c r="DP14" s="63"/>
      <c r="DQ14" s="63"/>
      <c r="DR14" s="63"/>
      <c r="DS14" s="63"/>
      <c r="DT14" s="63"/>
      <c r="DU14" s="63"/>
      <c r="DV14" s="63"/>
      <c r="DW14" s="63"/>
      <c r="DX14" s="63"/>
      <c r="DY14" s="63"/>
      <c r="DZ14" s="63"/>
      <c r="EA14" s="63"/>
      <c r="EB14" s="63"/>
      <c r="EC14" s="63"/>
      <c r="ED14" s="63"/>
      <c r="EE14" s="63"/>
      <c r="EF14" s="63"/>
      <c r="EG14" s="63"/>
      <c r="EH14" s="63"/>
      <c r="EI14" s="63"/>
      <c r="EJ14" s="63"/>
      <c r="EK14" s="63"/>
      <c r="EL14" s="63"/>
      <c r="EM14" s="63"/>
      <c r="EN14" s="63"/>
      <c r="EO14" s="63"/>
      <c r="EP14" s="63"/>
      <c r="EQ14" s="63"/>
      <c r="ER14" s="63"/>
      <c r="ES14" s="63"/>
      <c r="ET14" s="63"/>
      <c r="EU14" s="63"/>
      <c r="EV14" s="63"/>
      <c r="EW14" s="63"/>
      <c r="EX14" s="63"/>
      <c r="EY14" s="63"/>
      <c r="EZ14" s="63"/>
      <c r="FA14" s="63"/>
      <c r="FB14" s="63"/>
      <c r="FC14" s="63"/>
      <c r="FD14" s="63"/>
      <c r="FE14" s="63"/>
      <c r="FF14" s="63"/>
      <c r="FG14" s="63"/>
      <c r="FH14" s="63"/>
      <c r="FI14" s="63"/>
      <c r="FJ14" s="63"/>
      <c r="FK14" s="63"/>
      <c r="FL14" s="63"/>
      <c r="FM14" s="63"/>
      <c r="FN14" s="63"/>
      <c r="FO14" s="63"/>
      <c r="FP14" s="63"/>
      <c r="FQ14" s="63"/>
      <c r="FR14" s="63"/>
      <c r="FS14" s="63"/>
      <c r="FT14" s="63"/>
      <c r="FU14" s="63"/>
      <c r="FV14" s="63"/>
      <c r="FW14" s="63"/>
      <c r="FX14" s="63"/>
      <c r="FY14" s="63"/>
      <c r="FZ14" s="63"/>
      <c r="GA14" s="63"/>
      <c r="GB14" s="63"/>
      <c r="GC14" s="63"/>
      <c r="GD14" s="63"/>
      <c r="GE14" s="63"/>
      <c r="GF14" s="63"/>
      <c r="GG14" s="63"/>
      <c r="GH14" s="63"/>
      <c r="GI14" s="63"/>
      <c r="GJ14" s="63"/>
      <c r="GK14" s="63"/>
      <c r="GL14" s="63"/>
      <c r="GM14" s="63"/>
      <c r="GN14" s="63"/>
      <c r="GO14" s="63"/>
      <c r="GP14" s="63"/>
      <c r="GQ14" s="63"/>
      <c r="GR14" s="63"/>
      <c r="GS14" s="63"/>
      <c r="GT14" s="63"/>
      <c r="GU14" s="63"/>
      <c r="GV14" s="63"/>
      <c r="GW14" s="63"/>
      <c r="GX14" s="63"/>
      <c r="GY14" s="63"/>
      <c r="GZ14" s="63"/>
      <c r="HA14" s="63"/>
      <c r="HB14" s="63"/>
      <c r="HC14" s="63"/>
      <c r="HD14" s="63"/>
      <c r="HE14" s="63"/>
      <c r="HF14" s="63"/>
      <c r="HG14" s="63"/>
      <c r="HH14" s="63"/>
      <c r="HI14" s="63"/>
      <c r="HJ14" s="63"/>
      <c r="HK14" s="63"/>
      <c r="HL14" s="63"/>
      <c r="HM14" s="63"/>
      <c r="HN14" s="63"/>
      <c r="HO14" s="63"/>
      <c r="HP14" s="63"/>
      <c r="HQ14" s="63"/>
      <c r="HR14" s="63"/>
      <c r="HS14" s="63"/>
      <c r="HT14" s="63"/>
      <c r="HU14" s="63"/>
      <c r="HV14" s="63"/>
      <c r="HW14" s="63"/>
      <c r="HX14" s="63"/>
      <c r="HY14" s="63"/>
      <c r="HZ14" s="63"/>
      <c r="IA14" s="63"/>
      <c r="IB14" s="63"/>
      <c r="IC14" s="63"/>
      <c r="ID14" s="63"/>
      <c r="IE14" s="63"/>
      <c r="IF14" s="63"/>
      <c r="IG14" s="63"/>
      <c r="IH14" s="63"/>
      <c r="II14" s="63"/>
      <c r="IJ14" s="63"/>
      <c r="IK14" s="63"/>
      <c r="IL14" s="63"/>
      <c r="IM14" s="63"/>
      <c r="IN14" s="63"/>
      <c r="IO14" s="63"/>
      <c r="IP14" s="63"/>
      <c r="IQ14" s="63"/>
      <c r="IR14" s="63"/>
      <c r="IS14" s="63"/>
      <c r="IT14" s="63"/>
      <c r="IU14" s="63"/>
      <c r="IV14" s="63"/>
      <c r="IW14" s="63"/>
    </row>
    <row r="15" customFormat="false" ht="13.5" hidden="true" customHeight="false" outlineLevel="0" collapsed="false">
      <c r="A15" s="63"/>
      <c r="B15" s="124"/>
      <c r="C15" s="68"/>
      <c r="D15" s="68"/>
      <c r="E15" s="68"/>
      <c r="F15" s="68"/>
      <c r="G15" s="68"/>
      <c r="H15" s="68"/>
      <c r="I15" s="68"/>
      <c r="J15" s="125" t="s">
        <v>56</v>
      </c>
      <c r="K15" s="68"/>
      <c r="L15" s="124"/>
      <c r="M15" s="68"/>
      <c r="N15" s="68"/>
      <c r="O15" s="68"/>
      <c r="P15" s="126"/>
      <c r="Q15" s="126"/>
      <c r="R15" s="126"/>
      <c r="S15" s="68"/>
      <c r="T15" s="127" t="s">
        <v>57</v>
      </c>
      <c r="U15" s="63"/>
      <c r="V15" s="124"/>
      <c r="W15" s="68"/>
      <c r="X15" s="68"/>
      <c r="Y15" s="68"/>
      <c r="Z15" s="68"/>
      <c r="AA15" s="68"/>
      <c r="AB15" s="126"/>
      <c r="AC15" s="128" t="s">
        <v>58</v>
      </c>
      <c r="AD15" s="68"/>
      <c r="AE15" s="63"/>
      <c r="AF15" s="63"/>
      <c r="AG15" s="63"/>
      <c r="AH15" s="63"/>
      <c r="AI15" s="63"/>
      <c r="AJ15" s="63"/>
      <c r="AK15" s="74"/>
      <c r="AL15" s="75"/>
      <c r="AM15" s="74"/>
      <c r="AN15" s="63"/>
      <c r="AO15" s="63" t="s">
        <v>59</v>
      </c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  <c r="EE15" s="63"/>
      <c r="EF15" s="63"/>
      <c r="EG15" s="63"/>
      <c r="EH15" s="63"/>
      <c r="EI15" s="63"/>
      <c r="EJ15" s="63"/>
      <c r="EK15" s="63"/>
      <c r="EL15" s="63"/>
      <c r="EM15" s="63"/>
      <c r="EN15" s="63"/>
      <c r="EO15" s="63"/>
      <c r="EP15" s="63"/>
      <c r="EQ15" s="63"/>
      <c r="ER15" s="63"/>
      <c r="ES15" s="63"/>
      <c r="ET15" s="63"/>
      <c r="EU15" s="63"/>
      <c r="EV15" s="63"/>
      <c r="EW15" s="63"/>
      <c r="EX15" s="63"/>
      <c r="EY15" s="63"/>
      <c r="EZ15" s="63"/>
      <c r="FA15" s="63"/>
      <c r="FB15" s="63"/>
      <c r="FC15" s="63"/>
      <c r="FD15" s="63"/>
      <c r="FE15" s="63"/>
      <c r="FF15" s="63"/>
      <c r="FG15" s="63"/>
      <c r="FH15" s="63"/>
      <c r="FI15" s="63"/>
      <c r="FJ15" s="63"/>
      <c r="FK15" s="63"/>
      <c r="FL15" s="63"/>
      <c r="FM15" s="63"/>
      <c r="FN15" s="63"/>
      <c r="FO15" s="63"/>
      <c r="FP15" s="63"/>
      <c r="FQ15" s="63"/>
      <c r="FR15" s="63"/>
      <c r="FS15" s="63"/>
      <c r="FT15" s="63"/>
      <c r="FU15" s="63"/>
      <c r="FV15" s="63"/>
      <c r="FW15" s="63"/>
      <c r="FX15" s="63"/>
      <c r="FY15" s="63"/>
      <c r="FZ15" s="63"/>
      <c r="GA15" s="63"/>
      <c r="GB15" s="63"/>
      <c r="GC15" s="63"/>
      <c r="GD15" s="63"/>
      <c r="GE15" s="63"/>
      <c r="GF15" s="63"/>
      <c r="GG15" s="63"/>
      <c r="GH15" s="63"/>
      <c r="GI15" s="63"/>
      <c r="GJ15" s="63"/>
      <c r="GK15" s="63"/>
      <c r="GL15" s="63"/>
      <c r="GM15" s="63"/>
      <c r="GN15" s="63"/>
      <c r="GO15" s="63"/>
      <c r="GP15" s="63"/>
      <c r="GQ15" s="63"/>
      <c r="GR15" s="63"/>
      <c r="GS15" s="63"/>
      <c r="GT15" s="63"/>
      <c r="GU15" s="63"/>
      <c r="GV15" s="63"/>
      <c r="GW15" s="63"/>
      <c r="GX15" s="63"/>
      <c r="GY15" s="63"/>
      <c r="GZ15" s="63"/>
      <c r="HA15" s="63"/>
      <c r="HB15" s="63"/>
      <c r="HC15" s="63"/>
      <c r="HD15" s="63"/>
      <c r="HE15" s="63"/>
      <c r="HF15" s="63"/>
      <c r="HG15" s="63"/>
      <c r="HH15" s="63"/>
      <c r="HI15" s="63"/>
      <c r="HJ15" s="63"/>
      <c r="HK15" s="63"/>
      <c r="HL15" s="63"/>
      <c r="HM15" s="63"/>
      <c r="HN15" s="63"/>
      <c r="HO15" s="63"/>
      <c r="HP15" s="63"/>
      <c r="HQ15" s="63"/>
      <c r="HR15" s="63"/>
      <c r="HS15" s="63"/>
      <c r="HT15" s="63"/>
      <c r="HU15" s="63"/>
      <c r="HV15" s="63"/>
      <c r="HW15" s="63"/>
      <c r="HX15" s="63"/>
      <c r="HY15" s="63"/>
      <c r="HZ15" s="63"/>
      <c r="IA15" s="63"/>
      <c r="IB15" s="63"/>
      <c r="IC15" s="63"/>
      <c r="ID15" s="63"/>
      <c r="IE15" s="63"/>
      <c r="IF15" s="63"/>
      <c r="IG15" s="63"/>
      <c r="IH15" s="63"/>
      <c r="II15" s="63"/>
      <c r="IJ15" s="63"/>
      <c r="IK15" s="63"/>
      <c r="IL15" s="63"/>
      <c r="IM15" s="63"/>
      <c r="IN15" s="63"/>
      <c r="IO15" s="63"/>
      <c r="IP15" s="63"/>
      <c r="IQ15" s="63"/>
      <c r="IR15" s="63"/>
      <c r="IS15" s="63"/>
      <c r="IT15" s="63"/>
      <c r="IU15" s="63"/>
      <c r="IV15" s="63"/>
      <c r="IW15" s="63"/>
    </row>
    <row r="16" customFormat="false" ht="15" hidden="false" customHeight="true" outlineLevel="0" collapsed="false">
      <c r="A16" s="1" t="n">
        <v>1</v>
      </c>
      <c r="B16" s="91" t="n">
        <v>0</v>
      </c>
      <c r="C16" s="151"/>
      <c r="D16" s="197" t="n">
        <v>0</v>
      </c>
      <c r="E16" s="151"/>
      <c r="F16" s="78" t="n">
        <v>70000</v>
      </c>
      <c r="G16" s="78" t="n">
        <v>0</v>
      </c>
      <c r="H16" s="78" t="n">
        <v>0</v>
      </c>
      <c r="I16" s="78" t="n">
        <v>0</v>
      </c>
      <c r="J16" s="79" t="n">
        <f aca="false">SUM(B16:I16)</f>
        <v>70000</v>
      </c>
      <c r="K16" s="80"/>
      <c r="L16" s="81" t="n">
        <v>0</v>
      </c>
      <c r="M16" s="82"/>
      <c r="N16" s="197" t="n">
        <v>0</v>
      </c>
      <c r="O16" s="82"/>
      <c r="P16" s="83" t="n">
        <v>0</v>
      </c>
      <c r="Q16" s="84" t="n">
        <v>0</v>
      </c>
      <c r="R16" s="84" t="n">
        <v>0</v>
      </c>
      <c r="S16" s="84" t="n">
        <v>20000</v>
      </c>
      <c r="T16" s="85" t="n">
        <f aca="false">SUM(L16:S16)</f>
        <v>20000</v>
      </c>
      <c r="V16" s="86" t="n">
        <v>0</v>
      </c>
      <c r="W16" s="87"/>
      <c r="X16" s="197" t="n">
        <v>0</v>
      </c>
      <c r="Y16" s="198"/>
      <c r="Z16" s="88" t="n">
        <v>0</v>
      </c>
      <c r="AA16" s="89" t="n">
        <v>0</v>
      </c>
      <c r="AB16" s="90" t="n">
        <v>0</v>
      </c>
      <c r="AC16" s="79" t="n">
        <f aca="false">SUM(V16:AB16)</f>
        <v>0</v>
      </c>
      <c r="AE16" s="152" t="n">
        <f aca="false">+AC16+T16+J16</f>
        <v>90000</v>
      </c>
      <c r="AG16" s="142" t="n">
        <f aca="false">B16+L16+V16</f>
        <v>0</v>
      </c>
      <c r="AH16" s="1" t="n">
        <f aca="false">D16+N16+X16</f>
        <v>0</v>
      </c>
      <c r="AI16" s="107" t="n">
        <f aca="false">AB16+AA16+Z16+S16+R16+Q16+P16+I16+H16+G16+F16</f>
        <v>90000</v>
      </c>
      <c r="AK16" s="83" t="n">
        <f aca="false">B16+L16</f>
        <v>0</v>
      </c>
      <c r="AL16" s="83" t="n">
        <f aca="false">V16</f>
        <v>0</v>
      </c>
      <c r="AM16" s="84" t="n">
        <f aca="false">SUM(AK16:AL16)</f>
        <v>0</v>
      </c>
      <c r="AO16" s="1" t="n">
        <f aca="false">IF(now&gt;AR16-1,1,"")</f>
        <v>1</v>
      </c>
      <c r="AR16" s="1" t="n">
        <v>36373</v>
      </c>
      <c r="AS16" s="153" t="n">
        <v>36373</v>
      </c>
    </row>
    <row r="17" customFormat="false" ht="15" hidden="false" customHeight="true" outlineLevel="0" collapsed="false">
      <c r="A17" s="1" t="n">
        <f aca="false">+A16+1</f>
        <v>2</v>
      </c>
      <c r="B17" s="91" t="n">
        <v>0</v>
      </c>
      <c r="C17" s="151"/>
      <c r="D17" s="197" t="n">
        <v>0</v>
      </c>
      <c r="E17" s="151"/>
      <c r="F17" s="78" t="n">
        <v>70000</v>
      </c>
      <c r="G17" s="78" t="n">
        <v>0</v>
      </c>
      <c r="H17" s="78" t="n">
        <v>0</v>
      </c>
      <c r="I17" s="78" t="n">
        <v>20000</v>
      </c>
      <c r="J17" s="79" t="n">
        <f aca="false">SUM(B17:I17)</f>
        <v>90000</v>
      </c>
      <c r="K17" s="80"/>
      <c r="L17" s="81" t="n">
        <v>17500</v>
      </c>
      <c r="M17" s="82"/>
      <c r="N17" s="197" t="n">
        <v>0</v>
      </c>
      <c r="O17" s="82"/>
      <c r="P17" s="83" t="n">
        <v>0</v>
      </c>
      <c r="Q17" s="84" t="n">
        <f aca="false">Q16</f>
        <v>0</v>
      </c>
      <c r="R17" s="84" t="n">
        <v>0</v>
      </c>
      <c r="S17" s="84" t="n">
        <v>0</v>
      </c>
      <c r="T17" s="85" t="n">
        <f aca="false">SUM(L17:S17)</f>
        <v>17500</v>
      </c>
      <c r="V17" s="86" t="n">
        <v>0</v>
      </c>
      <c r="W17" s="87"/>
      <c r="X17" s="197" t="n">
        <v>0</v>
      </c>
      <c r="Y17" s="198"/>
      <c r="Z17" s="88" t="n">
        <v>0</v>
      </c>
      <c r="AA17" s="89" t="n">
        <v>0</v>
      </c>
      <c r="AB17" s="90" t="n">
        <v>0</v>
      </c>
      <c r="AC17" s="79" t="n">
        <f aca="false">+V17+Z17</f>
        <v>0</v>
      </c>
      <c r="AE17" s="154" t="n">
        <f aca="false">+AC17+T17+J17</f>
        <v>107500</v>
      </c>
      <c r="AG17" s="34" t="n">
        <f aca="false">B17+L17+V17</f>
        <v>17500</v>
      </c>
      <c r="AH17" s="1" t="n">
        <f aca="false">D17+N17+X17</f>
        <v>0</v>
      </c>
      <c r="AI17" s="31" t="n">
        <f aca="false">AB17+AA17+Z17+S17+R17+Q17+P17+I17+H17+G17+F17</f>
        <v>90000</v>
      </c>
      <c r="AK17" s="83" t="n">
        <f aca="false">B17+L17</f>
        <v>17500</v>
      </c>
      <c r="AL17" s="83" t="n">
        <f aca="false">V17</f>
        <v>0</v>
      </c>
      <c r="AM17" s="84" t="n">
        <f aca="false">SUM(AK17:AL17)</f>
        <v>17500</v>
      </c>
      <c r="AO17" s="1" t="n">
        <f aca="false">IF(now-1&gt;AR17,1,"")</f>
        <v>1</v>
      </c>
      <c r="AR17" s="1" t="n">
        <f aca="false">AR16+1</f>
        <v>36374</v>
      </c>
      <c r="AS17" s="153" t="n">
        <v>36374</v>
      </c>
    </row>
    <row r="18" customFormat="false" ht="15" hidden="false" customHeight="true" outlineLevel="0" collapsed="false">
      <c r="A18" s="1" t="n">
        <f aca="false">+A17+1</f>
        <v>3</v>
      </c>
      <c r="B18" s="91" t="n">
        <v>0</v>
      </c>
      <c r="C18" s="151"/>
      <c r="D18" s="197" t="n">
        <v>0</v>
      </c>
      <c r="E18" s="151"/>
      <c r="F18" s="78" t="n">
        <v>70000</v>
      </c>
      <c r="G18" s="78" t="n">
        <v>0</v>
      </c>
      <c r="H18" s="78" t="n">
        <v>0</v>
      </c>
      <c r="I18" s="78" t="n">
        <v>20000</v>
      </c>
      <c r="J18" s="79" t="n">
        <f aca="false">SUM(B18:I18)</f>
        <v>90000</v>
      </c>
      <c r="K18" s="80"/>
      <c r="L18" s="81" t="n">
        <v>39377</v>
      </c>
      <c r="M18" s="82"/>
      <c r="N18" s="197" t="n">
        <v>0</v>
      </c>
      <c r="O18" s="82"/>
      <c r="P18" s="83" t="n">
        <v>0</v>
      </c>
      <c r="Q18" s="84" t="n">
        <f aca="false">Q17</f>
        <v>0</v>
      </c>
      <c r="R18" s="84" t="n">
        <v>0</v>
      </c>
      <c r="S18" s="84" t="n">
        <v>0</v>
      </c>
      <c r="T18" s="85" t="n">
        <f aca="false">SUM(L18:S18)</f>
        <v>39377</v>
      </c>
      <c r="V18" s="86" t="n">
        <v>0</v>
      </c>
      <c r="W18" s="87"/>
      <c r="X18" s="197" t="n">
        <v>0</v>
      </c>
      <c r="Y18" s="198"/>
      <c r="Z18" s="88" t="n">
        <v>0</v>
      </c>
      <c r="AA18" s="89" t="n">
        <v>0</v>
      </c>
      <c r="AB18" s="90" t="n">
        <v>0</v>
      </c>
      <c r="AC18" s="79" t="n">
        <f aca="false">+V18+Z18</f>
        <v>0</v>
      </c>
      <c r="AE18" s="154" t="n">
        <f aca="false">+AC18+T18+J18</f>
        <v>129377</v>
      </c>
      <c r="AG18" s="34" t="n">
        <f aca="false">B18+L18+V18</f>
        <v>39377</v>
      </c>
      <c r="AH18" s="1" t="n">
        <f aca="false">D18+N18+X18</f>
        <v>0</v>
      </c>
      <c r="AI18" s="31" t="n">
        <f aca="false">AB18+AA18+Z18+S18+R18+Q18+P18+I18+H18+G18+F18</f>
        <v>90000</v>
      </c>
      <c r="AK18" s="83" t="n">
        <f aca="false">B18+L18</f>
        <v>39377</v>
      </c>
      <c r="AL18" s="83" t="n">
        <f aca="false">V18</f>
        <v>0</v>
      </c>
      <c r="AM18" s="84" t="n">
        <f aca="false">SUM(AK18:AL18)</f>
        <v>39377</v>
      </c>
      <c r="AO18" s="1" t="n">
        <f aca="false">IF(now-1&gt;AR18,1,"")</f>
        <v>1</v>
      </c>
      <c r="AR18" s="1" t="n">
        <f aca="false">AR17+1</f>
        <v>36375</v>
      </c>
      <c r="AS18" s="153" t="n">
        <v>36375</v>
      </c>
    </row>
    <row r="19" customFormat="false" ht="15" hidden="false" customHeight="true" outlineLevel="0" collapsed="false">
      <c r="A19" s="1" t="n">
        <f aca="false">+A18+1</f>
        <v>4</v>
      </c>
      <c r="B19" s="91" t="n">
        <v>30000</v>
      </c>
      <c r="C19" s="151"/>
      <c r="D19" s="197" t="n">
        <v>0</v>
      </c>
      <c r="E19" s="151"/>
      <c r="F19" s="78" t="n">
        <v>70000</v>
      </c>
      <c r="G19" s="78" t="n">
        <v>0</v>
      </c>
      <c r="H19" s="78" t="n">
        <v>0</v>
      </c>
      <c r="I19" s="78" t="n">
        <v>20000</v>
      </c>
      <c r="J19" s="79" t="n">
        <f aca="false">SUM(B19:I19)</f>
        <v>120000</v>
      </c>
      <c r="K19" s="80"/>
      <c r="L19" s="81" t="n">
        <v>27083</v>
      </c>
      <c r="M19" s="82"/>
      <c r="N19" s="197" t="n">
        <v>0</v>
      </c>
      <c r="O19" s="82"/>
      <c r="P19" s="83" t="n">
        <v>0</v>
      </c>
      <c r="Q19" s="84" t="n">
        <f aca="false">Q18</f>
        <v>0</v>
      </c>
      <c r="R19" s="84" t="n">
        <v>0</v>
      </c>
      <c r="S19" s="84" t="n">
        <v>0</v>
      </c>
      <c r="T19" s="85" t="n">
        <f aca="false">SUM(L19:S19)</f>
        <v>27083</v>
      </c>
      <c r="V19" s="86" t="n">
        <v>0</v>
      </c>
      <c r="W19" s="87"/>
      <c r="X19" s="197" t="n">
        <v>0</v>
      </c>
      <c r="Y19" s="198"/>
      <c r="Z19" s="88" t="n">
        <v>0</v>
      </c>
      <c r="AA19" s="89" t="n">
        <v>0</v>
      </c>
      <c r="AB19" s="90" t="n">
        <v>0</v>
      </c>
      <c r="AC19" s="79" t="n">
        <f aca="false">+V19+Z19</f>
        <v>0</v>
      </c>
      <c r="AE19" s="154" t="n">
        <f aca="false">+AC19+T19+J19</f>
        <v>147083</v>
      </c>
      <c r="AG19" s="34" t="n">
        <f aca="false">B19+L19+V19</f>
        <v>57083</v>
      </c>
      <c r="AH19" s="1" t="n">
        <f aca="false">D19+N19+X19</f>
        <v>0</v>
      </c>
      <c r="AI19" s="31" t="n">
        <f aca="false">AB19+AA19+Z19+S19+R19+Q19+P19+I19+H19+G19+F19</f>
        <v>90000</v>
      </c>
      <c r="AK19" s="83" t="n">
        <f aca="false">B19+L19</f>
        <v>57083</v>
      </c>
      <c r="AL19" s="83" t="n">
        <f aca="false">V19</f>
        <v>0</v>
      </c>
      <c r="AM19" s="84" t="n">
        <f aca="false">SUM(AK19:AL19)</f>
        <v>57083</v>
      </c>
      <c r="AO19" s="1" t="n">
        <f aca="false">IF(now-1&gt;AR19,1,"")</f>
        <v>1</v>
      </c>
      <c r="AR19" s="1" t="n">
        <f aca="false">AR18+1</f>
        <v>36376</v>
      </c>
      <c r="AS19" s="153" t="n">
        <v>36376</v>
      </c>
    </row>
    <row r="20" customFormat="false" ht="15" hidden="false" customHeight="true" outlineLevel="0" collapsed="false">
      <c r="A20" s="1" t="n">
        <f aca="false">+A19+1</f>
        <v>5</v>
      </c>
      <c r="B20" s="91" t="n">
        <v>0</v>
      </c>
      <c r="C20" s="151"/>
      <c r="D20" s="197" t="n">
        <v>0</v>
      </c>
      <c r="E20" s="151"/>
      <c r="F20" s="78" t="n">
        <v>60000</v>
      </c>
      <c r="G20" s="78" t="n">
        <v>0</v>
      </c>
      <c r="H20" s="78" t="n">
        <v>10000</v>
      </c>
      <c r="I20" s="78" t="n">
        <v>20000</v>
      </c>
      <c r="J20" s="79" t="n">
        <f aca="false">SUM(B20:I20)</f>
        <v>90000</v>
      </c>
      <c r="K20" s="80"/>
      <c r="L20" s="81" t="n">
        <v>20000</v>
      </c>
      <c r="M20" s="82"/>
      <c r="N20" s="197" t="n">
        <v>0</v>
      </c>
      <c r="O20" s="82"/>
      <c r="P20" s="83" t="n">
        <v>0</v>
      </c>
      <c r="Q20" s="84" t="n">
        <f aca="false">Q19</f>
        <v>0</v>
      </c>
      <c r="R20" s="84" t="n">
        <v>0</v>
      </c>
      <c r="S20" s="84" t="n">
        <v>0</v>
      </c>
      <c r="T20" s="85" t="n">
        <f aca="false">SUM(L20:S20)</f>
        <v>20000</v>
      </c>
      <c r="V20" s="86" t="n">
        <v>0</v>
      </c>
      <c r="W20" s="87"/>
      <c r="X20" s="197" t="n">
        <v>0</v>
      </c>
      <c r="Y20" s="198"/>
      <c r="Z20" s="88" t="n">
        <v>0</v>
      </c>
      <c r="AA20" s="89" t="n">
        <v>0</v>
      </c>
      <c r="AB20" s="90" t="n">
        <v>0</v>
      </c>
      <c r="AC20" s="79" t="n">
        <f aca="false">+V20+Z20</f>
        <v>0</v>
      </c>
      <c r="AE20" s="154" t="n">
        <f aca="false">+AC20+T20+J20</f>
        <v>110000</v>
      </c>
      <c r="AG20" s="34" t="n">
        <f aca="false">B20+L20+V20</f>
        <v>20000</v>
      </c>
      <c r="AH20" s="1" t="n">
        <f aca="false">D20+N20+X20</f>
        <v>0</v>
      </c>
      <c r="AI20" s="31" t="n">
        <f aca="false">AB20+AA20+Z20+S20+R20+Q20+P20+I20+H20+G20+F20</f>
        <v>90000</v>
      </c>
      <c r="AK20" s="83" t="n">
        <f aca="false">B20+L20</f>
        <v>20000</v>
      </c>
      <c r="AL20" s="83" t="n">
        <f aca="false">V20</f>
        <v>0</v>
      </c>
      <c r="AM20" s="84" t="n">
        <f aca="false">SUM(AK20:AL20)</f>
        <v>20000</v>
      </c>
      <c r="AO20" s="1" t="n">
        <f aca="false">IF(now-1&gt;AR20,1,"")</f>
        <v>1</v>
      </c>
      <c r="AR20" s="1" t="n">
        <f aca="false">AR19+1</f>
        <v>36377</v>
      </c>
      <c r="AS20" s="153" t="n">
        <v>36377</v>
      </c>
    </row>
    <row r="21" customFormat="false" ht="15" hidden="false" customHeight="true" outlineLevel="0" collapsed="false">
      <c r="A21" s="1" t="n">
        <f aca="false">+A20+1</f>
        <v>6</v>
      </c>
      <c r="B21" s="91" t="n">
        <v>0</v>
      </c>
      <c r="C21" s="151"/>
      <c r="D21" s="197" t="n">
        <v>0</v>
      </c>
      <c r="E21" s="151"/>
      <c r="F21" s="78" t="n">
        <v>60000</v>
      </c>
      <c r="G21" s="78" t="n">
        <v>0</v>
      </c>
      <c r="H21" s="78" t="n">
        <v>10000</v>
      </c>
      <c r="I21" s="78" t="n">
        <v>20000</v>
      </c>
      <c r="J21" s="79" t="n">
        <f aca="false">SUM(B21:I21)</f>
        <v>90000</v>
      </c>
      <c r="K21" s="80"/>
      <c r="L21" s="81" t="n">
        <v>19171</v>
      </c>
      <c r="M21" s="82"/>
      <c r="N21" s="197" t="n">
        <v>0</v>
      </c>
      <c r="O21" s="82"/>
      <c r="P21" s="83" t="n">
        <v>0</v>
      </c>
      <c r="Q21" s="84" t="n">
        <f aca="false">Q20</f>
        <v>0</v>
      </c>
      <c r="R21" s="84" t="n">
        <v>0</v>
      </c>
      <c r="S21" s="84" t="n">
        <v>0</v>
      </c>
      <c r="T21" s="85" t="n">
        <f aca="false">SUM(L21:S21)</f>
        <v>19171</v>
      </c>
      <c r="V21" s="86" t="n">
        <v>0</v>
      </c>
      <c r="W21" s="87"/>
      <c r="X21" s="197" t="n">
        <v>0</v>
      </c>
      <c r="Y21" s="198"/>
      <c r="Z21" s="88" t="n">
        <v>0</v>
      </c>
      <c r="AA21" s="89" t="n">
        <v>0</v>
      </c>
      <c r="AB21" s="90" t="n">
        <v>0</v>
      </c>
      <c r="AC21" s="79" t="n">
        <f aca="false">+V21+Z21</f>
        <v>0</v>
      </c>
      <c r="AE21" s="154" t="n">
        <f aca="false">+AC21+T21+J21</f>
        <v>109171</v>
      </c>
      <c r="AG21" s="34" t="n">
        <f aca="false">B21+L21+V21</f>
        <v>19171</v>
      </c>
      <c r="AH21" s="1" t="n">
        <f aca="false">D21+N21+X21</f>
        <v>0</v>
      </c>
      <c r="AI21" s="31" t="n">
        <f aca="false">AB21+AA21+Z21+S21+R21+Q21+P21+I21+H21+G21+F21</f>
        <v>90000</v>
      </c>
      <c r="AK21" s="83" t="n">
        <f aca="false">B21+L21</f>
        <v>19171</v>
      </c>
      <c r="AL21" s="83" t="n">
        <f aca="false">V21</f>
        <v>0</v>
      </c>
      <c r="AM21" s="84" t="n">
        <f aca="false">SUM(AK21:AL21)</f>
        <v>19171</v>
      </c>
      <c r="AO21" s="1" t="n">
        <f aca="false">IF(now-1&gt;AR21,1,"")</f>
        <v>1</v>
      </c>
      <c r="AR21" s="1" t="n">
        <f aca="false">AR20+1</f>
        <v>36378</v>
      </c>
      <c r="AS21" s="153" t="n">
        <v>36378</v>
      </c>
    </row>
    <row r="22" customFormat="false" ht="15" hidden="false" customHeight="true" outlineLevel="0" collapsed="false">
      <c r="A22" s="1" t="n">
        <f aca="false">+A21+1</f>
        <v>7</v>
      </c>
      <c r="B22" s="91" t="n">
        <v>0</v>
      </c>
      <c r="C22" s="151"/>
      <c r="D22" s="197" t="n">
        <v>0</v>
      </c>
      <c r="E22" s="151"/>
      <c r="F22" s="78" t="n">
        <v>60000</v>
      </c>
      <c r="G22" s="78" t="n">
        <v>0</v>
      </c>
      <c r="H22" s="78" t="n">
        <v>10000</v>
      </c>
      <c r="I22" s="78" t="n">
        <v>0</v>
      </c>
      <c r="J22" s="79" t="n">
        <f aca="false">SUM(B22:I22)</f>
        <v>70000</v>
      </c>
      <c r="K22" s="80"/>
      <c r="L22" s="81" t="n">
        <v>0</v>
      </c>
      <c r="M22" s="82"/>
      <c r="N22" s="197" t="n">
        <v>0</v>
      </c>
      <c r="O22" s="82"/>
      <c r="P22" s="83" t="n">
        <v>0</v>
      </c>
      <c r="Q22" s="84" t="n">
        <f aca="false">Q21</f>
        <v>0</v>
      </c>
      <c r="R22" s="84" t="n">
        <v>0</v>
      </c>
      <c r="S22" s="84" t="n">
        <v>20000</v>
      </c>
      <c r="T22" s="85" t="n">
        <f aca="false">SUM(L22:S22)</f>
        <v>20000</v>
      </c>
      <c r="V22" s="86" t="n">
        <v>0</v>
      </c>
      <c r="W22" s="87"/>
      <c r="X22" s="197" t="n">
        <v>0</v>
      </c>
      <c r="Y22" s="198"/>
      <c r="Z22" s="88" t="n">
        <v>0</v>
      </c>
      <c r="AA22" s="89" t="n">
        <v>0</v>
      </c>
      <c r="AB22" s="90" t="n">
        <v>0</v>
      </c>
      <c r="AC22" s="79" t="n">
        <f aca="false">SUM(V22:AB22)</f>
        <v>0</v>
      </c>
      <c r="AE22" s="154" t="n">
        <f aca="false">+AC22+T22+J22</f>
        <v>90000</v>
      </c>
      <c r="AG22" s="34" t="n">
        <f aca="false">B22+L22+V22</f>
        <v>0</v>
      </c>
      <c r="AH22" s="1" t="n">
        <f aca="false">D22+N22+X22</f>
        <v>0</v>
      </c>
      <c r="AI22" s="31" t="n">
        <f aca="false">AB22+AA22+Z22+S22+R22+Q22+P22+I22+H22+G22+F22</f>
        <v>90000</v>
      </c>
      <c r="AK22" s="83" t="n">
        <f aca="false">B22+L22</f>
        <v>0</v>
      </c>
      <c r="AL22" s="83" t="n">
        <f aca="false">V22</f>
        <v>0</v>
      </c>
      <c r="AM22" s="84" t="n">
        <f aca="false">SUM(AK22:AL22)</f>
        <v>0</v>
      </c>
      <c r="AO22" s="1" t="n">
        <f aca="false">IF(now-1&gt;AR22,1,"")</f>
        <v>1</v>
      </c>
      <c r="AR22" s="1" t="n">
        <f aca="false">AR21+1</f>
        <v>36379</v>
      </c>
      <c r="AS22" s="153" t="n">
        <v>36379</v>
      </c>
    </row>
    <row r="23" customFormat="false" ht="15" hidden="false" customHeight="true" outlineLevel="0" collapsed="false">
      <c r="A23" s="1" t="n">
        <f aca="false">+A22+1</f>
        <v>8</v>
      </c>
      <c r="B23" s="91" t="n">
        <v>0</v>
      </c>
      <c r="C23" s="151"/>
      <c r="D23" s="197" t="n">
        <v>0</v>
      </c>
      <c r="E23" s="151"/>
      <c r="F23" s="78" t="n">
        <v>0</v>
      </c>
      <c r="G23" s="78" t="n">
        <v>0</v>
      </c>
      <c r="H23" s="78" t="n">
        <v>0</v>
      </c>
      <c r="I23" s="78" t="n">
        <v>0</v>
      </c>
      <c r="J23" s="79" t="n">
        <f aca="false">SUM(B23:I23)</f>
        <v>0</v>
      </c>
      <c r="K23" s="80"/>
      <c r="L23" s="81" t="n">
        <v>26250</v>
      </c>
      <c r="M23" s="82"/>
      <c r="N23" s="197" t="n">
        <v>0</v>
      </c>
      <c r="O23" s="82"/>
      <c r="P23" s="83" t="n">
        <v>0</v>
      </c>
      <c r="Q23" s="84" t="n">
        <f aca="false">Q22</f>
        <v>0</v>
      </c>
      <c r="R23" s="84" t="n">
        <v>0</v>
      </c>
      <c r="S23" s="84" t="n">
        <v>0</v>
      </c>
      <c r="T23" s="85" t="n">
        <f aca="false">SUM(L23:S23)</f>
        <v>26250</v>
      </c>
      <c r="V23" s="86" t="n">
        <v>0</v>
      </c>
      <c r="W23" s="87"/>
      <c r="X23" s="197" t="n">
        <v>0</v>
      </c>
      <c r="Y23" s="198"/>
      <c r="Z23" s="88" t="n">
        <v>60000</v>
      </c>
      <c r="AA23" s="89" t="n">
        <v>10000</v>
      </c>
      <c r="AB23" s="90" t="n">
        <v>20000</v>
      </c>
      <c r="AC23" s="79" t="n">
        <f aca="false">SUM(V23:AB23)</f>
        <v>90000</v>
      </c>
      <c r="AE23" s="154" t="n">
        <f aca="false">+AC23+T23+J23</f>
        <v>116250</v>
      </c>
      <c r="AG23" s="34" t="n">
        <f aca="false">B23+L23+V23</f>
        <v>26250</v>
      </c>
      <c r="AH23" s="1" t="n">
        <f aca="false">D23+N23+X23</f>
        <v>0</v>
      </c>
      <c r="AI23" s="31" t="n">
        <f aca="false">AB23+AA23+Z23+S23+R23+Q23+P23+I23+H23+G23+F23</f>
        <v>90000</v>
      </c>
      <c r="AK23" s="83" t="n">
        <f aca="false">B23+L23</f>
        <v>26250</v>
      </c>
      <c r="AL23" s="83" t="n">
        <f aca="false">V23</f>
        <v>0</v>
      </c>
      <c r="AM23" s="84" t="n">
        <f aca="false">SUM(AK23:AL23)</f>
        <v>26250</v>
      </c>
      <c r="AO23" s="1" t="n">
        <f aca="false">IF(now-1&gt;AR23,1,"")</f>
        <v>1</v>
      </c>
      <c r="AR23" s="1" t="n">
        <f aca="false">AR22+1</f>
        <v>36380</v>
      </c>
      <c r="AS23" s="153" t="n">
        <v>36380</v>
      </c>
    </row>
    <row r="24" customFormat="false" ht="15" hidden="false" customHeight="true" outlineLevel="0" collapsed="false">
      <c r="A24" s="1" t="n">
        <f aca="false">+A23+1</f>
        <v>9</v>
      </c>
      <c r="B24" s="91" t="n">
        <v>0</v>
      </c>
      <c r="C24" s="151"/>
      <c r="D24" s="197" t="n">
        <v>0</v>
      </c>
      <c r="E24" s="151"/>
      <c r="F24" s="78" t="n">
        <v>0</v>
      </c>
      <c r="G24" s="78" t="n">
        <v>0</v>
      </c>
      <c r="H24" s="78" t="n">
        <v>0</v>
      </c>
      <c r="I24" s="78" t="n">
        <v>0</v>
      </c>
      <c r="J24" s="79" t="n">
        <f aca="false">SUM(B24:I24)</f>
        <v>0</v>
      </c>
      <c r="K24" s="80"/>
      <c r="L24" s="81" t="n">
        <v>60000</v>
      </c>
      <c r="M24" s="82"/>
      <c r="N24" s="197" t="n">
        <v>0</v>
      </c>
      <c r="O24" s="82"/>
      <c r="P24" s="83" t="n">
        <v>0</v>
      </c>
      <c r="Q24" s="84" t="n">
        <f aca="false">Q23</f>
        <v>0</v>
      </c>
      <c r="R24" s="84" t="n">
        <v>0</v>
      </c>
      <c r="S24" s="84" t="n">
        <v>0</v>
      </c>
      <c r="T24" s="85" t="n">
        <f aca="false">SUM(L24:S24)</f>
        <v>60000</v>
      </c>
      <c r="V24" s="86" t="n">
        <v>30000</v>
      </c>
      <c r="W24" s="87"/>
      <c r="X24" s="197" t="n">
        <v>0</v>
      </c>
      <c r="Y24" s="198"/>
      <c r="Z24" s="88" t="n">
        <v>60000</v>
      </c>
      <c r="AA24" s="89" t="n">
        <v>10000</v>
      </c>
      <c r="AB24" s="90" t="n">
        <v>20000</v>
      </c>
      <c r="AC24" s="79" t="n">
        <f aca="false">SUM(V24:AB24)</f>
        <v>120000</v>
      </c>
      <c r="AE24" s="154" t="n">
        <f aca="false">+AC24+T24+J24</f>
        <v>180000</v>
      </c>
      <c r="AG24" s="34" t="n">
        <f aca="false">B24+L24+V24</f>
        <v>90000</v>
      </c>
      <c r="AH24" s="1" t="n">
        <f aca="false">D24+N24+X24</f>
        <v>0</v>
      </c>
      <c r="AI24" s="31" t="n">
        <f aca="false">AB24+AA24+Z24+S24+R24+Q24+P24+I24+H24+G24+F24</f>
        <v>90000</v>
      </c>
      <c r="AK24" s="83" t="n">
        <f aca="false">B24+L24</f>
        <v>60000</v>
      </c>
      <c r="AL24" s="83" t="n">
        <f aca="false">V24</f>
        <v>30000</v>
      </c>
      <c r="AM24" s="84" t="n">
        <f aca="false">SUM(AK24:AL24)</f>
        <v>90000</v>
      </c>
      <c r="AO24" s="1" t="n">
        <f aca="false">IF(now-1&gt;AR24,1,"")</f>
        <v>1</v>
      </c>
      <c r="AR24" s="1" t="n">
        <f aca="false">AR23+1</f>
        <v>36381</v>
      </c>
      <c r="AS24" s="153" t="n">
        <v>36381</v>
      </c>
    </row>
    <row r="25" customFormat="false" ht="15" hidden="false" customHeight="true" outlineLevel="0" collapsed="false">
      <c r="A25" s="1" t="n">
        <f aca="false">+A24+1</f>
        <v>10</v>
      </c>
      <c r="B25" s="91" t="n">
        <v>0</v>
      </c>
      <c r="C25" s="151"/>
      <c r="D25" s="197" t="n">
        <v>0</v>
      </c>
      <c r="E25" s="151"/>
      <c r="F25" s="78" t="n">
        <v>0</v>
      </c>
      <c r="G25" s="78" t="n">
        <v>0</v>
      </c>
      <c r="H25" s="78" t="n">
        <v>0</v>
      </c>
      <c r="I25" s="78" t="n">
        <v>0</v>
      </c>
      <c r="J25" s="79" t="n">
        <f aca="false">SUM(B25:I25)</f>
        <v>0</v>
      </c>
      <c r="K25" s="80"/>
      <c r="L25" s="81" t="n">
        <v>48750</v>
      </c>
      <c r="M25" s="82"/>
      <c r="N25" s="197" t="n">
        <v>0</v>
      </c>
      <c r="O25" s="82"/>
      <c r="P25" s="83" t="n">
        <v>0</v>
      </c>
      <c r="Q25" s="84" t="n">
        <f aca="false">Q24</f>
        <v>0</v>
      </c>
      <c r="R25" s="84" t="n">
        <v>0</v>
      </c>
      <c r="S25" s="84" t="n">
        <v>0</v>
      </c>
      <c r="T25" s="85" t="n">
        <f aca="false">SUM(L25:S25)</f>
        <v>48750</v>
      </c>
      <c r="V25" s="86" t="n">
        <v>0</v>
      </c>
      <c r="W25" s="87"/>
      <c r="X25" s="197" t="n">
        <v>0</v>
      </c>
      <c r="Y25" s="198"/>
      <c r="Z25" s="88" t="n">
        <v>60000</v>
      </c>
      <c r="AA25" s="89" t="n">
        <v>10000</v>
      </c>
      <c r="AB25" s="90" t="n">
        <v>20000</v>
      </c>
      <c r="AC25" s="79" t="n">
        <f aca="false">SUM(V25:AB25)</f>
        <v>90000</v>
      </c>
      <c r="AE25" s="154" t="n">
        <f aca="false">+AC25+T25+J25</f>
        <v>138750</v>
      </c>
      <c r="AG25" s="34" t="n">
        <f aca="false">B25+L25+V25</f>
        <v>48750</v>
      </c>
      <c r="AH25" s="1" t="n">
        <f aca="false">D25+N25+X25</f>
        <v>0</v>
      </c>
      <c r="AI25" s="31" t="n">
        <f aca="false">AB25+AA25+Z25+S25+R25+Q25+P25+I25+H25+G25+F25</f>
        <v>90000</v>
      </c>
      <c r="AK25" s="83" t="n">
        <f aca="false">B25+L25</f>
        <v>48750</v>
      </c>
      <c r="AL25" s="83" t="n">
        <f aca="false">V25</f>
        <v>0</v>
      </c>
      <c r="AM25" s="84" t="n">
        <f aca="false">SUM(AK25:AL25)</f>
        <v>48750</v>
      </c>
      <c r="AO25" s="1" t="n">
        <f aca="false">IF(now-1&gt;AR25,1,"")</f>
        <v>1</v>
      </c>
      <c r="AR25" s="1" t="n">
        <f aca="false">AR24+1</f>
        <v>36382</v>
      </c>
      <c r="AS25" s="153" t="n">
        <v>36382</v>
      </c>
    </row>
    <row r="26" customFormat="false" ht="15" hidden="false" customHeight="true" outlineLevel="0" collapsed="false">
      <c r="A26" s="1" t="n">
        <f aca="false">+A25+1</f>
        <v>11</v>
      </c>
      <c r="B26" s="91" t="n">
        <v>0</v>
      </c>
      <c r="C26" s="151"/>
      <c r="D26" s="197" t="n">
        <v>0</v>
      </c>
      <c r="E26" s="151"/>
      <c r="F26" s="78" t="n">
        <v>0</v>
      </c>
      <c r="G26" s="78" t="n">
        <v>0</v>
      </c>
      <c r="H26" s="78" t="n">
        <v>0</v>
      </c>
      <c r="I26" s="78" t="n">
        <v>0</v>
      </c>
      <c r="J26" s="79" t="n">
        <f aca="false">SUM(B26:I26)</f>
        <v>0</v>
      </c>
      <c r="K26" s="80"/>
      <c r="L26" s="81" t="n">
        <v>54167</v>
      </c>
      <c r="M26" s="82"/>
      <c r="N26" s="197" t="n">
        <v>0</v>
      </c>
      <c r="O26" s="82"/>
      <c r="P26" s="83" t="n">
        <v>0</v>
      </c>
      <c r="Q26" s="84" t="n">
        <f aca="false">Q25</f>
        <v>0</v>
      </c>
      <c r="R26" s="84" t="n">
        <v>0</v>
      </c>
      <c r="S26" s="84" t="n">
        <v>0</v>
      </c>
      <c r="T26" s="85" t="n">
        <f aca="false">SUM(L26:S26)</f>
        <v>54167</v>
      </c>
      <c r="V26" s="86" t="n">
        <v>0</v>
      </c>
      <c r="W26" s="87"/>
      <c r="X26" s="197" t="n">
        <v>0</v>
      </c>
      <c r="Y26" s="198"/>
      <c r="Z26" s="88" t="n">
        <v>60000</v>
      </c>
      <c r="AA26" s="89" t="n">
        <v>10000</v>
      </c>
      <c r="AB26" s="90" t="n">
        <v>20000</v>
      </c>
      <c r="AC26" s="79" t="n">
        <f aca="false">SUM(V26:AB26)</f>
        <v>90000</v>
      </c>
      <c r="AE26" s="154" t="n">
        <f aca="false">+AC26+T26+J26</f>
        <v>144167</v>
      </c>
      <c r="AG26" s="34" t="n">
        <f aca="false">B26+L26+V26</f>
        <v>54167</v>
      </c>
      <c r="AH26" s="1" t="n">
        <f aca="false">D26+N26+X26</f>
        <v>0</v>
      </c>
      <c r="AI26" s="31" t="n">
        <f aca="false">AB26+AA26+Z26+S26+R26+Q26+P26+I26+H26+G26+F26</f>
        <v>90000</v>
      </c>
      <c r="AK26" s="83" t="n">
        <f aca="false">B26+L26</f>
        <v>54167</v>
      </c>
      <c r="AL26" s="83" t="n">
        <f aca="false">V26</f>
        <v>0</v>
      </c>
      <c r="AM26" s="84" t="n">
        <f aca="false">SUM(AK26:AL26)</f>
        <v>54167</v>
      </c>
      <c r="AO26" s="1" t="n">
        <f aca="false">IF(now-1&gt;AR26,1,"")</f>
        <v>1</v>
      </c>
      <c r="AR26" s="1" t="n">
        <f aca="false">AR25+1</f>
        <v>36383</v>
      </c>
      <c r="AS26" s="153" t="n">
        <v>36383</v>
      </c>
    </row>
    <row r="27" customFormat="false" ht="15" hidden="false" customHeight="true" outlineLevel="0" collapsed="false">
      <c r="A27" s="1" t="n">
        <f aca="false">+A26+1</f>
        <v>12</v>
      </c>
      <c r="B27" s="91" t="n">
        <v>0</v>
      </c>
      <c r="C27" s="151"/>
      <c r="D27" s="197" t="n">
        <v>0</v>
      </c>
      <c r="E27" s="151"/>
      <c r="F27" s="78" t="n">
        <v>0</v>
      </c>
      <c r="G27" s="78" t="n">
        <v>0</v>
      </c>
      <c r="H27" s="78" t="n">
        <v>0</v>
      </c>
      <c r="I27" s="78" t="n">
        <v>0</v>
      </c>
      <c r="J27" s="79" t="n">
        <f aca="false">SUM(B27:I27)</f>
        <v>0</v>
      </c>
      <c r="K27" s="80"/>
      <c r="L27" s="81" t="n">
        <v>34169</v>
      </c>
      <c r="M27" s="82"/>
      <c r="N27" s="197" t="n">
        <v>0</v>
      </c>
      <c r="O27" s="82"/>
      <c r="P27" s="83" t="n">
        <v>0</v>
      </c>
      <c r="Q27" s="84" t="n">
        <f aca="false">Q26</f>
        <v>0</v>
      </c>
      <c r="R27" s="84" t="n">
        <v>0</v>
      </c>
      <c r="S27" s="84" t="n">
        <v>0</v>
      </c>
      <c r="T27" s="85" t="n">
        <f aca="false">SUM(L27:S27)</f>
        <v>34169</v>
      </c>
      <c r="V27" s="86" t="n">
        <v>0</v>
      </c>
      <c r="W27" s="87"/>
      <c r="X27" s="197" t="n">
        <v>2</v>
      </c>
      <c r="Y27" s="198"/>
      <c r="Z27" s="88" t="n">
        <v>60000</v>
      </c>
      <c r="AA27" s="89" t="n">
        <v>10000</v>
      </c>
      <c r="AB27" s="90" t="n">
        <v>20000</v>
      </c>
      <c r="AC27" s="79" t="n">
        <f aca="false">SUM(V27:AB27)</f>
        <v>90002</v>
      </c>
      <c r="AE27" s="154" t="n">
        <f aca="false">+AC27+T27+J27</f>
        <v>124171</v>
      </c>
      <c r="AG27" s="34" t="n">
        <f aca="false">B27+L27+V27</f>
        <v>34169</v>
      </c>
      <c r="AH27" s="1" t="n">
        <f aca="false">D27+N27+X27</f>
        <v>2</v>
      </c>
      <c r="AI27" s="31" t="n">
        <f aca="false">AB27+AA27+Z27+S27+R27+Q27+P27+I27+H27+G27+F27</f>
        <v>90000</v>
      </c>
      <c r="AK27" s="83" t="n">
        <f aca="false">B27+L27</f>
        <v>34169</v>
      </c>
      <c r="AL27" s="83" t="n">
        <f aca="false">V27</f>
        <v>0</v>
      </c>
      <c r="AM27" s="84" t="n">
        <f aca="false">SUM(AK27:AL27)</f>
        <v>34169</v>
      </c>
      <c r="AO27" s="1" t="n">
        <f aca="false">IF(now-1&gt;AR27,1,"")</f>
        <v>1</v>
      </c>
      <c r="AR27" s="1" t="n">
        <f aca="false">AR26+1</f>
        <v>36384</v>
      </c>
      <c r="AS27" s="153" t="n">
        <v>36384</v>
      </c>
    </row>
    <row r="28" customFormat="false" ht="15" hidden="false" customHeight="true" outlineLevel="0" collapsed="false">
      <c r="A28" s="1" t="n">
        <f aca="false">+A27+1</f>
        <v>13</v>
      </c>
      <c r="B28" s="91" t="n">
        <v>0</v>
      </c>
      <c r="C28" s="151"/>
      <c r="D28" s="197" t="n">
        <v>0</v>
      </c>
      <c r="E28" s="151"/>
      <c r="F28" s="78" t="n">
        <v>0</v>
      </c>
      <c r="G28" s="78" t="n">
        <v>0</v>
      </c>
      <c r="H28" s="78" t="n">
        <v>0</v>
      </c>
      <c r="I28" s="78" t="n">
        <v>0</v>
      </c>
      <c r="J28" s="79" t="n">
        <f aca="false">SUM(B28:I28)</f>
        <v>0</v>
      </c>
      <c r="K28" s="80"/>
      <c r="L28" s="81" t="n">
        <v>25000</v>
      </c>
      <c r="M28" s="82"/>
      <c r="N28" s="197" t="n">
        <v>0</v>
      </c>
      <c r="O28" s="82"/>
      <c r="P28" s="83" t="n">
        <v>0</v>
      </c>
      <c r="Q28" s="84" t="n">
        <f aca="false">Q27</f>
        <v>0</v>
      </c>
      <c r="R28" s="84" t="n">
        <v>0</v>
      </c>
      <c r="S28" s="84" t="n">
        <v>0</v>
      </c>
      <c r="T28" s="85" t="n">
        <f aca="false">SUM(L28:S28)</f>
        <v>25000</v>
      </c>
      <c r="V28" s="86" t="n">
        <v>0</v>
      </c>
      <c r="W28" s="87"/>
      <c r="X28" s="197" t="n">
        <v>2</v>
      </c>
      <c r="Y28" s="198"/>
      <c r="Z28" s="88" t="n">
        <v>60000</v>
      </c>
      <c r="AA28" s="89" t="n">
        <v>10000</v>
      </c>
      <c r="AB28" s="90" t="n">
        <v>20000</v>
      </c>
      <c r="AC28" s="79" t="n">
        <f aca="false">SUM(V28:AB28)</f>
        <v>90002</v>
      </c>
      <c r="AE28" s="154" t="n">
        <f aca="false">+AC28+T28+J28</f>
        <v>115002</v>
      </c>
      <c r="AG28" s="34" t="n">
        <f aca="false">B28+L28+V28</f>
        <v>25000</v>
      </c>
      <c r="AH28" s="1" t="n">
        <f aca="false">D28+N28+X28</f>
        <v>2</v>
      </c>
      <c r="AI28" s="31" t="n">
        <f aca="false">AB28+AA28+Z28+S28+R28+Q28+P28+I28+H28+G28+F28</f>
        <v>90000</v>
      </c>
      <c r="AK28" s="83" t="n">
        <f aca="false">B28+L28</f>
        <v>25000</v>
      </c>
      <c r="AL28" s="83" t="n">
        <f aca="false">V28</f>
        <v>0</v>
      </c>
      <c r="AM28" s="84" t="n">
        <f aca="false">SUM(AK28:AL28)</f>
        <v>25000</v>
      </c>
      <c r="AO28" s="1" t="n">
        <f aca="false">IF(now-1&gt;AR28,1,"")</f>
        <v>1</v>
      </c>
      <c r="AR28" s="1" t="n">
        <f aca="false">AR27+1</f>
        <v>36385</v>
      </c>
      <c r="AS28" s="153" t="n">
        <v>36385</v>
      </c>
    </row>
    <row r="29" customFormat="false" ht="15" hidden="false" customHeight="true" outlineLevel="0" collapsed="false">
      <c r="A29" s="1" t="n">
        <f aca="false">+A28+1</f>
        <v>14</v>
      </c>
      <c r="B29" s="91" t="n">
        <v>0</v>
      </c>
      <c r="C29" s="151"/>
      <c r="D29" s="197" t="n">
        <v>0</v>
      </c>
      <c r="E29" s="151"/>
      <c r="F29" s="78" t="n">
        <v>0</v>
      </c>
      <c r="G29" s="78" t="n">
        <v>0</v>
      </c>
      <c r="H29" s="78" t="n">
        <v>0</v>
      </c>
      <c r="I29" s="78" t="n">
        <v>0</v>
      </c>
      <c r="J29" s="79" t="n">
        <f aca="false">SUM(B29:I29)</f>
        <v>0</v>
      </c>
      <c r="K29" s="80"/>
      <c r="L29" s="81" t="n">
        <v>40000</v>
      </c>
      <c r="M29" s="82"/>
      <c r="N29" s="197" t="n">
        <v>0</v>
      </c>
      <c r="O29" s="82"/>
      <c r="P29" s="83" t="n">
        <v>0</v>
      </c>
      <c r="Q29" s="84" t="n">
        <f aca="false">Q28</f>
        <v>0</v>
      </c>
      <c r="R29" s="84" t="n">
        <v>0</v>
      </c>
      <c r="S29" s="84" t="n">
        <v>0</v>
      </c>
      <c r="T29" s="85" t="n">
        <f aca="false">SUM(L29:S29)</f>
        <v>40000</v>
      </c>
      <c r="V29" s="86" t="n">
        <v>0</v>
      </c>
      <c r="W29" s="87"/>
      <c r="X29" s="197" t="n">
        <v>1003</v>
      </c>
      <c r="Y29" s="198"/>
      <c r="Z29" s="88" t="n">
        <v>7500</v>
      </c>
      <c r="AA29" s="89" t="n">
        <v>10000</v>
      </c>
      <c r="AB29" s="90" t="n">
        <v>20000</v>
      </c>
      <c r="AC29" s="79" t="n">
        <f aca="false">SUM(V29:AB29)</f>
        <v>38503</v>
      </c>
      <c r="AE29" s="154" t="n">
        <f aca="false">+AC29+T29+J29</f>
        <v>78503</v>
      </c>
      <c r="AG29" s="34" t="n">
        <f aca="false">B29+L29+V29</f>
        <v>40000</v>
      </c>
      <c r="AH29" s="1" t="n">
        <f aca="false">D29+N29+X29</f>
        <v>1003</v>
      </c>
      <c r="AI29" s="31" t="n">
        <f aca="false">AB29+AA29+Z29+S29+R29+Q29+P29+I29+H29+G29+F29</f>
        <v>37500</v>
      </c>
      <c r="AK29" s="83" t="n">
        <f aca="false">B29+L29</f>
        <v>40000</v>
      </c>
      <c r="AL29" s="83" t="n">
        <f aca="false">V29</f>
        <v>0</v>
      </c>
      <c r="AM29" s="84" t="n">
        <f aca="false">SUM(AK29:AL29)</f>
        <v>40000</v>
      </c>
      <c r="AO29" s="1" t="n">
        <f aca="false">IF(now-1&gt;AR29,1,"")</f>
        <v>1</v>
      </c>
      <c r="AR29" s="1" t="n">
        <f aca="false">AR28+1</f>
        <v>36386</v>
      </c>
      <c r="AS29" s="153" t="n">
        <v>36386</v>
      </c>
    </row>
    <row r="30" customFormat="false" ht="15" hidden="false" customHeight="true" outlineLevel="0" collapsed="false">
      <c r="A30" s="1" t="n">
        <f aca="false">+A29+1</f>
        <v>15</v>
      </c>
      <c r="B30" s="91" t="n">
        <v>0</v>
      </c>
      <c r="C30" s="151"/>
      <c r="D30" s="197" t="n">
        <v>0</v>
      </c>
      <c r="E30" s="151"/>
      <c r="F30" s="78" t="n">
        <v>0</v>
      </c>
      <c r="G30" s="78" t="n">
        <v>0</v>
      </c>
      <c r="H30" s="78" t="n">
        <v>0</v>
      </c>
      <c r="I30" s="78" t="n">
        <v>0</v>
      </c>
      <c r="J30" s="79" t="n">
        <f aca="false">SUM(B30:I30)</f>
        <v>0</v>
      </c>
      <c r="K30" s="80"/>
      <c r="L30" s="81" t="n">
        <v>40000</v>
      </c>
      <c r="M30" s="82"/>
      <c r="N30" s="197" t="n">
        <v>0</v>
      </c>
      <c r="O30" s="82"/>
      <c r="P30" s="83" t="n">
        <v>0</v>
      </c>
      <c r="Q30" s="84" t="n">
        <f aca="false">Q29</f>
        <v>0</v>
      </c>
      <c r="R30" s="84" t="n">
        <v>0</v>
      </c>
      <c r="S30" s="84" t="n">
        <v>0</v>
      </c>
      <c r="T30" s="85" t="n">
        <f aca="false">SUM(L30:S30)</f>
        <v>40000</v>
      </c>
      <c r="V30" s="86" t="n">
        <v>0</v>
      </c>
      <c r="W30" s="87"/>
      <c r="X30" s="197" t="n">
        <v>0</v>
      </c>
      <c r="Y30" s="198"/>
      <c r="Z30" s="88" t="n">
        <f aca="false">60000-P30-F30</f>
        <v>60000</v>
      </c>
      <c r="AA30" s="89" t="n">
        <v>10000</v>
      </c>
      <c r="AB30" s="90" t="n">
        <f aca="false">20000-S30-I30</f>
        <v>20000</v>
      </c>
      <c r="AC30" s="79" t="n">
        <f aca="false">SUM(V30:AB30)</f>
        <v>90000</v>
      </c>
      <c r="AE30" s="154" t="n">
        <f aca="false">+AC30+T30+J30</f>
        <v>130000</v>
      </c>
      <c r="AG30" s="34" t="n">
        <f aca="false">B30+L30+V30</f>
        <v>40000</v>
      </c>
      <c r="AH30" s="1" t="n">
        <f aca="false">D30+N30+X30</f>
        <v>0</v>
      </c>
      <c r="AI30" s="31" t="n">
        <f aca="false">AB30+AA30+Z30+S30+R30+Q30+P30+I30+H30+G30+F30</f>
        <v>90000</v>
      </c>
      <c r="AK30" s="83" t="n">
        <f aca="false">B30+L30</f>
        <v>40000</v>
      </c>
      <c r="AL30" s="83" t="n">
        <f aca="false">V30</f>
        <v>0</v>
      </c>
      <c r="AM30" s="84" t="n">
        <f aca="false">SUM(AK30:AL30)</f>
        <v>40000</v>
      </c>
      <c r="AO30" s="1" t="n">
        <f aca="false">IF(now-1&gt;AR30,1,"")</f>
        <v>1</v>
      </c>
      <c r="AR30" s="1" t="n">
        <f aca="false">AR29+1</f>
        <v>36387</v>
      </c>
      <c r="AS30" s="153" t="n">
        <v>36387</v>
      </c>
    </row>
    <row r="31" customFormat="false" ht="15" hidden="false" customHeight="true" outlineLevel="0" collapsed="false">
      <c r="A31" s="1" t="n">
        <f aca="false">+A30+1</f>
        <v>16</v>
      </c>
      <c r="B31" s="91" t="n">
        <v>0</v>
      </c>
      <c r="C31" s="151"/>
      <c r="D31" s="197" t="n">
        <v>0</v>
      </c>
      <c r="E31" s="151"/>
      <c r="F31" s="78" t="n">
        <v>0</v>
      </c>
      <c r="G31" s="78" t="n">
        <v>0</v>
      </c>
      <c r="H31" s="78" t="n">
        <v>0</v>
      </c>
      <c r="I31" s="78" t="n">
        <v>0</v>
      </c>
      <c r="J31" s="79" t="n">
        <f aca="false">SUM(B31:I31)</f>
        <v>0</v>
      </c>
      <c r="K31" s="80"/>
      <c r="L31" s="81" t="n">
        <v>27083</v>
      </c>
      <c r="M31" s="82"/>
      <c r="N31" s="197" t="n">
        <v>0</v>
      </c>
      <c r="O31" s="82"/>
      <c r="P31" s="83" t="n">
        <v>0</v>
      </c>
      <c r="Q31" s="84" t="n">
        <f aca="false">Q30</f>
        <v>0</v>
      </c>
      <c r="R31" s="84" t="n">
        <v>0</v>
      </c>
      <c r="S31" s="84" t="n">
        <v>20000</v>
      </c>
      <c r="T31" s="85" t="n">
        <f aca="false">SUM(L31:S31)</f>
        <v>47083</v>
      </c>
      <c r="V31" s="86" t="n">
        <v>0</v>
      </c>
      <c r="W31" s="87"/>
      <c r="X31" s="197" t="n">
        <v>9378</v>
      </c>
      <c r="Y31" s="198"/>
      <c r="Z31" s="88" t="n">
        <f aca="false">60000-P31-F31</f>
        <v>60000</v>
      </c>
      <c r="AA31" s="89" t="n">
        <v>10000</v>
      </c>
      <c r="AB31" s="90" t="n">
        <f aca="false">20000-S31-I31</f>
        <v>0</v>
      </c>
      <c r="AC31" s="79" t="n">
        <f aca="false">SUM(V31:AB31)</f>
        <v>79378</v>
      </c>
      <c r="AE31" s="154" t="n">
        <f aca="false">+AC31+T31+J31</f>
        <v>126461</v>
      </c>
      <c r="AG31" s="218" t="n">
        <f aca="false">B31+L31+V31</f>
        <v>27083</v>
      </c>
      <c r="AH31" s="1" t="n">
        <f aca="false">D31+N31+X31</f>
        <v>9378</v>
      </c>
      <c r="AI31" s="31" t="n">
        <f aca="false">AB31+AA31+Z31+S31+R31+Q31+P31+I31+H31+G31+F31</f>
        <v>90000</v>
      </c>
      <c r="AK31" s="83" t="n">
        <f aca="false">B31+L31</f>
        <v>27083</v>
      </c>
      <c r="AL31" s="83" t="n">
        <f aca="false">V31</f>
        <v>0</v>
      </c>
      <c r="AM31" s="84" t="n">
        <f aca="false">SUM(AK31:AL31)</f>
        <v>27083</v>
      </c>
      <c r="AO31" s="1" t="n">
        <f aca="false">IF(now-1&gt;AR31,1,"")</f>
        <v>1</v>
      </c>
      <c r="AR31" s="1" t="n">
        <f aca="false">AR30+1</f>
        <v>36388</v>
      </c>
      <c r="AS31" s="153" t="n">
        <v>36388</v>
      </c>
    </row>
    <row r="32" customFormat="false" ht="15" hidden="false" customHeight="true" outlineLevel="0" collapsed="false">
      <c r="A32" s="1" t="n">
        <f aca="false">+A31+1</f>
        <v>17</v>
      </c>
      <c r="B32" s="91" t="n">
        <v>0</v>
      </c>
      <c r="C32" s="151"/>
      <c r="D32" s="197" t="n">
        <v>0</v>
      </c>
      <c r="E32" s="151"/>
      <c r="F32" s="78" t="n">
        <v>0</v>
      </c>
      <c r="G32" s="78" t="n">
        <v>0</v>
      </c>
      <c r="H32" s="78" t="n">
        <v>0</v>
      </c>
      <c r="I32" s="78" t="n">
        <v>0</v>
      </c>
      <c r="J32" s="79" t="n">
        <f aca="false">SUM(B32:I32)</f>
        <v>0</v>
      </c>
      <c r="K32" s="80"/>
      <c r="L32" s="81" t="n">
        <v>10417</v>
      </c>
      <c r="M32" s="82"/>
      <c r="N32" s="197" t="n">
        <v>0</v>
      </c>
      <c r="O32" s="82"/>
      <c r="P32" s="83" t="n">
        <v>0</v>
      </c>
      <c r="Q32" s="84" t="n">
        <f aca="false">Q31</f>
        <v>0</v>
      </c>
      <c r="R32" s="84" t="n">
        <v>0</v>
      </c>
      <c r="S32" s="84" t="n">
        <v>20000</v>
      </c>
      <c r="T32" s="85" t="n">
        <f aca="false">SUM(L32:S32)</f>
        <v>30417</v>
      </c>
      <c r="V32" s="86" t="n">
        <v>0</v>
      </c>
      <c r="W32" s="87"/>
      <c r="X32" s="197" t="n">
        <v>9378</v>
      </c>
      <c r="Y32" s="198"/>
      <c r="Z32" s="88" t="n">
        <v>17500</v>
      </c>
      <c r="AA32" s="89" t="n">
        <v>10000</v>
      </c>
      <c r="AB32" s="90" t="n">
        <f aca="false">20000-S32-I32</f>
        <v>0</v>
      </c>
      <c r="AC32" s="79" t="n">
        <f aca="false">SUM(V32:AB32)</f>
        <v>36878</v>
      </c>
      <c r="AE32" s="154" t="n">
        <f aca="false">+AC32+T32+J32</f>
        <v>67295</v>
      </c>
      <c r="AG32" s="34" t="n">
        <f aca="false">B32+L32+V32</f>
        <v>10417</v>
      </c>
      <c r="AH32" s="1" t="n">
        <f aca="false">D32+N32+X32</f>
        <v>9378</v>
      </c>
      <c r="AI32" s="31" t="n">
        <f aca="false">AB32+AA32+Z32+S32+R32+Q32+P32+I32+H32+G32+F32</f>
        <v>47500</v>
      </c>
      <c r="AK32" s="83" t="n">
        <f aca="false">B32+L32</f>
        <v>10417</v>
      </c>
      <c r="AL32" s="83" t="n">
        <f aca="false">V32</f>
        <v>0</v>
      </c>
      <c r="AM32" s="84" t="n">
        <f aca="false">SUM(AK32:AL32)</f>
        <v>10417</v>
      </c>
      <c r="AO32" s="1" t="n">
        <f aca="false">IF(now-1&gt;AR32,1,"")</f>
        <v>1</v>
      </c>
      <c r="AR32" s="1" t="n">
        <f aca="false">AR31+1</f>
        <v>36389</v>
      </c>
      <c r="AS32" s="153" t="n">
        <v>36389</v>
      </c>
    </row>
    <row r="33" customFormat="false" ht="15" hidden="false" customHeight="true" outlineLevel="0" collapsed="false">
      <c r="A33" s="1" t="n">
        <f aca="false">+A32+1</f>
        <v>18</v>
      </c>
      <c r="B33" s="91" t="n">
        <v>0</v>
      </c>
      <c r="C33" s="151"/>
      <c r="D33" s="197" t="n">
        <v>0</v>
      </c>
      <c r="E33" s="151"/>
      <c r="F33" s="78" t="n">
        <v>0</v>
      </c>
      <c r="G33" s="78" t="n">
        <v>0</v>
      </c>
      <c r="H33" s="78" t="n">
        <v>0</v>
      </c>
      <c r="I33" s="78" t="n">
        <v>0</v>
      </c>
      <c r="J33" s="79" t="n">
        <f aca="false">SUM(B33:I33)</f>
        <v>0</v>
      </c>
      <c r="K33" s="80"/>
      <c r="L33" s="81" t="n">
        <v>50000</v>
      </c>
      <c r="M33" s="82"/>
      <c r="N33" s="197" t="n">
        <v>0</v>
      </c>
      <c r="O33" s="82"/>
      <c r="P33" s="83" t="n">
        <v>0</v>
      </c>
      <c r="Q33" s="84" t="n">
        <f aca="false">Q32</f>
        <v>0</v>
      </c>
      <c r="R33" s="84" t="n">
        <v>0</v>
      </c>
      <c r="S33" s="84" t="n">
        <v>0</v>
      </c>
      <c r="T33" s="85" t="n">
        <f aca="false">SUM(L33:S33)</f>
        <v>50000</v>
      </c>
      <c r="V33" s="86" t="n">
        <v>21667</v>
      </c>
      <c r="W33" s="87"/>
      <c r="X33" s="197" t="n">
        <v>14988</v>
      </c>
      <c r="Y33" s="198"/>
      <c r="Z33" s="88" t="n">
        <f aca="false">60000-P33-F33</f>
        <v>60000</v>
      </c>
      <c r="AA33" s="89" t="n">
        <v>10000</v>
      </c>
      <c r="AB33" s="90" t="n">
        <v>5000</v>
      </c>
      <c r="AC33" s="79" t="n">
        <f aca="false">SUM(V33:AB33)</f>
        <v>111655</v>
      </c>
      <c r="AE33" s="154" t="n">
        <f aca="false">+AC33+T33+J33</f>
        <v>161655</v>
      </c>
      <c r="AG33" s="34" t="n">
        <f aca="false">B33+L33+V33</f>
        <v>71667</v>
      </c>
      <c r="AH33" s="1" t="n">
        <f aca="false">D33+N33+X33</f>
        <v>14988</v>
      </c>
      <c r="AI33" s="31" t="n">
        <f aca="false">AB33+AA33+Z33+S33+R33+Q33+P33+I33+H33+G33+F33</f>
        <v>75000</v>
      </c>
      <c r="AK33" s="83" t="n">
        <f aca="false">B33+L33</f>
        <v>50000</v>
      </c>
      <c r="AL33" s="83" t="n">
        <f aca="false">V33</f>
        <v>21667</v>
      </c>
      <c r="AM33" s="84" t="n">
        <f aca="false">SUM(AK33:AL33)</f>
        <v>71667</v>
      </c>
      <c r="AO33" s="1" t="n">
        <f aca="false">IF(now-1&gt;AR33,1,"")</f>
        <v>1</v>
      </c>
      <c r="AR33" s="1" t="n">
        <f aca="false">AR32+1</f>
        <v>36390</v>
      </c>
      <c r="AS33" s="153" t="n">
        <v>36390</v>
      </c>
    </row>
    <row r="34" customFormat="false" ht="15" hidden="false" customHeight="true" outlineLevel="0" collapsed="false">
      <c r="A34" s="1" t="n">
        <f aca="false">+A33+1</f>
        <v>19</v>
      </c>
      <c r="B34" s="91" t="n">
        <v>0</v>
      </c>
      <c r="C34" s="151"/>
      <c r="D34" s="197" t="n">
        <v>0</v>
      </c>
      <c r="E34" s="151"/>
      <c r="F34" s="78" t="n">
        <v>0</v>
      </c>
      <c r="G34" s="78" t="n">
        <v>0</v>
      </c>
      <c r="H34" s="78" t="n">
        <v>0</v>
      </c>
      <c r="I34" s="78" t="n">
        <v>0</v>
      </c>
      <c r="J34" s="79" t="n">
        <f aca="false">SUM(B34:I34)</f>
        <v>0</v>
      </c>
      <c r="K34" s="80"/>
      <c r="L34" s="81" t="n">
        <v>53750</v>
      </c>
      <c r="M34" s="82"/>
      <c r="N34" s="197" t="n">
        <v>0</v>
      </c>
      <c r="O34" s="82"/>
      <c r="P34" s="83" t="n">
        <v>0</v>
      </c>
      <c r="Q34" s="84" t="n">
        <f aca="false">Q33</f>
        <v>0</v>
      </c>
      <c r="R34" s="84" t="n">
        <v>0</v>
      </c>
      <c r="S34" s="84" t="n">
        <v>0</v>
      </c>
      <c r="T34" s="85" t="n">
        <f aca="false">SUM(L34:S34)</f>
        <v>53750</v>
      </c>
      <c r="V34" s="86" t="n">
        <v>0</v>
      </c>
      <c r="W34" s="87"/>
      <c r="X34" s="197" t="n">
        <v>0</v>
      </c>
      <c r="Y34" s="198"/>
      <c r="Z34" s="88" t="n">
        <f aca="false">60000-P34-F34</f>
        <v>60000</v>
      </c>
      <c r="AA34" s="89" t="n">
        <v>10000</v>
      </c>
      <c r="AB34" s="90" t="n">
        <f aca="false">20000-S34-I34</f>
        <v>20000</v>
      </c>
      <c r="AC34" s="79" t="n">
        <f aca="false">SUM(V34:AB34)</f>
        <v>90000</v>
      </c>
      <c r="AE34" s="154" t="n">
        <f aca="false">+AC34+T34+J34</f>
        <v>143750</v>
      </c>
      <c r="AG34" s="218" t="n">
        <f aca="false">B34+L34+V34</f>
        <v>53750</v>
      </c>
      <c r="AH34" s="1" t="n">
        <f aca="false">D34+N34+X34</f>
        <v>0</v>
      </c>
      <c r="AI34" s="31" t="n">
        <f aca="false">AB34+AA34+Z34+S34+R34+Q34+P34+I34+H34+G34+F34</f>
        <v>90000</v>
      </c>
      <c r="AK34" s="83" t="n">
        <f aca="false">B34+L34</f>
        <v>53750</v>
      </c>
      <c r="AL34" s="83" t="n">
        <f aca="false">V34</f>
        <v>0</v>
      </c>
      <c r="AM34" s="84" t="n">
        <f aca="false">SUM(AK34:AL34)</f>
        <v>53750</v>
      </c>
      <c r="AO34" s="1" t="n">
        <f aca="false">IF(now-1&gt;AR34,1,"")</f>
        <v>1</v>
      </c>
      <c r="AR34" s="1" t="n">
        <f aca="false">AR33+1</f>
        <v>36391</v>
      </c>
      <c r="AS34" s="153" t="n">
        <v>36391</v>
      </c>
    </row>
    <row r="35" customFormat="false" ht="15" hidden="false" customHeight="true" outlineLevel="0" collapsed="false">
      <c r="A35" s="1" t="n">
        <f aca="false">+A34+1</f>
        <v>20</v>
      </c>
      <c r="B35" s="91" t="n">
        <v>0</v>
      </c>
      <c r="C35" s="151"/>
      <c r="D35" s="197" t="n">
        <v>0</v>
      </c>
      <c r="E35" s="151"/>
      <c r="F35" s="78" t="n">
        <v>0</v>
      </c>
      <c r="G35" s="78" t="n">
        <v>0</v>
      </c>
      <c r="H35" s="78" t="n">
        <v>0</v>
      </c>
      <c r="I35" s="78" t="n">
        <v>0</v>
      </c>
      <c r="J35" s="79" t="n">
        <f aca="false">SUM(B35:I35)</f>
        <v>0</v>
      </c>
      <c r="K35" s="80"/>
      <c r="L35" s="81" t="n">
        <v>40000</v>
      </c>
      <c r="M35" s="82"/>
      <c r="N35" s="197" t="n">
        <v>0</v>
      </c>
      <c r="O35" s="82"/>
      <c r="P35" s="83" t="n">
        <v>0</v>
      </c>
      <c r="Q35" s="84" t="n">
        <f aca="false">Q34</f>
        <v>0</v>
      </c>
      <c r="R35" s="84" t="n">
        <v>0</v>
      </c>
      <c r="S35" s="84" t="n">
        <v>10000</v>
      </c>
      <c r="T35" s="85" t="n">
        <f aca="false">SUM(L35:S35)</f>
        <v>50000</v>
      </c>
      <c r="V35" s="86" t="n">
        <v>0</v>
      </c>
      <c r="W35" s="87"/>
      <c r="X35" s="197" t="n">
        <v>16339</v>
      </c>
      <c r="Y35" s="198"/>
      <c r="Z35" s="88" t="n">
        <f aca="false">60000-P35-F35</f>
        <v>60000</v>
      </c>
      <c r="AA35" s="89" t="n">
        <v>10000</v>
      </c>
      <c r="AB35" s="90" t="n">
        <v>0</v>
      </c>
      <c r="AC35" s="79" t="n">
        <f aca="false">SUM(V35:AB35)</f>
        <v>86339</v>
      </c>
      <c r="AE35" s="154" t="n">
        <f aca="false">+AC35+T35+J35</f>
        <v>136339</v>
      </c>
      <c r="AG35" s="34" t="n">
        <f aca="false">B35+L35+V35</f>
        <v>40000</v>
      </c>
      <c r="AH35" s="1" t="n">
        <f aca="false">D35+N35+X35</f>
        <v>16339</v>
      </c>
      <c r="AI35" s="31" t="n">
        <f aca="false">AB35+AA35+Z35+S35+R35+Q35+P35+I35+H35+G35+F35</f>
        <v>80000</v>
      </c>
      <c r="AK35" s="83" t="n">
        <f aca="false">B35+L35</f>
        <v>40000</v>
      </c>
      <c r="AL35" s="83" t="n">
        <f aca="false">V35</f>
        <v>0</v>
      </c>
      <c r="AM35" s="84" t="n">
        <f aca="false">SUM(AK35:AL35)</f>
        <v>40000</v>
      </c>
      <c r="AO35" s="1" t="n">
        <f aca="false">IF(now-1&gt;AR35,1,"")</f>
        <v>1</v>
      </c>
      <c r="AR35" s="1" t="n">
        <f aca="false">AR34+1</f>
        <v>36392</v>
      </c>
      <c r="AS35" s="153" t="n">
        <v>36392</v>
      </c>
    </row>
    <row r="36" customFormat="false" ht="15" hidden="false" customHeight="true" outlineLevel="0" collapsed="false">
      <c r="A36" s="1" t="n">
        <f aca="false">+A35+1</f>
        <v>21</v>
      </c>
      <c r="B36" s="91" t="n">
        <v>0</v>
      </c>
      <c r="C36" s="151"/>
      <c r="D36" s="197" t="n">
        <v>0</v>
      </c>
      <c r="E36" s="151"/>
      <c r="F36" s="78" t="n">
        <v>0</v>
      </c>
      <c r="G36" s="78" t="n">
        <v>0</v>
      </c>
      <c r="H36" s="78" t="n">
        <v>0</v>
      </c>
      <c r="I36" s="78" t="n">
        <v>0</v>
      </c>
      <c r="J36" s="79" t="n">
        <f aca="false">SUM(B36:I36)</f>
        <v>0</v>
      </c>
      <c r="K36" s="80"/>
      <c r="L36" s="81" t="n">
        <v>55000</v>
      </c>
      <c r="M36" s="82"/>
      <c r="N36" s="197" t="n">
        <v>0</v>
      </c>
      <c r="O36" s="82"/>
      <c r="P36" s="83" t="n">
        <v>0</v>
      </c>
      <c r="Q36" s="84" t="n">
        <f aca="false">Q35</f>
        <v>0</v>
      </c>
      <c r="R36" s="84" t="n">
        <v>0</v>
      </c>
      <c r="S36" s="84" t="n">
        <v>0</v>
      </c>
      <c r="T36" s="85" t="n">
        <f aca="false">SUM(L36:S36)</f>
        <v>55000</v>
      </c>
      <c r="V36" s="86" t="n">
        <v>0</v>
      </c>
      <c r="W36" s="87"/>
      <c r="X36" s="197" t="n">
        <v>10004</v>
      </c>
      <c r="Y36" s="198"/>
      <c r="Z36" s="88" t="n">
        <v>30000</v>
      </c>
      <c r="AA36" s="89" t="n">
        <v>10000</v>
      </c>
      <c r="AB36" s="90" t="n">
        <v>10000</v>
      </c>
      <c r="AC36" s="79" t="n">
        <f aca="false">SUM(V36:AB36)</f>
        <v>60004</v>
      </c>
      <c r="AE36" s="154" t="n">
        <f aca="false">+AC36+T36+J36</f>
        <v>115004</v>
      </c>
      <c r="AG36" s="34" t="n">
        <f aca="false">B36+L36+V36</f>
        <v>55000</v>
      </c>
      <c r="AH36" s="1" t="n">
        <f aca="false">D36+N36+X36</f>
        <v>10004</v>
      </c>
      <c r="AI36" s="31" t="n">
        <f aca="false">AB36+AA36+Z36+S36+R36+Q36+P36+I36+H36+G36+F36</f>
        <v>50000</v>
      </c>
      <c r="AK36" s="83" t="n">
        <f aca="false">B36+L36</f>
        <v>55000</v>
      </c>
      <c r="AL36" s="83" t="n">
        <f aca="false">V36</f>
        <v>0</v>
      </c>
      <c r="AM36" s="84" t="n">
        <f aca="false">SUM(AK36:AL36)</f>
        <v>55000</v>
      </c>
      <c r="AO36" s="1" t="n">
        <f aca="false">IF(now-1&gt;AR36,1,"")</f>
        <v>1</v>
      </c>
      <c r="AR36" s="1" t="n">
        <f aca="false">AR35+1</f>
        <v>36393</v>
      </c>
      <c r="AS36" s="153" t="n">
        <v>36393</v>
      </c>
    </row>
    <row r="37" customFormat="false" ht="15" hidden="false" customHeight="true" outlineLevel="0" collapsed="false">
      <c r="A37" s="1" t="n">
        <f aca="false">+A36+1</f>
        <v>22</v>
      </c>
      <c r="B37" s="91" t="n">
        <v>0</v>
      </c>
      <c r="C37" s="151"/>
      <c r="D37" s="197" t="n">
        <v>0</v>
      </c>
      <c r="E37" s="151"/>
      <c r="F37" s="78" t="n">
        <v>0</v>
      </c>
      <c r="G37" s="78" t="n">
        <v>0</v>
      </c>
      <c r="H37" s="78" t="n">
        <v>0</v>
      </c>
      <c r="I37" s="78" t="n">
        <v>0</v>
      </c>
      <c r="J37" s="79" t="n">
        <f aca="false">SUM(B37:I37)</f>
        <v>0</v>
      </c>
      <c r="K37" s="80"/>
      <c r="L37" s="81" t="n">
        <v>50000</v>
      </c>
      <c r="M37" s="82"/>
      <c r="N37" s="197" t="n">
        <v>0</v>
      </c>
      <c r="O37" s="82"/>
      <c r="P37" s="83" t="n">
        <v>0</v>
      </c>
      <c r="Q37" s="84" t="n">
        <f aca="false">Q36</f>
        <v>0</v>
      </c>
      <c r="R37" s="84" t="n">
        <v>0</v>
      </c>
      <c r="S37" s="84" t="n">
        <v>0</v>
      </c>
      <c r="T37" s="85" t="n">
        <f aca="false">SUM(L37:S37)</f>
        <v>50000</v>
      </c>
      <c r="V37" s="86" t="n">
        <v>10000</v>
      </c>
      <c r="W37" s="87"/>
      <c r="X37" s="197" t="n">
        <v>10050</v>
      </c>
      <c r="Y37" s="198"/>
      <c r="Z37" s="88" t="n">
        <v>30000</v>
      </c>
      <c r="AA37" s="89" t="n">
        <v>10000</v>
      </c>
      <c r="AB37" s="90" t="n">
        <v>10000</v>
      </c>
      <c r="AC37" s="79" t="n">
        <f aca="false">SUM(V37:AB37)</f>
        <v>70050</v>
      </c>
      <c r="AE37" s="154" t="n">
        <f aca="false">+AC37+T37+J37</f>
        <v>120050</v>
      </c>
      <c r="AG37" s="34" t="n">
        <f aca="false">B37+L37+V37</f>
        <v>60000</v>
      </c>
      <c r="AH37" s="1" t="n">
        <f aca="false">D37+N37+X37</f>
        <v>10050</v>
      </c>
      <c r="AI37" s="31" t="n">
        <f aca="false">AB37+AA37+Z37+S37+R37+Q37+P37+I37+H37+G37+F37</f>
        <v>50000</v>
      </c>
      <c r="AK37" s="83" t="n">
        <f aca="false">B37+L37</f>
        <v>50000</v>
      </c>
      <c r="AL37" s="83" t="n">
        <f aca="false">V37</f>
        <v>10000</v>
      </c>
      <c r="AM37" s="84" t="n">
        <f aca="false">SUM(AK37:AL37)</f>
        <v>60000</v>
      </c>
      <c r="AO37" s="1" t="n">
        <f aca="false">IF(now-1&gt;AR37,1,"")</f>
        <v>1</v>
      </c>
      <c r="AR37" s="1" t="n">
        <f aca="false">AR36+1</f>
        <v>36394</v>
      </c>
      <c r="AS37" s="153" t="n">
        <v>36394</v>
      </c>
    </row>
    <row r="38" customFormat="false" ht="15" hidden="false" customHeight="true" outlineLevel="0" collapsed="false">
      <c r="A38" s="1" t="n">
        <f aca="false">+A37+1</f>
        <v>23</v>
      </c>
      <c r="B38" s="91" t="n">
        <v>0</v>
      </c>
      <c r="C38" s="151"/>
      <c r="D38" s="197" t="n">
        <v>0</v>
      </c>
      <c r="E38" s="151"/>
      <c r="F38" s="78" t="n">
        <v>0</v>
      </c>
      <c r="G38" s="78" t="n">
        <v>0</v>
      </c>
      <c r="H38" s="78" t="n">
        <v>0</v>
      </c>
      <c r="I38" s="78" t="n">
        <v>0</v>
      </c>
      <c r="J38" s="79" t="n">
        <f aca="false">SUM(B38:I38)</f>
        <v>0</v>
      </c>
      <c r="K38" s="80"/>
      <c r="L38" s="81" t="n">
        <v>60000</v>
      </c>
      <c r="M38" s="82"/>
      <c r="N38" s="197" t="n">
        <v>0</v>
      </c>
      <c r="O38" s="82"/>
      <c r="P38" s="83" t="n">
        <v>0</v>
      </c>
      <c r="Q38" s="84" t="n">
        <f aca="false">Q37</f>
        <v>0</v>
      </c>
      <c r="R38" s="84" t="n">
        <v>0</v>
      </c>
      <c r="S38" s="84" t="n">
        <v>0</v>
      </c>
      <c r="T38" s="85" t="n">
        <f aca="false">SUM(L38:S38)</f>
        <v>60000</v>
      </c>
      <c r="V38" s="86" t="n">
        <v>20000</v>
      </c>
      <c r="W38" s="87"/>
      <c r="X38" s="197" t="n">
        <v>9989</v>
      </c>
      <c r="Y38" s="198"/>
      <c r="Z38" s="88" t="n">
        <v>60000</v>
      </c>
      <c r="AA38" s="89" t="n">
        <v>10000</v>
      </c>
      <c r="AB38" s="90" t="n">
        <v>10000</v>
      </c>
      <c r="AC38" s="79" t="n">
        <f aca="false">SUM(V38:AB38)</f>
        <v>109989</v>
      </c>
      <c r="AE38" s="154" t="n">
        <f aca="false">+AC38+T38+J38</f>
        <v>169989</v>
      </c>
      <c r="AG38" s="34" t="n">
        <f aca="false">B38+L38+V38</f>
        <v>80000</v>
      </c>
      <c r="AH38" s="1" t="n">
        <f aca="false">D38+N38+X38</f>
        <v>9989</v>
      </c>
      <c r="AI38" s="31" t="n">
        <f aca="false">AB38+AA38+Z38+S38+R38+Q38+P38+I38+H38+G38+F38</f>
        <v>80000</v>
      </c>
      <c r="AK38" s="83" t="n">
        <f aca="false">B38+L38</f>
        <v>60000</v>
      </c>
      <c r="AL38" s="83" t="n">
        <f aca="false">V38</f>
        <v>20000</v>
      </c>
      <c r="AM38" s="84" t="n">
        <f aca="false">SUM(AK38:AL38)</f>
        <v>80000</v>
      </c>
      <c r="AO38" s="1" t="n">
        <f aca="false">IF(now-1&gt;AR38,1,"")</f>
        <v>1</v>
      </c>
      <c r="AR38" s="1" t="n">
        <f aca="false">AR37+1</f>
        <v>36395</v>
      </c>
      <c r="AS38" s="153" t="n">
        <v>36395</v>
      </c>
    </row>
    <row r="39" customFormat="false" ht="15" hidden="false" customHeight="true" outlineLevel="0" collapsed="false">
      <c r="A39" s="1" t="n">
        <f aca="false">+A38+1</f>
        <v>24</v>
      </c>
      <c r="B39" s="91" t="n">
        <v>0</v>
      </c>
      <c r="C39" s="151"/>
      <c r="D39" s="197" t="n">
        <v>0</v>
      </c>
      <c r="E39" s="151"/>
      <c r="F39" s="78" t="n">
        <v>0</v>
      </c>
      <c r="G39" s="78" t="n">
        <v>0</v>
      </c>
      <c r="H39" s="78" t="n">
        <v>0</v>
      </c>
      <c r="I39" s="78" t="n">
        <v>0</v>
      </c>
      <c r="J39" s="79" t="n">
        <f aca="false">SUM(B39:I39)</f>
        <v>0</v>
      </c>
      <c r="K39" s="80"/>
      <c r="L39" s="81" t="n">
        <v>60000</v>
      </c>
      <c r="M39" s="82"/>
      <c r="N39" s="197" t="n">
        <v>0</v>
      </c>
      <c r="O39" s="82"/>
      <c r="P39" s="83" t="n">
        <v>0</v>
      </c>
      <c r="Q39" s="84" t="n">
        <f aca="false">Q38</f>
        <v>0</v>
      </c>
      <c r="R39" s="84" t="n">
        <v>0</v>
      </c>
      <c r="S39" s="84" t="n">
        <v>0</v>
      </c>
      <c r="T39" s="85" t="n">
        <f aca="false">SUM(L39:S39)</f>
        <v>60000</v>
      </c>
      <c r="V39" s="86" t="n">
        <v>20000</v>
      </c>
      <c r="W39" s="87"/>
      <c r="X39" s="197" t="n">
        <v>0</v>
      </c>
      <c r="Y39" s="198"/>
      <c r="Z39" s="88" t="n">
        <f aca="false">60000-P39-F39</f>
        <v>60000</v>
      </c>
      <c r="AA39" s="89" t="n">
        <v>10000</v>
      </c>
      <c r="AB39" s="90" t="n">
        <f aca="false">20000-S39-I39</f>
        <v>20000</v>
      </c>
      <c r="AC39" s="79" t="n">
        <f aca="false">SUM(V39:AB39)</f>
        <v>110000</v>
      </c>
      <c r="AE39" s="154" t="n">
        <f aca="false">+AC39+T39+J39</f>
        <v>170000</v>
      </c>
      <c r="AG39" s="34" t="n">
        <f aca="false">B39+L39+V39</f>
        <v>80000</v>
      </c>
      <c r="AH39" s="1" t="n">
        <f aca="false">D39+N39+X39</f>
        <v>0</v>
      </c>
      <c r="AI39" s="31" t="n">
        <f aca="false">AB39+AA39+Z39+S39+R39+Q39+P39+I39+H39+G39+F39</f>
        <v>90000</v>
      </c>
      <c r="AK39" s="83" t="n">
        <f aca="false">B39+L39</f>
        <v>60000</v>
      </c>
      <c r="AL39" s="83" t="n">
        <f aca="false">V39</f>
        <v>20000</v>
      </c>
      <c r="AM39" s="84" t="n">
        <f aca="false">SUM(AK39:AL39)</f>
        <v>80000</v>
      </c>
      <c r="AO39" s="1" t="n">
        <f aca="false">IF(now-1&gt;AR39,1,"")</f>
        <v>1</v>
      </c>
      <c r="AR39" s="1" t="n">
        <f aca="false">AR38+1</f>
        <v>36396</v>
      </c>
      <c r="AS39" s="153" t="n">
        <v>36396</v>
      </c>
    </row>
    <row r="40" customFormat="false" ht="15" hidden="false" customHeight="true" outlineLevel="0" collapsed="false">
      <c r="A40" s="1" t="n">
        <f aca="false">+A39+1</f>
        <v>25</v>
      </c>
      <c r="B40" s="91" t="n">
        <v>0</v>
      </c>
      <c r="C40" s="151"/>
      <c r="D40" s="197" t="n">
        <v>0</v>
      </c>
      <c r="E40" s="151"/>
      <c r="F40" s="78" t="n">
        <v>0</v>
      </c>
      <c r="G40" s="78" t="n">
        <v>0</v>
      </c>
      <c r="H40" s="78" t="n">
        <v>0</v>
      </c>
      <c r="I40" s="78" t="n">
        <v>0</v>
      </c>
      <c r="J40" s="79" t="n">
        <f aca="false">SUM(B40:I40)</f>
        <v>0</v>
      </c>
      <c r="K40" s="80"/>
      <c r="L40" s="81" t="n">
        <v>60000</v>
      </c>
      <c r="M40" s="82"/>
      <c r="N40" s="197" t="n">
        <v>0</v>
      </c>
      <c r="O40" s="82"/>
      <c r="P40" s="83" t="n">
        <v>0</v>
      </c>
      <c r="Q40" s="84" t="n">
        <f aca="false">Q39</f>
        <v>0</v>
      </c>
      <c r="R40" s="84" t="n">
        <v>0</v>
      </c>
      <c r="S40" s="84" t="n">
        <v>0</v>
      </c>
      <c r="T40" s="85" t="n">
        <f aca="false">SUM(L40:S40)</f>
        <v>60000</v>
      </c>
      <c r="V40" s="86" t="n">
        <v>20000</v>
      </c>
      <c r="W40" s="87"/>
      <c r="X40" s="197" t="n">
        <v>9921</v>
      </c>
      <c r="Y40" s="198"/>
      <c r="Z40" s="88" t="n">
        <f aca="false">60000-P40-F40</f>
        <v>60000</v>
      </c>
      <c r="AA40" s="89" t="n">
        <v>10000</v>
      </c>
      <c r="AB40" s="90" t="n">
        <f aca="false">20000-S40-I40</f>
        <v>20000</v>
      </c>
      <c r="AC40" s="79" t="n">
        <f aca="false">SUM(V40:AB40)</f>
        <v>119921</v>
      </c>
      <c r="AE40" s="154" t="n">
        <f aca="false">+AC40+T40+J40</f>
        <v>179921</v>
      </c>
      <c r="AG40" s="34" t="n">
        <f aca="false">B40+L40+V40</f>
        <v>80000</v>
      </c>
      <c r="AH40" s="1" t="n">
        <f aca="false">D40+N40+X40</f>
        <v>9921</v>
      </c>
      <c r="AI40" s="31" t="n">
        <f aca="false">AB40+AA40+Z40+S40+R40+Q40+P40+I40+H40+G40+F40</f>
        <v>90000</v>
      </c>
      <c r="AK40" s="83" t="n">
        <f aca="false">B40+L40</f>
        <v>60000</v>
      </c>
      <c r="AL40" s="83" t="n">
        <f aca="false">V40</f>
        <v>20000</v>
      </c>
      <c r="AM40" s="84" t="n">
        <f aca="false">SUM(AK40:AL40)</f>
        <v>80000</v>
      </c>
      <c r="AO40" s="1" t="n">
        <f aca="false">IF(now-1&gt;AR40,1,"")</f>
        <v>1</v>
      </c>
      <c r="AR40" s="1" t="n">
        <f aca="false">AR39+1</f>
        <v>36397</v>
      </c>
      <c r="AS40" s="153" t="n">
        <v>36397</v>
      </c>
    </row>
    <row r="41" customFormat="false" ht="15" hidden="false" customHeight="true" outlineLevel="0" collapsed="false">
      <c r="A41" s="1" t="n">
        <f aca="false">+A40+1</f>
        <v>26</v>
      </c>
      <c r="B41" s="91" t="n">
        <v>0</v>
      </c>
      <c r="C41" s="151"/>
      <c r="D41" s="197" t="n">
        <v>0</v>
      </c>
      <c r="E41" s="151"/>
      <c r="F41" s="78" t="n">
        <v>0</v>
      </c>
      <c r="G41" s="78" t="n">
        <v>0</v>
      </c>
      <c r="H41" s="78" t="n">
        <v>0</v>
      </c>
      <c r="I41" s="78" t="n">
        <v>0</v>
      </c>
      <c r="J41" s="79" t="n">
        <f aca="false">SUM(B41:I41)</f>
        <v>0</v>
      </c>
      <c r="K41" s="80"/>
      <c r="L41" s="81" t="n">
        <v>60000</v>
      </c>
      <c r="M41" s="82"/>
      <c r="N41" s="197" t="n">
        <v>0</v>
      </c>
      <c r="O41" s="82"/>
      <c r="P41" s="83" t="n">
        <v>0</v>
      </c>
      <c r="Q41" s="84" t="n">
        <f aca="false">Q40</f>
        <v>0</v>
      </c>
      <c r="R41" s="84" t="n">
        <v>0</v>
      </c>
      <c r="S41" s="84" t="n">
        <v>0</v>
      </c>
      <c r="T41" s="85" t="n">
        <f aca="false">SUM(L41:S41)</f>
        <v>60000</v>
      </c>
      <c r="V41" s="86" t="n">
        <v>20000</v>
      </c>
      <c r="W41" s="87"/>
      <c r="X41" s="197" t="n">
        <v>0</v>
      </c>
      <c r="Y41" s="198"/>
      <c r="Z41" s="88" t="n">
        <v>60000</v>
      </c>
      <c r="AA41" s="89" t="n">
        <v>10000</v>
      </c>
      <c r="AB41" s="90" t="n">
        <v>30000</v>
      </c>
      <c r="AC41" s="79" t="n">
        <f aca="false">SUM(V41:AB41)</f>
        <v>120000</v>
      </c>
      <c r="AE41" s="154" t="n">
        <f aca="false">+AC41+T41+J41</f>
        <v>180000</v>
      </c>
      <c r="AG41" s="34" t="n">
        <f aca="false">B41+L41+V41</f>
        <v>80000</v>
      </c>
      <c r="AH41" s="1" t="n">
        <f aca="false">D41+N41+X41</f>
        <v>0</v>
      </c>
      <c r="AI41" s="31" t="n">
        <f aca="false">AB41+AA41+Z41+S41+R41+Q41+P41+I41+H41+G41+F41</f>
        <v>100000</v>
      </c>
      <c r="AK41" s="83" t="n">
        <f aca="false">B41+L41</f>
        <v>60000</v>
      </c>
      <c r="AL41" s="83" t="n">
        <f aca="false">V41</f>
        <v>20000</v>
      </c>
      <c r="AM41" s="84" t="n">
        <f aca="false">SUM(AK41:AL41)</f>
        <v>80000</v>
      </c>
      <c r="AO41" s="1" t="n">
        <f aca="false">IF(now-1&gt;AR41,1,"")</f>
        <v>1</v>
      </c>
      <c r="AR41" s="1" t="n">
        <f aca="false">AR40+1</f>
        <v>36398</v>
      </c>
      <c r="AS41" s="153" t="n">
        <v>36398</v>
      </c>
    </row>
    <row r="42" customFormat="false" ht="15" hidden="false" customHeight="true" outlineLevel="0" collapsed="false">
      <c r="A42" s="1" t="n">
        <f aca="false">+A41+1</f>
        <v>27</v>
      </c>
      <c r="B42" s="91" t="n">
        <v>0</v>
      </c>
      <c r="C42" s="151"/>
      <c r="D42" s="197" t="n">
        <v>0</v>
      </c>
      <c r="E42" s="151"/>
      <c r="F42" s="78" t="n">
        <v>0</v>
      </c>
      <c r="G42" s="78" t="n">
        <v>0</v>
      </c>
      <c r="H42" s="78" t="n">
        <v>0</v>
      </c>
      <c r="I42" s="78" t="n">
        <v>0</v>
      </c>
      <c r="J42" s="79" t="n">
        <f aca="false">SUM(B42:I42)</f>
        <v>0</v>
      </c>
      <c r="K42" s="80"/>
      <c r="L42" s="81" t="n">
        <v>60000</v>
      </c>
      <c r="M42" s="82"/>
      <c r="N42" s="197" t="n">
        <v>0</v>
      </c>
      <c r="O42" s="82"/>
      <c r="P42" s="83" t="n">
        <v>0</v>
      </c>
      <c r="Q42" s="84" t="n">
        <f aca="false">Q41</f>
        <v>0</v>
      </c>
      <c r="R42" s="84" t="n">
        <v>0</v>
      </c>
      <c r="S42" s="84" t="n">
        <v>0</v>
      </c>
      <c r="T42" s="85" t="n">
        <f aca="false">SUM(L42:S42)</f>
        <v>60000</v>
      </c>
      <c r="V42" s="86" t="n">
        <v>20000</v>
      </c>
      <c r="W42" s="87"/>
      <c r="X42" s="197" t="n">
        <v>0</v>
      </c>
      <c r="Y42" s="198"/>
      <c r="Z42" s="88" t="n">
        <f aca="false">60000-P42-F42</f>
        <v>60000</v>
      </c>
      <c r="AA42" s="89" t="n">
        <v>10000</v>
      </c>
      <c r="AB42" s="90" t="n">
        <v>30000</v>
      </c>
      <c r="AC42" s="79" t="n">
        <f aca="false">SUM(V42:AB42)</f>
        <v>120000</v>
      </c>
      <c r="AE42" s="154" t="n">
        <f aca="false">+AC42+T42+J42</f>
        <v>180000</v>
      </c>
      <c r="AG42" s="34" t="n">
        <f aca="false">B42+L42+V42</f>
        <v>80000</v>
      </c>
      <c r="AH42" s="1" t="n">
        <f aca="false">D42+N42+X42</f>
        <v>0</v>
      </c>
      <c r="AI42" s="31" t="n">
        <f aca="false">AB42+AA42+Z42+S42+R42+Q42+P42+I42+H42+G42+F42</f>
        <v>100000</v>
      </c>
      <c r="AK42" s="83" t="n">
        <f aca="false">B42+L42</f>
        <v>60000</v>
      </c>
      <c r="AL42" s="83" t="n">
        <f aca="false">V42</f>
        <v>20000</v>
      </c>
      <c r="AM42" s="84" t="n">
        <f aca="false">SUM(AK42:AL42)</f>
        <v>80000</v>
      </c>
      <c r="AO42" s="1" t="n">
        <f aca="false">IF(now-1&gt;AR42,1,"")</f>
        <v>1</v>
      </c>
      <c r="AR42" s="1" t="n">
        <f aca="false">AR41+1</f>
        <v>36399</v>
      </c>
      <c r="AS42" s="153" t="n">
        <v>36399</v>
      </c>
    </row>
    <row r="43" customFormat="false" ht="15" hidden="false" customHeight="true" outlineLevel="0" collapsed="false">
      <c r="A43" s="1" t="n">
        <f aca="false">+A42+1</f>
        <v>28</v>
      </c>
      <c r="B43" s="91" t="n">
        <v>0</v>
      </c>
      <c r="C43" s="151"/>
      <c r="D43" s="197" t="n">
        <v>0</v>
      </c>
      <c r="E43" s="151"/>
      <c r="F43" s="78" t="n">
        <v>0</v>
      </c>
      <c r="G43" s="78" t="n">
        <v>0</v>
      </c>
      <c r="H43" s="78" t="n">
        <v>0</v>
      </c>
      <c r="I43" s="78" t="n">
        <v>0</v>
      </c>
      <c r="J43" s="79" t="n">
        <f aca="false">SUM(B43:I43)</f>
        <v>0</v>
      </c>
      <c r="K43" s="80"/>
      <c r="L43" s="81" t="n">
        <v>35000</v>
      </c>
      <c r="M43" s="82"/>
      <c r="N43" s="197" t="n">
        <v>0</v>
      </c>
      <c r="O43" s="82"/>
      <c r="P43" s="83" t="n">
        <v>0</v>
      </c>
      <c r="Q43" s="84" t="n">
        <f aca="false">Q42</f>
        <v>0</v>
      </c>
      <c r="R43" s="84" t="n">
        <v>0</v>
      </c>
      <c r="S43" s="84" t="n">
        <v>0</v>
      </c>
      <c r="T43" s="85" t="n">
        <f aca="false">SUM(L43:S43)</f>
        <v>35000</v>
      </c>
      <c r="V43" s="86" t="n">
        <v>0</v>
      </c>
      <c r="W43" s="87"/>
      <c r="X43" s="197" t="n">
        <v>0</v>
      </c>
      <c r="Y43" s="198"/>
      <c r="Z43" s="88" t="n">
        <f aca="false">60000-P43-F43</f>
        <v>60000</v>
      </c>
      <c r="AA43" s="89" t="n">
        <v>10000</v>
      </c>
      <c r="AB43" s="90" t="n">
        <v>10000</v>
      </c>
      <c r="AC43" s="79" t="n">
        <f aca="false">SUM(V43:AB43)</f>
        <v>80000</v>
      </c>
      <c r="AE43" s="154" t="n">
        <f aca="false">+AC43+T43+J43</f>
        <v>115000</v>
      </c>
      <c r="AG43" s="34" t="n">
        <f aca="false">B43+L43+V43</f>
        <v>35000</v>
      </c>
      <c r="AH43" s="1" t="n">
        <f aca="false">D43+N43+X43</f>
        <v>0</v>
      </c>
      <c r="AI43" s="31" t="n">
        <f aca="false">AB43+AA43+Z43+S43+R43+Q43+P43+I43+H43+G43+F43</f>
        <v>80000</v>
      </c>
      <c r="AK43" s="83" t="n">
        <f aca="false">B43+L43</f>
        <v>35000</v>
      </c>
      <c r="AL43" s="83" t="n">
        <f aca="false">V43</f>
        <v>0</v>
      </c>
      <c r="AM43" s="84" t="n">
        <f aca="false">SUM(AK43:AL43)</f>
        <v>35000</v>
      </c>
      <c r="AO43" s="1" t="n">
        <f aca="false">IF(now-1&gt;AR43,1,"")</f>
        <v>1</v>
      </c>
      <c r="AR43" s="1" t="n">
        <f aca="false">AR42+1</f>
        <v>36400</v>
      </c>
      <c r="AS43" s="153" t="n">
        <v>36400</v>
      </c>
    </row>
    <row r="44" customFormat="false" ht="15" hidden="false" customHeight="true" outlineLevel="0" collapsed="false">
      <c r="A44" s="1" t="n">
        <f aca="false">+A43+1</f>
        <v>29</v>
      </c>
      <c r="B44" s="91" t="n">
        <v>0</v>
      </c>
      <c r="C44" s="151"/>
      <c r="D44" s="197" t="n">
        <v>0</v>
      </c>
      <c r="E44" s="151"/>
      <c r="F44" s="78" t="n">
        <v>0</v>
      </c>
      <c r="G44" s="78" t="n">
        <v>0</v>
      </c>
      <c r="H44" s="78" t="n">
        <v>0</v>
      </c>
      <c r="I44" s="78" t="n">
        <v>0</v>
      </c>
      <c r="J44" s="79" t="n">
        <f aca="false">SUM(B44:I44)</f>
        <v>0</v>
      </c>
      <c r="K44" s="80"/>
      <c r="L44" s="81" t="n">
        <v>0</v>
      </c>
      <c r="M44" s="82"/>
      <c r="N44" s="197" t="n">
        <v>0</v>
      </c>
      <c r="O44" s="82"/>
      <c r="P44" s="83" t="n">
        <v>0</v>
      </c>
      <c r="Q44" s="84" t="n">
        <f aca="false">Q43</f>
        <v>0</v>
      </c>
      <c r="R44" s="84" t="n">
        <v>0</v>
      </c>
      <c r="S44" s="84" t="n">
        <v>0</v>
      </c>
      <c r="T44" s="85" t="n">
        <f aca="false">SUM(L44:S44)</f>
        <v>0</v>
      </c>
      <c r="V44" s="86" t="n">
        <v>0</v>
      </c>
      <c r="W44" s="87"/>
      <c r="X44" s="197" t="n">
        <v>0</v>
      </c>
      <c r="Y44" s="198"/>
      <c r="Z44" s="88" t="n">
        <f aca="false">60000-P44-F44</f>
        <v>60000</v>
      </c>
      <c r="AA44" s="89" t="n">
        <v>10000</v>
      </c>
      <c r="AB44" s="90" t="n">
        <v>10000</v>
      </c>
      <c r="AC44" s="79" t="n">
        <f aca="false">SUM(V44:AB44)</f>
        <v>80000</v>
      </c>
      <c r="AE44" s="154" t="n">
        <f aca="false">+AC44+T44+J44</f>
        <v>80000</v>
      </c>
      <c r="AG44" s="34" t="n">
        <f aca="false">B44+L44+V44</f>
        <v>0</v>
      </c>
      <c r="AH44" s="1" t="n">
        <f aca="false">D44+N44+X44</f>
        <v>0</v>
      </c>
      <c r="AI44" s="31" t="n">
        <f aca="false">AB44+AA44+Z44+S44+R44+Q44+P44+I44+H44+G44+F44</f>
        <v>80000</v>
      </c>
      <c r="AK44" s="83" t="n">
        <f aca="false">B44+L44</f>
        <v>0</v>
      </c>
      <c r="AL44" s="83" t="n">
        <f aca="false">V44</f>
        <v>0</v>
      </c>
      <c r="AM44" s="84" t="n">
        <f aca="false">SUM(AK44:AL44)</f>
        <v>0</v>
      </c>
      <c r="AO44" s="1" t="n">
        <f aca="false">IF(days&lt;30,"",IF(now-1&gt;AR44,1,""))</f>
        <v>1</v>
      </c>
      <c r="AR44" s="1" t="n">
        <f aca="false">AR43+1</f>
        <v>36401</v>
      </c>
      <c r="AS44" s="153" t="n">
        <v>36401</v>
      </c>
    </row>
    <row r="45" customFormat="false" ht="15" hidden="false" customHeight="true" outlineLevel="0" collapsed="false">
      <c r="A45" s="1" t="n">
        <f aca="false">+A44+1</f>
        <v>30</v>
      </c>
      <c r="B45" s="91" t="n">
        <v>0</v>
      </c>
      <c r="C45" s="151"/>
      <c r="D45" s="197" t="n">
        <v>0</v>
      </c>
      <c r="E45" s="151"/>
      <c r="F45" s="78" t="n">
        <v>0</v>
      </c>
      <c r="G45" s="78" t="n">
        <v>0</v>
      </c>
      <c r="H45" s="78" t="n">
        <v>0</v>
      </c>
      <c r="I45" s="78" t="n">
        <v>0</v>
      </c>
      <c r="J45" s="79" t="n">
        <f aca="false">SUM(B45:I45)</f>
        <v>0</v>
      </c>
      <c r="K45" s="80"/>
      <c r="L45" s="81" t="n">
        <v>53332</v>
      </c>
      <c r="M45" s="82"/>
      <c r="N45" s="197" t="n">
        <v>0</v>
      </c>
      <c r="O45" s="82"/>
      <c r="P45" s="83" t="n">
        <v>0</v>
      </c>
      <c r="Q45" s="84" t="n">
        <f aca="false">Q44</f>
        <v>0</v>
      </c>
      <c r="R45" s="84" t="n">
        <v>0</v>
      </c>
      <c r="S45" s="84" t="n">
        <v>0</v>
      </c>
      <c r="T45" s="85" t="n">
        <f aca="false">SUM(L45:S45)</f>
        <v>53332</v>
      </c>
      <c r="V45" s="86" t="n">
        <v>0</v>
      </c>
      <c r="W45" s="87"/>
      <c r="X45" s="197" t="n">
        <v>0</v>
      </c>
      <c r="Y45" s="198"/>
      <c r="Z45" s="88" t="n">
        <f aca="false">60000-P45-F45</f>
        <v>60000</v>
      </c>
      <c r="AA45" s="89" t="n">
        <v>10000</v>
      </c>
      <c r="AB45" s="90" t="n">
        <v>30000</v>
      </c>
      <c r="AC45" s="79" t="n">
        <f aca="false">SUM(V45:AB45)</f>
        <v>100000</v>
      </c>
      <c r="AE45" s="154" t="n">
        <f aca="false">+AC45+T45+J45</f>
        <v>153332</v>
      </c>
      <c r="AG45" s="34" t="n">
        <f aca="false">B45+L45+V45</f>
        <v>53332</v>
      </c>
      <c r="AH45" s="1" t="n">
        <f aca="false">D45+N45+X45</f>
        <v>0</v>
      </c>
      <c r="AI45" s="31" t="n">
        <f aca="false">AB45+AA45+Z45+S45+R45+Q45+P45+I45+H45+G45+F45</f>
        <v>100000</v>
      </c>
      <c r="AK45" s="83" t="n">
        <f aca="false">B45+L45</f>
        <v>53332</v>
      </c>
      <c r="AL45" s="83" t="n">
        <f aca="false">V45</f>
        <v>0</v>
      </c>
      <c r="AM45" s="84" t="n">
        <f aca="false">SUM(AK45:AL45)</f>
        <v>53332</v>
      </c>
      <c r="AO45" s="1" t="n">
        <f aca="false">IF(days&lt;30,"",IF(now-1&gt;AR45,1,""))</f>
        <v>1</v>
      </c>
      <c r="AR45" s="1" t="n">
        <f aca="false">AR44+1</f>
        <v>36402</v>
      </c>
      <c r="AS45" s="153" t="n">
        <v>36402</v>
      </c>
    </row>
    <row r="46" customFormat="false" ht="15" hidden="false" customHeight="true" outlineLevel="0" collapsed="false">
      <c r="A46" s="29" t="n">
        <f aca="false">+A45+1</f>
        <v>31</v>
      </c>
      <c r="B46" s="129" t="n">
        <v>0</v>
      </c>
      <c r="C46" s="188"/>
      <c r="D46" s="215" t="n">
        <v>0</v>
      </c>
      <c r="E46" s="188"/>
      <c r="F46" s="216" t="n">
        <v>0</v>
      </c>
      <c r="G46" s="216" t="n">
        <v>0</v>
      </c>
      <c r="H46" s="216" t="n">
        <v>0</v>
      </c>
      <c r="I46" s="216" t="n">
        <v>0</v>
      </c>
      <c r="J46" s="132" t="n">
        <f aca="false">SUM(B46:I46)</f>
        <v>0</v>
      </c>
      <c r="K46" s="92"/>
      <c r="L46" s="133" t="n">
        <f aca="false">1240000-1216049</f>
        <v>23951</v>
      </c>
      <c r="M46" s="189"/>
      <c r="N46" s="131" t="n">
        <v>0</v>
      </c>
      <c r="O46" s="189"/>
      <c r="P46" s="135" t="n">
        <v>0</v>
      </c>
      <c r="Q46" s="135" t="n">
        <v>0</v>
      </c>
      <c r="R46" s="131" t="n">
        <v>0</v>
      </c>
      <c r="S46" s="131" t="n">
        <v>0</v>
      </c>
      <c r="T46" s="132" t="n">
        <f aca="false">SUM(L46:S46)</f>
        <v>23951</v>
      </c>
      <c r="V46" s="129" t="n">
        <v>13549</v>
      </c>
      <c r="W46" s="137"/>
      <c r="X46" s="131" t="n">
        <v>0</v>
      </c>
      <c r="Y46" s="200"/>
      <c r="Z46" s="135" t="n">
        <f aca="false">60000-P46-F46</f>
        <v>60000</v>
      </c>
      <c r="AA46" s="135" t="n">
        <v>10000</v>
      </c>
      <c r="AB46" s="135" t="n">
        <f aca="false">20000-S46-I46</f>
        <v>20000</v>
      </c>
      <c r="AC46" s="132" t="n">
        <f aca="false">SUM(V46:AB46)</f>
        <v>103549</v>
      </c>
      <c r="AD46" s="29"/>
      <c r="AE46" s="114" t="n">
        <f aca="false">+AC46+T46+J46</f>
        <v>127500</v>
      </c>
      <c r="AF46" s="29"/>
      <c r="AG46" s="115" t="n">
        <f aca="false">B46+L46+V46</f>
        <v>37500</v>
      </c>
      <c r="AH46" s="111" t="n">
        <f aca="false">D46+N46+X46</f>
        <v>0</v>
      </c>
      <c r="AI46" s="42" t="n">
        <f aca="false">AB46+AA46+Z46+S46+R46+Q46+P46+I46+H46+G46+F46</f>
        <v>90000</v>
      </c>
      <c r="AJ46" s="29"/>
      <c r="AK46" s="83" t="n">
        <f aca="false">B46+L46</f>
        <v>23951</v>
      </c>
      <c r="AL46" s="83" t="n">
        <f aca="false">V46</f>
        <v>13549</v>
      </c>
      <c r="AM46" s="84" t="n">
        <f aca="false">SUM(AK46:AL46)</f>
        <v>37500</v>
      </c>
      <c r="AN46" s="29"/>
      <c r="AO46" s="1" t="str">
        <f aca="false">IF(days&lt;31,"",IF(now-1&gt;AR46,1,""))</f>
        <v/>
      </c>
      <c r="AP46" s="29"/>
      <c r="AQ46" s="29"/>
      <c r="AR46" s="1" t="n">
        <f aca="false">AR45+1</f>
        <v>36403</v>
      </c>
      <c r="AS46" s="153" t="n">
        <v>36403</v>
      </c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L46" s="29"/>
      <c r="FM46" s="29"/>
      <c r="FN46" s="29"/>
      <c r="FO46" s="29"/>
      <c r="FP46" s="29"/>
      <c r="FQ46" s="29"/>
      <c r="FR46" s="29"/>
      <c r="FS46" s="29"/>
      <c r="FT46" s="29"/>
      <c r="FU46" s="29"/>
      <c r="FV46" s="29"/>
      <c r="FW46" s="29"/>
      <c r="FX46" s="29"/>
      <c r="FY46" s="29"/>
      <c r="FZ46" s="29"/>
      <c r="GA46" s="29"/>
      <c r="GB46" s="29"/>
      <c r="GC46" s="29"/>
      <c r="GD46" s="29"/>
      <c r="GE46" s="29"/>
      <c r="GF46" s="29"/>
      <c r="GG46" s="29"/>
      <c r="GH46" s="29"/>
      <c r="GI46" s="29"/>
      <c r="GJ46" s="29"/>
      <c r="GK46" s="29"/>
      <c r="GL46" s="29"/>
      <c r="GM46" s="29"/>
      <c r="GN46" s="29"/>
      <c r="GO46" s="29"/>
      <c r="GP46" s="29"/>
      <c r="GQ46" s="29"/>
      <c r="GR46" s="29"/>
      <c r="GS46" s="29"/>
      <c r="GT46" s="29"/>
      <c r="GU46" s="29"/>
      <c r="GV46" s="29"/>
      <c r="GW46" s="29"/>
      <c r="GX46" s="29"/>
      <c r="GY46" s="29"/>
      <c r="GZ46" s="29"/>
      <c r="HA46" s="29"/>
      <c r="HB46" s="29"/>
      <c r="HC46" s="29"/>
      <c r="HD46" s="29"/>
      <c r="HE46" s="29"/>
      <c r="HF46" s="29"/>
      <c r="HG46" s="29"/>
      <c r="HH46" s="29"/>
      <c r="HI46" s="29"/>
      <c r="HJ46" s="29"/>
      <c r="HK46" s="29"/>
      <c r="HL46" s="29"/>
      <c r="HM46" s="29"/>
      <c r="HN46" s="29"/>
      <c r="HO46" s="29"/>
      <c r="HP46" s="29"/>
      <c r="HQ46" s="29"/>
      <c r="HR46" s="29"/>
      <c r="HS46" s="29"/>
      <c r="HT46" s="29"/>
      <c r="HU46" s="29"/>
      <c r="HV46" s="29"/>
      <c r="HW46" s="29"/>
      <c r="HX46" s="29"/>
      <c r="HY46" s="29"/>
      <c r="HZ46" s="29"/>
      <c r="IA46" s="29"/>
      <c r="IB46" s="29"/>
      <c r="IC46" s="29"/>
      <c r="ID46" s="29"/>
      <c r="IE46" s="29"/>
      <c r="IF46" s="29"/>
      <c r="IG46" s="29"/>
      <c r="IH46" s="29"/>
      <c r="II46" s="29"/>
      <c r="IJ46" s="29"/>
      <c r="IK46" s="29"/>
      <c r="IL46" s="29"/>
      <c r="IM46" s="29"/>
      <c r="IN46" s="29"/>
      <c r="IO46" s="29"/>
      <c r="IP46" s="29"/>
      <c r="IQ46" s="29"/>
      <c r="IR46" s="29"/>
      <c r="IS46" s="29"/>
      <c r="IT46" s="29"/>
      <c r="IU46" s="29"/>
      <c r="IV46" s="29"/>
      <c r="IW46" s="29"/>
    </row>
    <row r="47" customFormat="false" ht="5.25" hidden="false" customHeight="true" outlineLevel="0" collapsed="false">
      <c r="A47" s="29"/>
      <c r="B47" s="29"/>
      <c r="C47" s="29"/>
      <c r="E47" s="29"/>
      <c r="G47" s="1" t="n">
        <v>0</v>
      </c>
      <c r="J47" s="29"/>
      <c r="K47" s="29"/>
      <c r="P47" s="29"/>
      <c r="T47" s="29"/>
      <c r="V47" s="29"/>
      <c r="W47" s="29"/>
      <c r="Y47" s="29"/>
      <c r="Z47" s="29"/>
      <c r="AA47" s="29"/>
      <c r="AB47" s="29"/>
      <c r="AC47" s="29"/>
      <c r="AD47" s="29"/>
      <c r="AF47" s="29"/>
      <c r="AJ47" s="29"/>
      <c r="AK47" s="29"/>
      <c r="AL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/>
      <c r="GX47" s="29"/>
      <c r="GY47" s="29"/>
      <c r="GZ47" s="29"/>
      <c r="HA47" s="29"/>
      <c r="HB47" s="29"/>
      <c r="HC47" s="29"/>
      <c r="HD47" s="29"/>
      <c r="HE47" s="29"/>
      <c r="HF47" s="29"/>
      <c r="HG47" s="29"/>
      <c r="HH47" s="29"/>
      <c r="HI47" s="29"/>
      <c r="HJ47" s="29"/>
      <c r="HK47" s="29"/>
      <c r="HL47" s="29"/>
      <c r="HM47" s="29"/>
      <c r="HN47" s="29"/>
      <c r="HO47" s="29"/>
      <c r="HP47" s="29"/>
      <c r="HQ47" s="29"/>
      <c r="HR47" s="29"/>
      <c r="HS47" s="29"/>
      <c r="HT47" s="29"/>
      <c r="HU47" s="29"/>
      <c r="HV47" s="29"/>
      <c r="HW47" s="29"/>
      <c r="HX47" s="29"/>
      <c r="HY47" s="29"/>
      <c r="HZ47" s="29"/>
      <c r="IA47" s="29"/>
      <c r="IB47" s="29"/>
      <c r="IC47" s="29"/>
      <c r="ID47" s="29"/>
      <c r="IE47" s="29"/>
      <c r="IF47" s="29"/>
      <c r="IG47" s="29"/>
      <c r="IH47" s="29"/>
      <c r="II47" s="29"/>
      <c r="IJ47" s="29"/>
      <c r="IK47" s="29"/>
      <c r="IL47" s="29"/>
      <c r="IM47" s="29"/>
      <c r="IN47" s="29"/>
      <c r="IO47" s="29"/>
      <c r="IP47" s="29"/>
      <c r="IQ47" s="29"/>
      <c r="IR47" s="29"/>
      <c r="IS47" s="29"/>
      <c r="IT47" s="29"/>
      <c r="IU47" s="29"/>
      <c r="IV47" s="29"/>
      <c r="IW47" s="29"/>
    </row>
    <row r="48" customFormat="false" ht="19.5" hidden="false" customHeight="true" outlineLevel="0" collapsed="false">
      <c r="A48" s="98" t="s">
        <v>29</v>
      </c>
      <c r="B48" s="61" t="n">
        <f aca="false">SUM(B16:B46)</f>
        <v>30000</v>
      </c>
      <c r="C48" s="61"/>
      <c r="D48" s="61" t="n">
        <f aca="false">SUM(D16:D46)</f>
        <v>0</v>
      </c>
      <c r="E48" s="61"/>
      <c r="F48" s="61" t="n">
        <f aca="false">SUM(F16:F46)</f>
        <v>460000</v>
      </c>
      <c r="G48" s="61" t="n">
        <f aca="false">SUM(G16:G46)</f>
        <v>0</v>
      </c>
      <c r="H48" s="61" t="n">
        <f aca="false">SUM(H16:H46)</f>
        <v>30000</v>
      </c>
      <c r="I48" s="61" t="n">
        <f aca="false">SUM(I16:I46)</f>
        <v>100000</v>
      </c>
      <c r="J48" s="61" t="n">
        <f aca="false">SUM(J16:J46)</f>
        <v>620000</v>
      </c>
      <c r="K48" s="61"/>
      <c r="L48" s="61" t="n">
        <f aca="false">SUM(L16:L46)</f>
        <v>1150000</v>
      </c>
      <c r="M48" s="61"/>
      <c r="N48" s="61" t="n">
        <f aca="false">SUM(N16:N46)</f>
        <v>0</v>
      </c>
      <c r="O48" s="61"/>
      <c r="P48" s="61" t="n">
        <f aca="false">SUM(P16:P46)</f>
        <v>0</v>
      </c>
      <c r="Q48" s="61" t="n">
        <f aca="false">SUM(Q16:Q46)</f>
        <v>0</v>
      </c>
      <c r="R48" s="61" t="n">
        <f aca="false">SUM(R16:R46)</f>
        <v>0</v>
      </c>
      <c r="S48" s="61" t="n">
        <f aca="false">SUM(S16:S46)</f>
        <v>90000</v>
      </c>
      <c r="T48" s="61" t="n">
        <f aca="false">SUM(T16:T46)</f>
        <v>1240000</v>
      </c>
      <c r="U48" s="61"/>
      <c r="V48" s="61" t="n">
        <f aca="false">SUM(V16:V46)</f>
        <v>175216</v>
      </c>
      <c r="W48" s="61"/>
      <c r="X48" s="61" t="n">
        <f aca="false">SUM(X16:X46)</f>
        <v>91054</v>
      </c>
      <c r="Y48" s="61"/>
      <c r="Z48" s="61" t="n">
        <f aca="false">SUM(Z16:Z46)</f>
        <v>1285000</v>
      </c>
      <c r="AA48" s="61" t="n">
        <f aca="false">SUM(AA16:AA46)</f>
        <v>240000</v>
      </c>
      <c r="AB48" s="61" t="n">
        <f aca="false">SUM(AB16:AB46)</f>
        <v>385000</v>
      </c>
      <c r="AC48" s="61" t="n">
        <f aca="false">SUM(AC16:AC46)</f>
        <v>2176270</v>
      </c>
      <c r="AD48" s="61"/>
      <c r="AE48" s="61" t="n">
        <f aca="false">SUM(AE16:AE47)</f>
        <v>4036270</v>
      </c>
      <c r="AF48" s="61"/>
      <c r="AG48" s="61" t="n">
        <f aca="false">SUM(AG16:AG47)</f>
        <v>1355216</v>
      </c>
      <c r="AH48" s="61" t="n">
        <f aca="false">SUM(AH16:AH47)</f>
        <v>91054</v>
      </c>
      <c r="AI48" s="61" t="n">
        <f aca="false">SUM(AI16:AI47)</f>
        <v>2590000</v>
      </c>
      <c r="AJ48" s="61"/>
      <c r="AK48" s="61" t="n">
        <f aca="false">SUM(AK16:AK46)</f>
        <v>1180000</v>
      </c>
      <c r="AL48" s="61" t="n">
        <f aca="false">SUM(AL16:AL46)</f>
        <v>175216</v>
      </c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  <c r="IR48" s="61"/>
      <c r="IS48" s="61"/>
      <c r="IT48" s="61"/>
      <c r="IU48" s="61"/>
      <c r="IV48" s="61"/>
      <c r="IW48" s="61"/>
    </row>
    <row r="49" customFormat="false" ht="19.5" hidden="false" customHeight="true" outlineLevel="0" collapsed="false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 t="n">
        <f aca="false">26451-L46</f>
        <v>2500</v>
      </c>
      <c r="M49" s="37"/>
      <c r="N49" s="37"/>
      <c r="O49" s="37"/>
      <c r="P49" s="37"/>
      <c r="Q49" s="37"/>
      <c r="R49" s="37"/>
      <c r="S49" s="37"/>
      <c r="T49" s="37"/>
      <c r="V49" s="37"/>
      <c r="W49" s="37"/>
      <c r="X49" s="37"/>
      <c r="Y49" s="37"/>
      <c r="Z49" s="37"/>
      <c r="AA49" s="37"/>
      <c r="AB49" s="37"/>
      <c r="AC49" s="37"/>
      <c r="AD49" s="37"/>
      <c r="AK49" s="32"/>
      <c r="AL49" s="32"/>
    </row>
    <row r="50" customFormat="false" ht="19.5" hidden="false" customHeight="true" outlineLevel="0" collapsed="false">
      <c r="A50" s="99" t="s">
        <v>30</v>
      </c>
      <c r="B50" s="100" t="n">
        <v>55509</v>
      </c>
      <c r="C50" s="100"/>
      <c r="D50" s="100"/>
      <c r="E50" s="100"/>
      <c r="F50" s="100" t="n">
        <v>15823</v>
      </c>
      <c r="G50" s="100" t="n">
        <v>15823</v>
      </c>
      <c r="H50" s="100" t="n">
        <v>15823</v>
      </c>
      <c r="I50" s="100" t="n">
        <v>15823</v>
      </c>
      <c r="J50" s="100"/>
      <c r="K50" s="100"/>
      <c r="L50" s="100" t="n">
        <v>55460</v>
      </c>
      <c r="M50" s="100"/>
      <c r="N50" s="100"/>
      <c r="O50" s="100"/>
      <c r="P50" s="100" t="n">
        <v>15826</v>
      </c>
      <c r="Q50" s="100" t="n">
        <v>15826</v>
      </c>
      <c r="R50" s="100" t="n">
        <v>15826</v>
      </c>
      <c r="S50" s="100" t="n">
        <v>15826</v>
      </c>
      <c r="T50" s="100"/>
      <c r="U50" s="101"/>
      <c r="V50" s="100" t="n">
        <v>55520</v>
      </c>
      <c r="W50" s="100"/>
      <c r="X50" s="100"/>
      <c r="Y50" s="100"/>
      <c r="Z50" s="100" t="n">
        <v>51840</v>
      </c>
      <c r="AA50" s="100" t="n">
        <v>51840</v>
      </c>
      <c r="AB50" s="100" t="n">
        <v>51840</v>
      </c>
      <c r="AC50" s="100"/>
      <c r="AD50" s="100"/>
      <c r="AE50" s="100"/>
      <c r="AF50" s="100"/>
      <c r="AG50" s="100" t="n">
        <v>103008</v>
      </c>
      <c r="AH50" s="100"/>
      <c r="AI50" s="100"/>
      <c r="AJ50" s="100"/>
      <c r="AK50" s="100" t="n">
        <v>29085</v>
      </c>
      <c r="AL50" s="100" t="n">
        <v>31173</v>
      </c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0"/>
      <c r="BR50" s="100"/>
      <c r="BS50" s="100"/>
      <c r="BT50" s="100"/>
      <c r="BU50" s="100"/>
      <c r="BV50" s="100"/>
      <c r="BW50" s="100"/>
      <c r="BX50" s="100"/>
      <c r="BY50" s="100"/>
      <c r="BZ50" s="100"/>
      <c r="CA50" s="100"/>
      <c r="CB50" s="100"/>
      <c r="CC50" s="100"/>
      <c r="CD50" s="100"/>
      <c r="CE50" s="100"/>
      <c r="CF50" s="100"/>
      <c r="CG50" s="100"/>
      <c r="CH50" s="100"/>
      <c r="CI50" s="100"/>
      <c r="CJ50" s="100"/>
      <c r="CK50" s="100"/>
      <c r="CL50" s="100"/>
      <c r="CM50" s="100"/>
      <c r="CN50" s="100"/>
      <c r="CO50" s="100"/>
      <c r="CP50" s="100"/>
      <c r="CQ50" s="100"/>
      <c r="CR50" s="100"/>
      <c r="CS50" s="100"/>
      <c r="CT50" s="100"/>
      <c r="CU50" s="100"/>
      <c r="CV50" s="100"/>
      <c r="CW50" s="100"/>
      <c r="CX50" s="100"/>
      <c r="CY50" s="100"/>
      <c r="CZ50" s="100"/>
      <c r="DA50" s="100"/>
      <c r="DB50" s="100"/>
      <c r="DC50" s="100"/>
      <c r="DD50" s="100"/>
      <c r="DE50" s="100"/>
      <c r="DF50" s="100"/>
      <c r="DG50" s="100"/>
      <c r="DH50" s="100"/>
      <c r="DI50" s="100"/>
      <c r="DJ50" s="100"/>
      <c r="DK50" s="100"/>
      <c r="DL50" s="100"/>
      <c r="DM50" s="100"/>
      <c r="DN50" s="100"/>
      <c r="DO50" s="100"/>
      <c r="DP50" s="100"/>
      <c r="DQ50" s="100"/>
      <c r="DR50" s="100"/>
      <c r="DS50" s="100"/>
      <c r="DT50" s="100"/>
      <c r="DU50" s="100"/>
      <c r="DV50" s="100"/>
      <c r="DW50" s="100"/>
      <c r="DX50" s="100"/>
      <c r="DY50" s="100"/>
      <c r="DZ50" s="100"/>
      <c r="EA50" s="100"/>
      <c r="EB50" s="100"/>
      <c r="EC50" s="100"/>
      <c r="ED50" s="100"/>
      <c r="EE50" s="100"/>
      <c r="EF50" s="100"/>
      <c r="EG50" s="100"/>
      <c r="EH50" s="100"/>
      <c r="EI50" s="100"/>
      <c r="EJ50" s="100"/>
      <c r="EK50" s="100"/>
      <c r="EL50" s="100"/>
      <c r="EM50" s="100"/>
      <c r="EN50" s="100"/>
      <c r="EO50" s="100"/>
      <c r="EP50" s="100"/>
      <c r="EQ50" s="100"/>
      <c r="ER50" s="100"/>
      <c r="ES50" s="100"/>
      <c r="ET50" s="100"/>
      <c r="EU50" s="100"/>
      <c r="EV50" s="100"/>
      <c r="EW50" s="100"/>
      <c r="EX50" s="100"/>
      <c r="EY50" s="100"/>
      <c r="EZ50" s="100"/>
      <c r="FA50" s="100"/>
      <c r="FB50" s="100"/>
      <c r="FC50" s="100"/>
      <c r="FD50" s="100"/>
      <c r="FE50" s="100"/>
      <c r="FF50" s="100"/>
      <c r="FG50" s="100"/>
      <c r="FH50" s="100"/>
      <c r="FI50" s="100"/>
      <c r="FJ50" s="100"/>
      <c r="FK50" s="100"/>
      <c r="FL50" s="100"/>
      <c r="FM50" s="100"/>
      <c r="FN50" s="100"/>
      <c r="FO50" s="100"/>
      <c r="FP50" s="100"/>
      <c r="FQ50" s="100"/>
      <c r="FR50" s="100"/>
      <c r="FS50" s="100"/>
      <c r="FT50" s="100"/>
      <c r="FU50" s="100"/>
      <c r="FV50" s="100"/>
      <c r="FW50" s="100"/>
      <c r="FX50" s="100"/>
      <c r="FY50" s="100"/>
      <c r="FZ50" s="100"/>
      <c r="GA50" s="100"/>
      <c r="GB50" s="100"/>
      <c r="GC50" s="100"/>
      <c r="GD50" s="100"/>
      <c r="GE50" s="100"/>
      <c r="GF50" s="100"/>
      <c r="GG50" s="100"/>
      <c r="GH50" s="100"/>
      <c r="GI50" s="100"/>
      <c r="GJ50" s="100"/>
      <c r="GK50" s="100"/>
      <c r="GL50" s="100"/>
      <c r="GM50" s="100"/>
      <c r="GN50" s="100"/>
      <c r="GO50" s="100"/>
      <c r="GP50" s="100"/>
      <c r="GQ50" s="100"/>
      <c r="GR50" s="100"/>
      <c r="GS50" s="100"/>
      <c r="GT50" s="100"/>
      <c r="GU50" s="100"/>
      <c r="GV50" s="100"/>
      <c r="GW50" s="100"/>
      <c r="GX50" s="100"/>
      <c r="GY50" s="100"/>
      <c r="GZ50" s="100"/>
      <c r="HA50" s="100"/>
      <c r="HB50" s="100"/>
      <c r="HC50" s="100"/>
      <c r="HD50" s="100"/>
      <c r="HE50" s="100"/>
      <c r="HF50" s="100"/>
      <c r="HG50" s="100"/>
      <c r="HH50" s="100"/>
      <c r="HI50" s="100"/>
      <c r="HJ50" s="100"/>
      <c r="HK50" s="100"/>
      <c r="HL50" s="100"/>
      <c r="HM50" s="100"/>
      <c r="HN50" s="100"/>
      <c r="HO50" s="100"/>
      <c r="HP50" s="100"/>
      <c r="HQ50" s="100"/>
      <c r="HR50" s="100"/>
      <c r="HS50" s="100"/>
      <c r="HT50" s="100"/>
      <c r="HU50" s="100"/>
      <c r="HV50" s="100"/>
      <c r="HW50" s="100"/>
      <c r="HX50" s="100"/>
      <c r="HY50" s="100"/>
      <c r="HZ50" s="100"/>
      <c r="IA50" s="100"/>
      <c r="IB50" s="100"/>
      <c r="IC50" s="100"/>
      <c r="ID50" s="100"/>
      <c r="IE50" s="100"/>
      <c r="IF50" s="100"/>
      <c r="IG50" s="100"/>
      <c r="IH50" s="100"/>
      <c r="II50" s="100"/>
      <c r="IJ50" s="100"/>
      <c r="IK50" s="100"/>
      <c r="IL50" s="100"/>
      <c r="IM50" s="100"/>
      <c r="IN50" s="100"/>
      <c r="IO50" s="100"/>
      <c r="IP50" s="100"/>
      <c r="IQ50" s="100"/>
      <c r="IR50" s="100"/>
      <c r="IS50" s="100"/>
      <c r="IT50" s="100"/>
      <c r="IU50" s="100"/>
      <c r="IV50" s="100"/>
      <c r="IW50" s="100"/>
    </row>
    <row r="51" customFormat="false" ht="19.5" hidden="true" customHeight="true" outlineLevel="0" collapsed="false">
      <c r="A51" s="102" t="s">
        <v>31</v>
      </c>
      <c r="B51" s="102" t="n">
        <v>316763</v>
      </c>
      <c r="C51" s="102"/>
      <c r="D51" s="102"/>
      <c r="E51" s="102"/>
      <c r="F51" s="102" t="n">
        <v>113463</v>
      </c>
      <c r="G51" s="102"/>
      <c r="H51" s="102" t="n">
        <v>113467</v>
      </c>
      <c r="I51" s="102" t="n">
        <v>113473</v>
      </c>
      <c r="J51" s="102"/>
      <c r="K51" s="102"/>
      <c r="L51" s="102" t="n">
        <v>313892</v>
      </c>
      <c r="M51" s="102"/>
      <c r="N51" s="102"/>
      <c r="O51" s="102"/>
      <c r="P51" s="102" t="n">
        <v>30842</v>
      </c>
      <c r="Q51" s="102" t="n">
        <v>131771</v>
      </c>
      <c r="R51" s="102" t="n">
        <v>129880</v>
      </c>
      <c r="S51" s="102" t="n">
        <v>43747</v>
      </c>
      <c r="T51" s="102"/>
      <c r="V51" s="102" t="n">
        <v>316766</v>
      </c>
      <c r="W51" s="102"/>
      <c r="X51" s="102"/>
      <c r="Y51" s="102"/>
      <c r="Z51" s="102" t="n">
        <v>131465</v>
      </c>
      <c r="AA51" s="102" t="n">
        <v>131466</v>
      </c>
      <c r="AB51" s="102" t="n">
        <v>131468</v>
      </c>
      <c r="AC51" s="102"/>
      <c r="AD51" s="102"/>
      <c r="AE51" s="102"/>
      <c r="AF51" s="102"/>
      <c r="AG51" s="102"/>
      <c r="AH51" s="102"/>
      <c r="AI51" s="102"/>
      <c r="AJ51" s="102"/>
      <c r="AK51" s="103" t="n">
        <v>331566</v>
      </c>
      <c r="AL51" s="103" t="n">
        <v>331568</v>
      </c>
      <c r="AM51" s="102"/>
      <c r="AN51" s="102"/>
      <c r="AO51" s="102"/>
      <c r="AP51" s="102"/>
      <c r="AQ51" s="102"/>
      <c r="AR51" s="102"/>
      <c r="AS51" s="102"/>
      <c r="AT51" s="102"/>
      <c r="AU51" s="102"/>
      <c r="AV51" s="102"/>
      <c r="AW51" s="102"/>
      <c r="AX51" s="102"/>
      <c r="AY51" s="102"/>
      <c r="AZ51" s="102"/>
      <c r="BA51" s="102"/>
      <c r="BB51" s="102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  <c r="BM51" s="102"/>
      <c r="BN51" s="102"/>
      <c r="BO51" s="102"/>
      <c r="BP51" s="102"/>
      <c r="BQ51" s="102"/>
      <c r="BR51" s="102"/>
      <c r="BS51" s="102"/>
      <c r="BT51" s="102"/>
      <c r="BU51" s="102"/>
      <c r="BV51" s="102"/>
      <c r="BW51" s="102"/>
      <c r="BX51" s="102"/>
      <c r="BY51" s="102"/>
      <c r="BZ51" s="102"/>
      <c r="CA51" s="102"/>
      <c r="CB51" s="102"/>
      <c r="CC51" s="102"/>
      <c r="CD51" s="102"/>
      <c r="CE51" s="102"/>
      <c r="CF51" s="102"/>
      <c r="CG51" s="102"/>
      <c r="CH51" s="102"/>
      <c r="CI51" s="102"/>
      <c r="CJ51" s="102"/>
      <c r="CK51" s="102"/>
      <c r="CL51" s="102"/>
      <c r="CM51" s="102"/>
      <c r="CN51" s="102"/>
      <c r="CO51" s="102"/>
      <c r="CP51" s="102"/>
      <c r="CQ51" s="102"/>
      <c r="CR51" s="102"/>
      <c r="CS51" s="102"/>
      <c r="CT51" s="102"/>
      <c r="CU51" s="102"/>
      <c r="CV51" s="102"/>
      <c r="CW51" s="102"/>
      <c r="CX51" s="102"/>
      <c r="CY51" s="102"/>
      <c r="CZ51" s="102"/>
      <c r="DA51" s="102"/>
      <c r="DB51" s="102"/>
      <c r="DC51" s="102"/>
      <c r="DD51" s="102"/>
      <c r="DE51" s="102"/>
      <c r="DF51" s="102"/>
      <c r="DG51" s="102"/>
      <c r="DH51" s="102"/>
      <c r="DI51" s="102"/>
      <c r="DJ51" s="102"/>
      <c r="DK51" s="102"/>
      <c r="DL51" s="102"/>
      <c r="DM51" s="102"/>
      <c r="DN51" s="102"/>
      <c r="DO51" s="102"/>
      <c r="DP51" s="102"/>
      <c r="DQ51" s="102"/>
      <c r="DR51" s="102"/>
      <c r="DS51" s="102"/>
      <c r="DT51" s="102"/>
      <c r="DU51" s="102"/>
      <c r="DV51" s="102"/>
      <c r="DW51" s="102"/>
      <c r="DX51" s="102"/>
      <c r="DY51" s="102"/>
      <c r="DZ51" s="102"/>
      <c r="EA51" s="102"/>
      <c r="EB51" s="102"/>
      <c r="EC51" s="102"/>
      <c r="ED51" s="102"/>
      <c r="EE51" s="102"/>
      <c r="EF51" s="102"/>
      <c r="EG51" s="102"/>
      <c r="EH51" s="102"/>
      <c r="EI51" s="102"/>
      <c r="EJ51" s="102"/>
      <c r="EK51" s="102"/>
      <c r="EL51" s="102"/>
      <c r="EM51" s="102"/>
      <c r="EN51" s="102"/>
      <c r="EO51" s="102"/>
      <c r="EP51" s="102"/>
      <c r="EQ51" s="102"/>
      <c r="ER51" s="102"/>
      <c r="ES51" s="102"/>
      <c r="ET51" s="102"/>
      <c r="EU51" s="102"/>
      <c r="EV51" s="102"/>
      <c r="EW51" s="102"/>
      <c r="EX51" s="102"/>
      <c r="EY51" s="102"/>
      <c r="EZ51" s="102"/>
      <c r="FA51" s="102"/>
      <c r="FB51" s="102"/>
      <c r="FC51" s="102"/>
      <c r="FD51" s="102"/>
      <c r="FE51" s="102"/>
      <c r="FF51" s="102"/>
      <c r="FG51" s="102"/>
      <c r="FH51" s="102"/>
      <c r="FI51" s="102"/>
      <c r="FJ51" s="102"/>
      <c r="FK51" s="102"/>
      <c r="FL51" s="102"/>
      <c r="FM51" s="102"/>
      <c r="FN51" s="102"/>
      <c r="FO51" s="102"/>
      <c r="FP51" s="102"/>
      <c r="FQ51" s="102"/>
      <c r="FR51" s="102"/>
      <c r="FS51" s="102"/>
      <c r="FT51" s="102"/>
      <c r="FU51" s="102"/>
      <c r="FV51" s="102"/>
      <c r="FW51" s="102"/>
      <c r="FX51" s="102"/>
      <c r="FY51" s="102"/>
      <c r="FZ51" s="102"/>
      <c r="GA51" s="102"/>
      <c r="GB51" s="102"/>
      <c r="GC51" s="102"/>
      <c r="GD51" s="102"/>
      <c r="GE51" s="102"/>
      <c r="GF51" s="102"/>
      <c r="GG51" s="102"/>
      <c r="GH51" s="102"/>
      <c r="GI51" s="102"/>
      <c r="GJ51" s="102"/>
      <c r="GK51" s="102"/>
      <c r="GL51" s="102"/>
      <c r="GM51" s="102"/>
      <c r="GN51" s="102"/>
      <c r="GO51" s="102"/>
      <c r="GP51" s="102"/>
      <c r="GQ51" s="102"/>
      <c r="GR51" s="102"/>
      <c r="GS51" s="102"/>
      <c r="GT51" s="102"/>
      <c r="GU51" s="102"/>
      <c r="GV51" s="102"/>
      <c r="GW51" s="102"/>
      <c r="GX51" s="102"/>
      <c r="GY51" s="102"/>
      <c r="GZ51" s="102"/>
      <c r="HA51" s="102"/>
      <c r="HB51" s="102"/>
      <c r="HC51" s="102"/>
      <c r="HD51" s="102"/>
      <c r="HE51" s="102"/>
      <c r="HF51" s="102"/>
      <c r="HG51" s="102"/>
      <c r="HH51" s="102"/>
      <c r="HI51" s="102"/>
      <c r="HJ51" s="102"/>
      <c r="HK51" s="102"/>
      <c r="HL51" s="102"/>
      <c r="HM51" s="102"/>
      <c r="HN51" s="102"/>
      <c r="HO51" s="102"/>
      <c r="HP51" s="102"/>
      <c r="HQ51" s="102"/>
      <c r="HR51" s="102"/>
      <c r="HS51" s="102"/>
      <c r="HT51" s="102"/>
      <c r="HU51" s="102"/>
      <c r="HV51" s="102"/>
      <c r="HW51" s="102"/>
      <c r="HX51" s="102"/>
      <c r="HY51" s="102"/>
      <c r="HZ51" s="102"/>
      <c r="IA51" s="102"/>
      <c r="IB51" s="102"/>
      <c r="IC51" s="102"/>
      <c r="ID51" s="102"/>
      <c r="IE51" s="102"/>
      <c r="IF51" s="102"/>
      <c r="IG51" s="102"/>
      <c r="IH51" s="102"/>
      <c r="II51" s="102"/>
      <c r="IJ51" s="102"/>
      <c r="IK51" s="102"/>
      <c r="IL51" s="102"/>
      <c r="IM51" s="102"/>
      <c r="IN51" s="102"/>
      <c r="IO51" s="102"/>
      <c r="IP51" s="102"/>
      <c r="IQ51" s="102"/>
      <c r="IR51" s="102"/>
      <c r="IS51" s="102"/>
      <c r="IT51" s="102"/>
      <c r="IU51" s="102"/>
      <c r="IV51" s="102"/>
      <c r="IW51" s="102"/>
    </row>
    <row r="52" customFormat="false" ht="12.75" hidden="false" customHeight="false" outlineLevel="0" collapsed="false">
      <c r="AG52" s="100"/>
      <c r="AH52" s="100"/>
    </row>
    <row r="53" customFormat="false" ht="11.25" hidden="false" customHeight="true" outlineLevel="0" collapsed="false"/>
    <row r="54" customFormat="false" ht="12.75" hidden="false" customHeight="false" outlineLevel="0" collapsed="false">
      <c r="B54" s="207" t="s">
        <v>32</v>
      </c>
      <c r="C54" s="105"/>
      <c r="D54" s="106"/>
      <c r="E54" s="105"/>
      <c r="F54" s="106"/>
      <c r="G54" s="106"/>
      <c r="H54" s="106"/>
      <c r="I54" s="106"/>
      <c r="J54" s="107" t="n">
        <f aca="false">DSUM(tufco,"hplrtotal",cnt)/COUNT(AO16:AO46)</f>
        <v>20666.6666666667</v>
      </c>
      <c r="L54" s="207" t="s">
        <v>33</v>
      </c>
      <c r="M54" s="208"/>
      <c r="N54" s="208"/>
      <c r="O54" s="208"/>
      <c r="P54" s="208"/>
      <c r="Q54" s="208"/>
      <c r="R54" s="208"/>
      <c r="S54" s="208"/>
      <c r="T54" s="209" t="n">
        <f aca="false">DSUM(tufco,"wbtotal",cnt)/COUNT(AO16:AO46)</f>
        <v>40534.9666666667</v>
      </c>
      <c r="V54" s="37"/>
      <c r="W54" s="37"/>
      <c r="Y54" s="37"/>
    </row>
    <row r="55" customFormat="false" ht="12.75" hidden="false" customHeight="false" outlineLevel="0" collapsed="false">
      <c r="B55" s="28" t="s">
        <v>34</v>
      </c>
      <c r="C55" s="32"/>
      <c r="E55" s="32"/>
      <c r="J55" s="31" t="n">
        <f aca="false">hplr*days-DSUM(tufco,"hplrtotal",cnt)</f>
        <v>0</v>
      </c>
      <c r="L55" s="28" t="s">
        <v>34</v>
      </c>
      <c r="M55" s="29"/>
      <c r="N55" s="29"/>
      <c r="O55" s="29"/>
      <c r="P55" s="29"/>
      <c r="Q55" s="29"/>
      <c r="R55" s="29"/>
      <c r="S55" s="29"/>
      <c r="T55" s="210" t="n">
        <f aca="false">wb*days-DSUM(tufco,"wbtotal",cnt)</f>
        <v>23951</v>
      </c>
    </row>
    <row r="56" customFormat="false" ht="13.5" hidden="false" customHeight="false" outlineLevel="0" collapsed="false">
      <c r="B56" s="211" t="s">
        <v>35</v>
      </c>
      <c r="C56" s="110"/>
      <c r="D56" s="111"/>
      <c r="E56" s="110"/>
      <c r="F56" s="111"/>
      <c r="G56" s="111"/>
      <c r="H56" s="111"/>
      <c r="I56" s="111"/>
      <c r="J56" s="42" t="n">
        <f aca="false">+J55/(days-COUNT(AO16:AO46))</f>
        <v>0</v>
      </c>
      <c r="L56" s="211" t="s">
        <v>35</v>
      </c>
      <c r="M56" s="212"/>
      <c r="N56" s="212"/>
      <c r="O56" s="212"/>
      <c r="P56" s="212"/>
      <c r="Q56" s="212"/>
      <c r="R56" s="212"/>
      <c r="S56" s="212"/>
      <c r="T56" s="213" t="n">
        <f aca="false">T55/(days-COUNT(AO16:AO46))</f>
        <v>23951</v>
      </c>
    </row>
    <row r="57" customFormat="false" ht="12.75" hidden="false" customHeight="true" outlineLevel="0" collapsed="false">
      <c r="B57" s="105"/>
      <c r="C57" s="105"/>
      <c r="E57" s="105"/>
      <c r="F57" s="108"/>
      <c r="G57" s="108"/>
      <c r="H57" s="106"/>
      <c r="I57" s="106"/>
      <c r="L57" s="32"/>
      <c r="M57" s="32"/>
      <c r="O57" s="32"/>
    </row>
    <row r="58" customFormat="false" ht="12.75" hidden="false" customHeight="false" outlineLevel="0" collapsed="false">
      <c r="B58" s="32"/>
      <c r="C58" s="32"/>
      <c r="E58" s="32"/>
      <c r="L58" s="207" t="s">
        <v>36</v>
      </c>
      <c r="M58" s="208"/>
      <c r="N58" s="208"/>
      <c r="O58" s="208"/>
      <c r="P58" s="208"/>
      <c r="Q58" s="208"/>
      <c r="R58" s="208"/>
      <c r="S58" s="209" t="n">
        <f aca="false">DSUM(tufco,"wbtotal",cnt)+'July 99'!S58</f>
        <v>8186049</v>
      </c>
      <c r="U58" s="112"/>
    </row>
    <row r="59" customFormat="false" ht="13.5" hidden="false" customHeight="false" outlineLevel="0" collapsed="false">
      <c r="B59" s="32"/>
      <c r="C59" s="32"/>
      <c r="D59" s="201"/>
      <c r="E59" s="32"/>
      <c r="L59" s="211" t="s">
        <v>37</v>
      </c>
      <c r="M59" s="212"/>
      <c r="N59" s="212"/>
      <c r="O59" s="212"/>
      <c r="P59" s="212"/>
      <c r="Q59" s="212"/>
      <c r="R59" s="212"/>
      <c r="S59" s="141" t="n">
        <f aca="false">S58/(SUM(AO16:AO46)+'Jan 99a'!days+'Feb 99'!days+'Mar 99'!days+'Apr 99'!days+'May 99'!days+'June 99'!days+'July 99'!days)</f>
        <v>33826.6487603306</v>
      </c>
      <c r="X59" s="202"/>
    </row>
    <row r="60" customFormat="false" ht="13.5" hidden="false" customHeight="false" outlineLevel="0" collapsed="false">
      <c r="B60" s="207" t="s">
        <v>38</v>
      </c>
      <c r="C60" s="208"/>
      <c r="D60" s="208"/>
      <c r="E60" s="208"/>
      <c r="F60" s="208"/>
      <c r="G60" s="208"/>
      <c r="H60" s="209" t="n">
        <v>12775000</v>
      </c>
      <c r="L60" s="29"/>
      <c r="M60" s="29"/>
      <c r="N60" s="208"/>
      <c r="O60" s="29"/>
      <c r="P60" s="29"/>
      <c r="Q60" s="29"/>
      <c r="R60" s="29"/>
      <c r="S60" s="29"/>
    </row>
    <row r="61" customFormat="false" ht="12.75" hidden="false" customHeight="false" outlineLevel="0" collapsed="false">
      <c r="B61" s="28" t="s">
        <v>41</v>
      </c>
      <c r="C61" s="29"/>
      <c r="D61" s="12"/>
      <c r="E61" s="29"/>
      <c r="F61" s="29"/>
      <c r="G61" s="29"/>
      <c r="H61" s="210" t="n">
        <f aca="false">DSUM(tufco,"hplrtotal",cnt)+'July 99'!H61</f>
        <v>8075001</v>
      </c>
      <c r="L61" s="207" t="s">
        <v>39</v>
      </c>
      <c r="M61" s="208"/>
      <c r="N61" s="208"/>
      <c r="O61" s="208"/>
      <c r="P61" s="208"/>
      <c r="Q61" s="208"/>
      <c r="R61" s="208"/>
      <c r="S61" s="209" t="n">
        <f aca="false">DSUM(tufco,"gdtotal",cnt)/(COUNT(AO16:AO46))</f>
        <v>69090.7</v>
      </c>
      <c r="X61" s="202"/>
    </row>
    <row r="62" customFormat="false" ht="12.75" hidden="false" customHeight="false" outlineLevel="0" collapsed="false">
      <c r="B62" s="28" t="s">
        <v>37</v>
      </c>
      <c r="C62" s="29"/>
      <c r="D62" s="12"/>
      <c r="E62" s="29"/>
      <c r="F62" s="29"/>
      <c r="G62" s="29"/>
      <c r="H62" s="210" t="n">
        <f aca="false">H61/(SUM(AO16:AO46)+'Jan 99a'!days+'Feb 99'!days+'Mar 99'!days+'Apr 99'!days+'May 99'!days+'June 99'!days+'July 99'!days)</f>
        <v>33367.7727272727</v>
      </c>
      <c r="L62" s="28" t="s">
        <v>34</v>
      </c>
      <c r="M62" s="29"/>
      <c r="N62" s="29"/>
      <c r="O62" s="29"/>
      <c r="P62" s="29"/>
      <c r="Q62" s="29"/>
      <c r="R62" s="29"/>
      <c r="S62" s="210"/>
      <c r="X62" s="202"/>
    </row>
    <row r="63" customFormat="false" ht="13.5" hidden="false" customHeight="false" outlineLevel="0" collapsed="false">
      <c r="B63" s="211" t="s">
        <v>43</v>
      </c>
      <c r="C63" s="212"/>
      <c r="D63" s="212"/>
      <c r="E63" s="212"/>
      <c r="F63" s="212"/>
      <c r="G63" s="212"/>
      <c r="H63" s="213" t="n">
        <f aca="false">(+H60-H61)/(365-SUM(AO16:AO46)-'Jan 99a'!days-'Feb 99'!days-'Mar 99'!days-'Apr 99'!days-'May 99'!days-'June 99'!days-'July 99'!days)</f>
        <v>38211.3739837398</v>
      </c>
      <c r="L63" s="211" t="s">
        <v>35</v>
      </c>
      <c r="M63" s="212"/>
      <c r="N63" s="212"/>
      <c r="O63" s="212"/>
      <c r="P63" s="212"/>
      <c r="Q63" s="212"/>
      <c r="R63" s="212"/>
      <c r="S63" s="213"/>
      <c r="T63" s="32"/>
      <c r="X63" s="32"/>
      <c r="Z63" s="32"/>
    </row>
    <row r="64" customFormat="false" ht="13.5" hidden="false" customHeight="false" outlineLevel="0" collapsed="false">
      <c r="D64" s="201"/>
      <c r="L64" s="207" t="s">
        <v>44</v>
      </c>
      <c r="M64" s="208"/>
      <c r="N64" s="12"/>
      <c r="O64" s="208"/>
      <c r="P64" s="208"/>
      <c r="Q64" s="208"/>
      <c r="R64" s="208"/>
      <c r="S64" s="209" t="n">
        <v>9125000</v>
      </c>
      <c r="X64" s="202"/>
    </row>
    <row r="65" customFormat="false" ht="12.75" hidden="false" customHeight="false" outlineLevel="0" collapsed="false">
      <c r="B65" s="207" t="s">
        <v>66</v>
      </c>
      <c r="C65" s="208"/>
      <c r="D65" s="208"/>
      <c r="E65" s="208"/>
      <c r="F65" s="208"/>
      <c r="G65" s="208"/>
      <c r="H65" s="209" t="n">
        <f aca="false">DSUM(tufco,"hplrtotal",cnt)+DSUM(tufco,"gdtotal",cnt)</f>
        <v>2692721</v>
      </c>
      <c r="L65" s="28" t="s">
        <v>45</v>
      </c>
      <c r="M65" s="29"/>
      <c r="N65" s="29"/>
      <c r="O65" s="29"/>
      <c r="P65" s="29"/>
      <c r="Q65" s="29"/>
      <c r="R65" s="29"/>
      <c r="S65" s="210" t="n">
        <f aca="false">DSUM(tufco,"gdtotal",cnt)+'July 99'!S65</f>
        <v>6695841</v>
      </c>
    </row>
    <row r="66" customFormat="false" ht="12.75" hidden="false" customHeight="false" outlineLevel="0" collapsed="false">
      <c r="B66" s="28" t="s">
        <v>67</v>
      </c>
      <c r="C66" s="29"/>
      <c r="D66" s="12"/>
      <c r="E66" s="29"/>
      <c r="F66" s="29"/>
      <c r="G66" s="29"/>
      <c r="H66" s="210" t="n">
        <f aca="false">H65+'July 99'!H66</f>
        <v>13861093</v>
      </c>
      <c r="L66" s="28" t="s">
        <v>37</v>
      </c>
      <c r="M66" s="29"/>
      <c r="N66" s="12"/>
      <c r="O66" s="29"/>
      <c r="P66" s="29"/>
      <c r="Q66" s="29"/>
      <c r="R66" s="29"/>
      <c r="S66" s="214" t="n">
        <f aca="false">S65/(SUM(AO16:AO46)+'Jan 99a'!days+'Feb 99'!days+'Mar 99'!days+'Apr 99'!days+'May 99'!days+'June 99'!days+'July 99'!days)</f>
        <v>27668.7644628099</v>
      </c>
      <c r="V66" s="102"/>
      <c r="X66" s="202"/>
    </row>
    <row r="67" customFormat="false" ht="13.5" hidden="false" customHeight="false" outlineLevel="0" collapsed="false">
      <c r="B67" s="211" t="s">
        <v>47</v>
      </c>
      <c r="C67" s="212"/>
      <c r="D67" s="212"/>
      <c r="E67" s="212"/>
      <c r="F67" s="212"/>
      <c r="G67" s="212"/>
      <c r="H67" s="213" t="n">
        <f aca="false">+H63+Q67</f>
        <v>38211.3739837398</v>
      </c>
      <c r="L67" s="211" t="s">
        <v>43</v>
      </c>
      <c r="M67" s="212"/>
      <c r="N67" s="212"/>
      <c r="O67" s="212"/>
      <c r="P67" s="212"/>
      <c r="Q67" s="212"/>
      <c r="R67" s="212"/>
      <c r="S67" s="213" t="n">
        <f aca="false">(+S64-S65)/(365-SUM(AO16:AO46)-'Jan 99a'!days-'Feb 99'!days-'Mar 99'!days-'Apr 99'!days-'May 99'!days-'June 99'!days-'July 99'!days)</f>
        <v>19749.2601626016</v>
      </c>
      <c r="X67" s="32"/>
    </row>
    <row r="68" customFormat="false" ht="12.75" hidden="false" customHeight="false" outlineLevel="0" collapsed="false">
      <c r="D68" s="0"/>
      <c r="N68" s="0"/>
      <c r="X68" s="203"/>
    </row>
    <row r="69" customFormat="false" ht="12.75" hidden="false" customHeight="false" outlineLevel="0" collapsed="false">
      <c r="B69" s="190"/>
      <c r="C69" s="1" t="s">
        <v>76</v>
      </c>
      <c r="E69" s="0"/>
    </row>
    <row r="71" customFormat="false" ht="12.75" hidden="false" customHeight="false" outlineLevel="0" collapsed="false">
      <c r="D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X71" s="37"/>
    </row>
    <row r="72" customFormat="false" ht="12.75" hidden="false" customHeight="false" outlineLevel="0" collapsed="false">
      <c r="D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X72" s="37"/>
    </row>
    <row r="75" customFormat="false" ht="12.75" hidden="false" customHeight="false" outlineLevel="0" collapsed="false">
      <c r="A75" s="121"/>
      <c r="B75" s="121"/>
      <c r="C75" s="121"/>
      <c r="D75" s="0"/>
      <c r="E75" s="121"/>
      <c r="F75" s="0"/>
      <c r="G75" s="0"/>
      <c r="H75" s="0"/>
      <c r="I75" s="0"/>
      <c r="J75" s="121"/>
      <c r="K75" s="121"/>
      <c r="L75" s="121"/>
      <c r="M75" s="121"/>
      <c r="N75" s="0"/>
      <c r="O75" s="121"/>
      <c r="P75" s="0"/>
      <c r="Q75" s="0"/>
      <c r="R75" s="0"/>
      <c r="S75" s="0"/>
      <c r="T75" s="0"/>
      <c r="U75" s="0"/>
      <c r="V75" s="0"/>
      <c r="W75" s="0"/>
      <c r="X75" s="0"/>
      <c r="Y75" s="0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21"/>
      <c r="AV75" s="121"/>
      <c r="AW75" s="121"/>
      <c r="AX75" s="121"/>
      <c r="AY75" s="121"/>
      <c r="AZ75" s="121"/>
      <c r="BA75" s="121"/>
      <c r="BB75" s="121"/>
      <c r="BC75" s="121"/>
      <c r="BD75" s="121"/>
      <c r="BE75" s="121"/>
      <c r="BF75" s="121"/>
      <c r="BG75" s="121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21"/>
      <c r="BS75" s="121"/>
      <c r="BT75" s="121"/>
      <c r="BU75" s="121"/>
      <c r="BV75" s="121"/>
      <c r="BW75" s="121"/>
      <c r="BX75" s="121"/>
      <c r="BY75" s="121"/>
      <c r="BZ75" s="121"/>
      <c r="CA75" s="121"/>
      <c r="CB75" s="121"/>
      <c r="CC75" s="121"/>
      <c r="CD75" s="121"/>
      <c r="CE75" s="121"/>
      <c r="CF75" s="121"/>
      <c r="CG75" s="121"/>
      <c r="CH75" s="121"/>
      <c r="CI75" s="121"/>
      <c r="CJ75" s="121"/>
      <c r="CK75" s="121"/>
      <c r="CL75" s="121"/>
      <c r="CM75" s="121"/>
      <c r="CN75" s="121"/>
      <c r="CO75" s="121"/>
      <c r="CP75" s="121"/>
      <c r="CQ75" s="121"/>
      <c r="CR75" s="121"/>
      <c r="CS75" s="121"/>
      <c r="CT75" s="121"/>
      <c r="CU75" s="121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X75" s="121"/>
      <c r="FY75" s="121"/>
      <c r="FZ75" s="121"/>
      <c r="GA75" s="121"/>
      <c r="GB75" s="121"/>
      <c r="GC75" s="121"/>
      <c r="GD75" s="121"/>
      <c r="GE75" s="121"/>
      <c r="GF75" s="121"/>
      <c r="GG75" s="121"/>
      <c r="GH75" s="121"/>
      <c r="GI75" s="121"/>
      <c r="GJ75" s="121"/>
      <c r="GK75" s="121"/>
      <c r="GL75" s="121"/>
      <c r="GM75" s="121"/>
      <c r="GN75" s="121"/>
      <c r="GO75" s="121"/>
      <c r="GP75" s="121"/>
      <c r="GQ75" s="121"/>
      <c r="GR75" s="121"/>
      <c r="GS75" s="121"/>
      <c r="GT75" s="121"/>
      <c r="GU75" s="121"/>
      <c r="GV75" s="121"/>
      <c r="GW75" s="121"/>
      <c r="GX75" s="121"/>
      <c r="GY75" s="121"/>
      <c r="GZ75" s="121"/>
      <c r="HA75" s="121"/>
      <c r="HB75" s="121"/>
      <c r="HC75" s="121"/>
      <c r="HD75" s="121"/>
      <c r="HE75" s="121"/>
      <c r="HF75" s="121"/>
      <c r="HG75" s="121"/>
      <c r="HH75" s="121"/>
      <c r="HI75" s="121"/>
      <c r="HJ75" s="121"/>
      <c r="HK75" s="121"/>
      <c r="HL75" s="121"/>
      <c r="HM75" s="121"/>
      <c r="HN75" s="121"/>
      <c r="HO75" s="121"/>
      <c r="HP75" s="121"/>
      <c r="HQ75" s="121"/>
      <c r="HR75" s="121"/>
      <c r="HS75" s="121"/>
      <c r="HT75" s="121"/>
      <c r="HU75" s="121"/>
      <c r="HV75" s="121"/>
      <c r="HW75" s="121"/>
      <c r="HX75" s="121"/>
      <c r="HY75" s="121"/>
      <c r="HZ75" s="121"/>
      <c r="IA75" s="121"/>
      <c r="IB75" s="121"/>
      <c r="IC75" s="121"/>
      <c r="ID75" s="121"/>
      <c r="IE75" s="121"/>
      <c r="IF75" s="121"/>
      <c r="IG75" s="121"/>
      <c r="IH75" s="121"/>
      <c r="II75" s="121"/>
      <c r="IJ75" s="121"/>
      <c r="IK75" s="121"/>
      <c r="IL75" s="121"/>
      <c r="IM75" s="121"/>
      <c r="IN75" s="121"/>
      <c r="IO75" s="121"/>
      <c r="IP75" s="121"/>
      <c r="IQ75" s="121"/>
      <c r="IR75" s="121"/>
      <c r="IS75" s="121"/>
      <c r="IT75" s="121"/>
      <c r="IU75" s="121"/>
      <c r="IV75" s="121"/>
      <c r="IW75" s="121"/>
    </row>
    <row r="76" customFormat="false" ht="12.75" hidden="false" customHeight="false" outlineLevel="0" collapsed="false">
      <c r="A76" s="121"/>
      <c r="B76" s="121"/>
      <c r="C76" s="121"/>
      <c r="D76" s="0"/>
      <c r="E76" s="121"/>
      <c r="F76" s="0"/>
      <c r="G76" s="0"/>
      <c r="H76" s="0"/>
      <c r="I76" s="0"/>
      <c r="J76" s="121"/>
      <c r="K76" s="121"/>
      <c r="L76" s="121"/>
      <c r="M76" s="121"/>
      <c r="N76" s="0"/>
      <c r="O76" s="121"/>
      <c r="P76" s="0"/>
      <c r="Q76" s="0"/>
      <c r="R76" s="0"/>
      <c r="S76" s="0"/>
      <c r="T76" s="0"/>
      <c r="U76" s="0"/>
      <c r="V76" s="0"/>
      <c r="W76" s="0"/>
      <c r="X76" s="0"/>
      <c r="Y76" s="0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21"/>
      <c r="AV76" s="121"/>
      <c r="AW76" s="121"/>
      <c r="AX76" s="121"/>
      <c r="AY76" s="121"/>
      <c r="AZ76" s="121"/>
      <c r="BA76" s="121"/>
      <c r="BB76" s="121"/>
      <c r="BC76" s="121"/>
      <c r="BD76" s="121"/>
      <c r="BE76" s="121"/>
      <c r="BF76" s="121"/>
      <c r="BG76" s="121"/>
      <c r="BH76" s="121"/>
      <c r="BI76" s="121"/>
      <c r="BJ76" s="121"/>
      <c r="BK76" s="121"/>
      <c r="BL76" s="121"/>
      <c r="BM76" s="121"/>
      <c r="BN76" s="121"/>
      <c r="BO76" s="121"/>
      <c r="BP76" s="121"/>
      <c r="BQ76" s="121"/>
      <c r="BR76" s="121"/>
      <c r="BS76" s="121"/>
      <c r="BT76" s="121"/>
      <c r="BU76" s="121"/>
      <c r="BV76" s="121"/>
      <c r="BW76" s="121"/>
      <c r="BX76" s="121"/>
      <c r="BY76" s="121"/>
      <c r="BZ76" s="121"/>
      <c r="CA76" s="121"/>
      <c r="CB76" s="121"/>
      <c r="CC76" s="121"/>
      <c r="CD76" s="121"/>
      <c r="CE76" s="121"/>
      <c r="CF76" s="121"/>
      <c r="CG76" s="121"/>
      <c r="CH76" s="121"/>
      <c r="CI76" s="121"/>
      <c r="CJ76" s="121"/>
      <c r="CK76" s="121"/>
      <c r="CL76" s="121"/>
      <c r="CM76" s="121"/>
      <c r="CN76" s="121"/>
      <c r="CO76" s="121"/>
      <c r="CP76" s="121"/>
      <c r="CQ76" s="121"/>
      <c r="CR76" s="121"/>
      <c r="CS76" s="121"/>
      <c r="CT76" s="121"/>
      <c r="CU76" s="121"/>
      <c r="CV76" s="121"/>
      <c r="CW76" s="121"/>
      <c r="CX76" s="121"/>
      <c r="CY76" s="121"/>
      <c r="CZ76" s="121"/>
      <c r="DA76" s="121"/>
      <c r="DB76" s="121"/>
      <c r="DC76" s="121"/>
      <c r="DD76" s="121"/>
      <c r="DE76" s="121"/>
      <c r="DF76" s="121"/>
      <c r="DG76" s="121"/>
      <c r="DH76" s="121"/>
      <c r="DI76" s="121"/>
      <c r="DJ76" s="121"/>
      <c r="DK76" s="121"/>
      <c r="DL76" s="121"/>
      <c r="DM76" s="121"/>
      <c r="DN76" s="121"/>
      <c r="DO76" s="121"/>
      <c r="DP76" s="121"/>
      <c r="DQ76" s="121"/>
      <c r="DR76" s="121"/>
      <c r="DS76" s="121"/>
      <c r="DT76" s="121"/>
      <c r="DU76" s="121"/>
      <c r="DV76" s="121"/>
      <c r="DW76" s="121"/>
      <c r="DX76" s="121"/>
      <c r="DY76" s="121"/>
      <c r="DZ76" s="121"/>
      <c r="EA76" s="121"/>
      <c r="EB76" s="121"/>
      <c r="EC76" s="121"/>
      <c r="ED76" s="121"/>
      <c r="EE76" s="121"/>
      <c r="EF76" s="121"/>
      <c r="EG76" s="121"/>
      <c r="EH76" s="121"/>
      <c r="EI76" s="121"/>
      <c r="EJ76" s="121"/>
      <c r="EK76" s="121"/>
      <c r="EL76" s="121"/>
      <c r="EM76" s="121"/>
      <c r="EN76" s="121"/>
      <c r="EO76" s="121"/>
      <c r="EP76" s="121"/>
      <c r="EQ76" s="121"/>
      <c r="ER76" s="121"/>
      <c r="ES76" s="121"/>
      <c r="ET76" s="121"/>
      <c r="EU76" s="121"/>
      <c r="EV76" s="121"/>
      <c r="EW76" s="121"/>
      <c r="EX76" s="121"/>
      <c r="EY76" s="121"/>
      <c r="EZ76" s="121"/>
      <c r="FA76" s="121"/>
      <c r="FB76" s="121"/>
      <c r="FC76" s="121"/>
      <c r="FD76" s="121"/>
      <c r="FE76" s="121"/>
      <c r="FF76" s="121"/>
      <c r="FG76" s="121"/>
      <c r="FH76" s="121"/>
      <c r="FI76" s="121"/>
      <c r="FJ76" s="121"/>
      <c r="FK76" s="121"/>
      <c r="FL76" s="121"/>
      <c r="FM76" s="121"/>
      <c r="FN76" s="121"/>
      <c r="FO76" s="121"/>
      <c r="FP76" s="121"/>
      <c r="FQ76" s="121"/>
      <c r="FR76" s="121"/>
      <c r="FS76" s="121"/>
      <c r="FT76" s="121"/>
      <c r="FU76" s="121"/>
      <c r="FV76" s="121"/>
      <c r="FW76" s="121"/>
      <c r="FX76" s="121"/>
      <c r="FY76" s="121"/>
      <c r="FZ76" s="121"/>
      <c r="GA76" s="121"/>
      <c r="GB76" s="121"/>
      <c r="GC76" s="121"/>
      <c r="GD76" s="121"/>
      <c r="GE76" s="121"/>
      <c r="GF76" s="121"/>
      <c r="GG76" s="121"/>
      <c r="GH76" s="121"/>
      <c r="GI76" s="121"/>
      <c r="GJ76" s="121"/>
      <c r="GK76" s="121"/>
      <c r="GL76" s="121"/>
      <c r="GM76" s="121"/>
      <c r="GN76" s="121"/>
      <c r="GO76" s="121"/>
      <c r="GP76" s="121"/>
      <c r="GQ76" s="121"/>
      <c r="GR76" s="121"/>
      <c r="GS76" s="121"/>
      <c r="GT76" s="121"/>
      <c r="GU76" s="121"/>
      <c r="GV76" s="121"/>
      <c r="GW76" s="121"/>
      <c r="GX76" s="121"/>
      <c r="GY76" s="121"/>
      <c r="GZ76" s="121"/>
      <c r="HA76" s="121"/>
      <c r="HB76" s="121"/>
      <c r="HC76" s="121"/>
      <c r="HD76" s="121"/>
      <c r="HE76" s="121"/>
      <c r="HF76" s="121"/>
      <c r="HG76" s="121"/>
      <c r="HH76" s="121"/>
      <c r="HI76" s="121"/>
      <c r="HJ76" s="121"/>
      <c r="HK76" s="121"/>
      <c r="HL76" s="121"/>
      <c r="HM76" s="121"/>
      <c r="HN76" s="121"/>
      <c r="HO76" s="121"/>
      <c r="HP76" s="121"/>
      <c r="HQ76" s="121"/>
      <c r="HR76" s="121"/>
      <c r="HS76" s="121"/>
      <c r="HT76" s="121"/>
      <c r="HU76" s="121"/>
      <c r="HV76" s="121"/>
      <c r="HW76" s="121"/>
      <c r="HX76" s="121"/>
      <c r="HY76" s="121"/>
      <c r="HZ76" s="121"/>
      <c r="IA76" s="121"/>
      <c r="IB76" s="121"/>
      <c r="IC76" s="121"/>
      <c r="ID76" s="121"/>
      <c r="IE76" s="121"/>
      <c r="IF76" s="121"/>
      <c r="IG76" s="121"/>
      <c r="IH76" s="121"/>
      <c r="II76" s="121"/>
      <c r="IJ76" s="121"/>
      <c r="IK76" s="121"/>
      <c r="IL76" s="121"/>
      <c r="IM76" s="121"/>
      <c r="IN76" s="121"/>
      <c r="IO76" s="121"/>
      <c r="IP76" s="121"/>
      <c r="IQ76" s="121"/>
      <c r="IR76" s="121"/>
      <c r="IS76" s="121"/>
      <c r="IT76" s="121"/>
      <c r="IU76" s="121"/>
      <c r="IV76" s="121"/>
      <c r="IW76" s="121"/>
    </row>
    <row r="77" customFormat="false" ht="12.75" hidden="false" customHeight="false" outlineLevel="0" collapsed="false">
      <c r="D77" s="0"/>
      <c r="F77" s="0"/>
      <c r="G77" s="0"/>
      <c r="H77" s="0"/>
      <c r="I77" s="0"/>
      <c r="N77" s="0"/>
      <c r="X77" s="0"/>
    </row>
    <row r="87" customFormat="false" ht="12.75" hidden="false" customHeight="false" outlineLevel="0" collapsed="false">
      <c r="A87" s="1" t="s">
        <v>59</v>
      </c>
    </row>
    <row r="88" customFormat="false" ht="12.75" hidden="false" customHeight="false" outlineLevel="0" collapsed="false">
      <c r="A88" s="1" t="n">
        <v>1</v>
      </c>
    </row>
  </sheetData>
  <mergeCells count="5">
    <mergeCell ref="F12:I12"/>
    <mergeCell ref="P12:S12"/>
    <mergeCell ref="Z12:AB12"/>
    <mergeCell ref="AK12:AM12"/>
    <mergeCell ref="AG13:AI13"/>
  </mergeCells>
  <printOptions headings="false" gridLines="false" gridLinesSet="true" horizontalCentered="false" verticalCentered="false"/>
  <pageMargins left="0.379861111111111" right="0.329861111111111" top="0.75" bottom="0.752083333333333" header="0.511811023622047" footer="0.2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8"/>
  <sheetViews>
    <sheetView showFormulas="false" showGridLines="false" showRowColHeaders="true" showZeros="true" rightToLeft="false" tabSelected="false" showOutlineSymbols="true" defaultGridColor="true" view="normal" topLeftCell="A3" colorId="64" zoomScale="70" zoomScaleNormal="70" zoomScalePageLayoutView="100" workbookViewId="0">
      <pane xSplit="1" ySplit="13" topLeftCell="B45" activePane="bottomRight" state="frozen"/>
      <selection pane="topLeft" activeCell="A3" activeCellId="0" sqref="A3"/>
      <selection pane="topRight" activeCell="B3" activeCellId="0" sqref="B3"/>
      <selection pane="bottomLeft" activeCell="A45" activeCellId="0" sqref="A45"/>
      <selection pane="bottomRight" activeCell="H62" activeCellId="0" sqref="H6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7.7"/>
    <col collapsed="false" customWidth="true" hidden="false" outlineLevel="0" max="2" min="2" style="1" width="13.28"/>
    <col collapsed="false" customWidth="true" hidden="false" outlineLevel="0" max="3" min="3" style="1" width="2.7"/>
    <col collapsed="false" customWidth="true" hidden="false" outlineLevel="0" max="4" min="4" style="1" width="11.13"/>
    <col collapsed="false" customWidth="true" hidden="false" outlineLevel="0" max="5" min="5" style="1" width="2.7"/>
    <col collapsed="false" customWidth="true" hidden="false" outlineLevel="0" max="6" min="6" style="1" width="14.7"/>
    <col collapsed="false" customWidth="true" hidden="false" outlineLevel="0" max="7" min="7" style="1" width="13.41"/>
    <col collapsed="false" customWidth="true" hidden="false" outlineLevel="0" max="8" min="8" style="1" width="14.14"/>
    <col collapsed="false" customWidth="true" hidden="false" outlineLevel="0" max="9" min="9" style="1" width="11.13"/>
    <col collapsed="false" customWidth="true" hidden="false" outlineLevel="0" max="10" min="10" style="1" width="12.7"/>
    <col collapsed="false" customWidth="true" hidden="false" outlineLevel="0" max="11" min="11" style="1" width="3.7"/>
    <col collapsed="false" customWidth="true" hidden="false" outlineLevel="0" max="12" min="12" style="1" width="11.99"/>
    <col collapsed="false" customWidth="true" hidden="false" outlineLevel="0" max="13" min="13" style="1" width="2.7"/>
    <col collapsed="false" customWidth="true" hidden="false" outlineLevel="0" max="14" min="14" style="1" width="11.13"/>
    <col collapsed="false" customWidth="true" hidden="false" outlineLevel="0" max="15" min="15" style="1" width="2.7"/>
    <col collapsed="false" customWidth="true" hidden="false" outlineLevel="0" max="16" min="16" style="1" width="13.41"/>
    <col collapsed="false" customWidth="true" hidden="false" outlineLevel="0" max="17" min="17" style="1" width="10.71"/>
    <col collapsed="false" customWidth="true" hidden="false" outlineLevel="0" max="18" min="18" style="1" width="14.7"/>
    <col collapsed="false" customWidth="true" hidden="false" outlineLevel="0" max="19" min="19" style="1" width="12.56"/>
    <col collapsed="false" customWidth="true" hidden="false" outlineLevel="0" max="20" min="20" style="1" width="12.7"/>
    <col collapsed="false" customWidth="true" hidden="false" outlineLevel="0" max="21" min="21" style="1" width="3.7"/>
    <col collapsed="false" customWidth="true" hidden="false" outlineLevel="0" max="22" min="22" style="1" width="10.71"/>
    <col collapsed="false" customWidth="true" hidden="false" outlineLevel="0" max="23" min="23" style="1" width="2.42"/>
    <col collapsed="false" customWidth="true" hidden="false" outlineLevel="0" max="24" min="24" style="1" width="11.13"/>
    <col collapsed="false" customWidth="true" hidden="false" outlineLevel="0" max="25" min="25" style="1" width="2.42"/>
    <col collapsed="false" customWidth="true" hidden="false" outlineLevel="0" max="26" min="26" style="1" width="13.41"/>
    <col collapsed="false" customWidth="true" hidden="false" outlineLevel="0" max="28" min="27" style="1" width="10.71"/>
    <col collapsed="false" customWidth="true" hidden="false" outlineLevel="0" max="29" min="29" style="1" width="12.7"/>
    <col collapsed="false" customWidth="true" hidden="false" outlineLevel="0" max="30" min="30" style="1" width="4.7"/>
    <col collapsed="false" customWidth="true" hidden="false" outlineLevel="0" max="31" min="31" style="1" width="14.56"/>
    <col collapsed="false" customWidth="true" hidden="false" outlineLevel="0" max="32" min="32" style="1" width="6.7"/>
    <col collapsed="false" customWidth="true" hidden="false" outlineLevel="0" max="33" min="33" style="1" width="12.85"/>
    <col collapsed="false" customWidth="true" hidden="false" outlineLevel="0" max="34" min="34" style="1" width="10.71"/>
    <col collapsed="false" customWidth="true" hidden="false" outlineLevel="0" max="35" min="35" style="1" width="13.14"/>
    <col collapsed="false" customWidth="true" hidden="false" outlineLevel="0" max="36" min="36" style="1" width="6.7"/>
    <col collapsed="false" customWidth="true" hidden="true" outlineLevel="0" max="37" min="37" style="1" width="12.42"/>
    <col collapsed="false" customWidth="true" hidden="true" outlineLevel="0" max="38" min="38" style="1" width="14.7"/>
    <col collapsed="false" customWidth="true" hidden="true" outlineLevel="0" max="39" min="39" style="1" width="11.28"/>
    <col collapsed="false" customWidth="true" hidden="true" outlineLevel="0" max="40" min="40" style="1" width="9.06"/>
    <col collapsed="false" customWidth="false" hidden="false" outlineLevel="0" max="41" min="41" style="1" width="9.14"/>
    <col collapsed="false" customWidth="true" hidden="true" outlineLevel="0" max="43" min="42" style="1" width="9.06"/>
    <col collapsed="false" customWidth="true" hidden="false" outlineLevel="0" max="44" min="44" style="1" width="8.99"/>
    <col collapsed="false" customWidth="false" hidden="false" outlineLevel="0" max="45" min="45" style="1" width="9.14"/>
    <col collapsed="false" customWidth="true" hidden="false" outlineLevel="0" max="47" min="46" style="1" width="12.28"/>
    <col collapsed="false" customWidth="false" hidden="false" outlineLevel="0" max="48" min="48" style="1" width="9.14"/>
    <col collapsed="false" customWidth="true" hidden="false" outlineLevel="0" max="49" min="49" style="1" width="10.28"/>
    <col collapsed="false" customWidth="false" hidden="false" outlineLevel="0" max="257" min="50" style="1" width="9.14"/>
  </cols>
  <sheetData>
    <row r="1" customFormat="false" ht="13.5" hidden="false" customHeight="false" outlineLevel="0" collapsed="false">
      <c r="D1" s="191"/>
      <c r="H1" s="3" t="s">
        <v>0</v>
      </c>
      <c r="I1" s="4" t="s">
        <v>1</v>
      </c>
      <c r="N1" s="191"/>
      <c r="X1" s="191"/>
    </row>
    <row r="2" customFormat="false" ht="13.5" hidden="false" customHeight="false" outlineLevel="0" collapsed="false">
      <c r="A2" s="5" t="s">
        <v>2</v>
      </c>
      <c r="B2" s="6" t="n">
        <v>30</v>
      </c>
      <c r="C2" s="7"/>
      <c r="D2" s="192"/>
      <c r="E2" s="7"/>
      <c r="H2" s="9" t="n">
        <v>20000</v>
      </c>
      <c r="I2" s="10" t="n">
        <v>40000</v>
      </c>
      <c r="N2" s="192"/>
      <c r="X2" s="192"/>
    </row>
    <row r="3" customFormat="false" ht="19.5" hidden="false" customHeight="false" outlineLevel="0" collapsed="false">
      <c r="A3" s="11" t="s">
        <v>4</v>
      </c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</row>
    <row r="4" customFormat="false" ht="19.5" hidden="false" customHeight="false" outlineLevel="0" collapsed="false">
      <c r="A4" s="11" t="s">
        <v>5</v>
      </c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R4" s="1" t="n">
        <v>36404</v>
      </c>
      <c r="AS4" s="1" t="s">
        <v>82</v>
      </c>
    </row>
    <row r="5" customFormat="false" ht="19.5" hidden="false" customHeight="false" outlineLevel="0" collapsed="false">
      <c r="A5" s="11"/>
      <c r="B5" s="0"/>
      <c r="C5" s="0"/>
      <c r="D5" s="0"/>
      <c r="E5" s="0"/>
      <c r="F5" s="0"/>
      <c r="G5" s="0"/>
      <c r="H5" s="0"/>
      <c r="I5" s="0"/>
      <c r="J5" s="0"/>
      <c r="K5" s="0"/>
      <c r="L5" s="12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R5" s="1" t="n">
        <v>36434</v>
      </c>
      <c r="AS5" s="1" t="s">
        <v>83</v>
      </c>
      <c r="AU5" s="144" t="n">
        <f aca="false">time</f>
        <v>45926.9769183155</v>
      </c>
    </row>
    <row r="6" customFormat="false" ht="19.5" hidden="false" customHeight="false" outlineLevel="0" collapsed="false">
      <c r="A6" s="13" t="s">
        <v>84</v>
      </c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R6" s="102" t="n">
        <f aca="true">IF(NOW()&lt;AR5,ROUND(NOW(),0),AR5)</f>
        <v>36434</v>
      </c>
      <c r="AT6" s="145" t="n">
        <f aca="true">NOW()</f>
        <v>45926.9769183155</v>
      </c>
      <c r="AU6" s="144" t="n">
        <v>0.5</v>
      </c>
    </row>
    <row r="7" customFormat="false" ht="16.5" hidden="false" customHeight="false" outlineLevel="0" collapsed="false">
      <c r="A7" s="14"/>
    </row>
    <row r="8" customFormat="false" ht="18" hidden="false" customHeight="false" outlineLevel="0" collapsed="false">
      <c r="B8" s="15" t="s">
        <v>7</v>
      </c>
      <c r="C8" s="16"/>
      <c r="D8" s="16"/>
      <c r="E8" s="16"/>
      <c r="F8" s="16"/>
      <c r="G8" s="16"/>
      <c r="H8" s="16"/>
      <c r="I8" s="16"/>
      <c r="J8" s="17"/>
      <c r="K8" s="18"/>
      <c r="L8" s="19" t="s">
        <v>8</v>
      </c>
      <c r="M8" s="20"/>
      <c r="N8" s="20"/>
      <c r="O8" s="20"/>
      <c r="P8" s="21"/>
      <c r="Q8" s="21"/>
      <c r="R8" s="21"/>
      <c r="S8" s="21"/>
      <c r="T8" s="22"/>
      <c r="V8" s="23" t="s">
        <v>9</v>
      </c>
      <c r="W8" s="24"/>
      <c r="X8" s="24"/>
      <c r="Y8" s="24"/>
      <c r="Z8" s="24"/>
      <c r="AA8" s="25"/>
      <c r="AB8" s="24"/>
      <c r="AC8" s="26"/>
      <c r="AD8" s="27"/>
    </row>
    <row r="9" customFormat="false" ht="15" hidden="false" customHeight="true" outlineLevel="0" collapsed="false">
      <c r="B9" s="28" t="s">
        <v>10</v>
      </c>
      <c r="C9" s="29"/>
      <c r="D9" s="18"/>
      <c r="E9" s="29"/>
      <c r="F9" s="18"/>
      <c r="G9" s="18"/>
      <c r="I9" s="18"/>
      <c r="J9" s="30"/>
      <c r="K9" s="18"/>
      <c r="L9" s="28" t="s">
        <v>11</v>
      </c>
      <c r="M9" s="29"/>
      <c r="N9" s="18"/>
      <c r="O9" s="29"/>
      <c r="P9" s="18"/>
      <c r="Q9" s="18"/>
      <c r="R9" s="18"/>
      <c r="S9" s="18"/>
      <c r="T9" s="31"/>
      <c r="V9" s="28" t="s">
        <v>10</v>
      </c>
      <c r="W9" s="29"/>
      <c r="X9" s="18"/>
      <c r="Y9" s="29"/>
      <c r="Z9" s="18"/>
      <c r="AA9" s="32"/>
      <c r="AB9" s="18"/>
      <c r="AC9" s="33"/>
      <c r="AD9" s="27"/>
      <c r="AU9" s="146"/>
    </row>
    <row r="10" customFormat="false" ht="15.75" hidden="false" customHeight="true" outlineLevel="0" collapsed="false">
      <c r="B10" s="34" t="s">
        <v>12</v>
      </c>
      <c r="D10" s="35"/>
      <c r="H10" s="35" t="s">
        <v>80</v>
      </c>
      <c r="J10" s="193" t="n">
        <f aca="false">hplr</f>
        <v>20000</v>
      </c>
      <c r="L10" s="34" t="s">
        <v>14</v>
      </c>
      <c r="N10" s="35"/>
      <c r="R10" s="35" t="str">
        <f aca="false">H10</f>
        <v>August Nom:</v>
      </c>
      <c r="S10" s="36" t="n">
        <f aca="false">wb</f>
        <v>40000</v>
      </c>
      <c r="T10" s="31"/>
      <c r="V10" s="28" t="s">
        <v>15</v>
      </c>
      <c r="W10" s="29"/>
      <c r="X10" s="35"/>
      <c r="Y10" s="29"/>
      <c r="Z10" s="32"/>
      <c r="AA10" s="32"/>
      <c r="AC10" s="31"/>
      <c r="AW10" s="112"/>
    </row>
    <row r="11" customFormat="false" ht="9.75" hidden="false" customHeight="true" outlineLevel="0" collapsed="false">
      <c r="B11" s="34"/>
      <c r="F11" s="37"/>
      <c r="G11" s="37"/>
      <c r="J11" s="31"/>
      <c r="L11" s="34"/>
      <c r="R11" s="37"/>
      <c r="T11" s="31"/>
      <c r="V11" s="38"/>
      <c r="W11" s="32"/>
      <c r="Y11" s="32"/>
      <c r="Z11" s="32"/>
      <c r="AA11" s="32"/>
      <c r="AB11" s="32"/>
      <c r="AC11" s="31"/>
      <c r="AK11" s="39"/>
      <c r="AL11" s="39"/>
      <c r="AM11" s="39"/>
    </row>
    <row r="12" customFormat="false" ht="16.5" hidden="false" customHeight="true" outlineLevel="0" collapsed="false">
      <c r="B12" s="40" t="s">
        <v>52</v>
      </c>
      <c r="C12" s="41"/>
      <c r="D12" s="40" t="s">
        <v>74</v>
      </c>
      <c r="E12" s="45"/>
      <c r="F12" s="40" t="s">
        <v>53</v>
      </c>
      <c r="G12" s="40"/>
      <c r="H12" s="40"/>
      <c r="I12" s="40"/>
      <c r="J12" s="42" t="n">
        <f aca="false">hplr*days</f>
        <v>600000</v>
      </c>
      <c r="L12" s="43" t="s">
        <v>52</v>
      </c>
      <c r="M12" s="41"/>
      <c r="N12" s="43" t="s">
        <v>74</v>
      </c>
      <c r="O12" s="45"/>
      <c r="P12" s="43" t="s">
        <v>53</v>
      </c>
      <c r="Q12" s="43"/>
      <c r="R12" s="43"/>
      <c r="S12" s="43"/>
      <c r="T12" s="31" t="n">
        <f aca="false">wb*days</f>
        <v>1200000</v>
      </c>
      <c r="V12" s="44" t="s">
        <v>52</v>
      </c>
      <c r="W12" s="45"/>
      <c r="X12" s="44" t="s">
        <v>81</v>
      </c>
      <c r="Y12" s="45"/>
      <c r="Z12" s="44" t="s">
        <v>53</v>
      </c>
      <c r="AA12" s="44"/>
      <c r="AB12" s="44"/>
      <c r="AC12" s="42"/>
      <c r="AK12" s="47" t="s">
        <v>18</v>
      </c>
      <c r="AL12" s="47"/>
      <c r="AM12" s="47"/>
    </row>
    <row r="13" customFormat="false" ht="15" hidden="false" customHeight="false" outlineLevel="0" collapsed="false">
      <c r="B13" s="48" t="s">
        <v>19</v>
      </c>
      <c r="C13" s="49"/>
      <c r="D13" s="48"/>
      <c r="E13" s="49"/>
      <c r="F13" s="50" t="s">
        <v>20</v>
      </c>
      <c r="G13" s="57" t="s">
        <v>20</v>
      </c>
      <c r="H13" s="51" t="s">
        <v>21</v>
      </c>
      <c r="I13" s="194" t="s">
        <v>22</v>
      </c>
      <c r="J13" s="195" t="s">
        <v>23</v>
      </c>
      <c r="K13" s="49"/>
      <c r="L13" s="54" t="s">
        <v>24</v>
      </c>
      <c r="M13" s="55"/>
      <c r="N13" s="48"/>
      <c r="O13" s="55"/>
      <c r="P13" s="56" t="s">
        <v>20</v>
      </c>
      <c r="Q13" s="57" t="s">
        <v>20</v>
      </c>
      <c r="R13" s="57" t="s">
        <v>21</v>
      </c>
      <c r="S13" s="45" t="s">
        <v>22</v>
      </c>
      <c r="T13" s="58" t="s">
        <v>23</v>
      </c>
      <c r="V13" s="48" t="s">
        <v>19</v>
      </c>
      <c r="W13" s="49"/>
      <c r="X13" s="48"/>
      <c r="Y13" s="49"/>
      <c r="Z13" s="56" t="s">
        <v>20</v>
      </c>
      <c r="AA13" s="57" t="s">
        <v>21</v>
      </c>
      <c r="AB13" s="59" t="s">
        <v>22</v>
      </c>
      <c r="AC13" s="60" t="s">
        <v>23</v>
      </c>
      <c r="AD13" s="49"/>
      <c r="AE13" s="147" t="s">
        <v>29</v>
      </c>
      <c r="AG13" s="147" t="s">
        <v>29</v>
      </c>
      <c r="AH13" s="147"/>
      <c r="AI13" s="147"/>
      <c r="AK13" s="62" t="s">
        <v>26</v>
      </c>
      <c r="AL13" s="39" t="s">
        <v>9</v>
      </c>
      <c r="AM13" s="62" t="s">
        <v>23</v>
      </c>
    </row>
    <row r="14" customFormat="false" ht="13.5" hidden="false" customHeight="false" outlineLevel="0" collapsed="false">
      <c r="A14" s="63"/>
      <c r="B14" s="64" t="s">
        <v>27</v>
      </c>
      <c r="C14" s="65"/>
      <c r="D14" s="64"/>
      <c r="E14" s="65"/>
      <c r="F14" s="64" t="n">
        <v>67</v>
      </c>
      <c r="G14" s="70" t="s">
        <v>65</v>
      </c>
      <c r="H14" s="66" t="n">
        <v>4132</v>
      </c>
      <c r="I14" s="64" t="s">
        <v>70</v>
      </c>
      <c r="J14" s="67"/>
      <c r="K14" s="68"/>
      <c r="L14" s="64" t="s">
        <v>27</v>
      </c>
      <c r="M14" s="65"/>
      <c r="N14" s="64"/>
      <c r="O14" s="65"/>
      <c r="P14" s="69" t="n">
        <v>67</v>
      </c>
      <c r="Q14" s="70" t="s">
        <v>65</v>
      </c>
      <c r="R14" s="65" t="n">
        <v>4132</v>
      </c>
      <c r="S14" s="204" t="s">
        <v>70</v>
      </c>
      <c r="T14" s="71"/>
      <c r="U14" s="63"/>
      <c r="V14" s="64" t="s">
        <v>27</v>
      </c>
      <c r="W14" s="65"/>
      <c r="X14" s="64"/>
      <c r="Y14" s="65"/>
      <c r="Z14" s="69" t="n">
        <v>67</v>
      </c>
      <c r="AA14" s="65" t="n">
        <v>4132</v>
      </c>
      <c r="AB14" s="72" t="s">
        <v>70</v>
      </c>
      <c r="AC14" s="73" t="s">
        <v>28</v>
      </c>
      <c r="AD14" s="68"/>
      <c r="AE14" s="148" t="s">
        <v>54</v>
      </c>
      <c r="AF14" s="63"/>
      <c r="AG14" s="149" t="s">
        <v>52</v>
      </c>
      <c r="AH14" s="196" t="s">
        <v>74</v>
      </c>
      <c r="AI14" s="150" t="s">
        <v>53</v>
      </c>
      <c r="AJ14" s="63"/>
      <c r="AK14" s="74"/>
      <c r="AL14" s="75"/>
      <c r="AM14" s="74"/>
      <c r="AN14" s="63"/>
      <c r="AO14" s="63" t="s">
        <v>55</v>
      </c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3"/>
      <c r="CQ14" s="63"/>
      <c r="CR14" s="63"/>
      <c r="CS14" s="63"/>
      <c r="CT14" s="63"/>
      <c r="CU14" s="63"/>
      <c r="CV14" s="63"/>
      <c r="CW14" s="63"/>
      <c r="CX14" s="63"/>
      <c r="CY14" s="63"/>
      <c r="CZ14" s="63"/>
      <c r="DA14" s="63"/>
      <c r="DB14" s="63"/>
      <c r="DC14" s="63"/>
      <c r="DD14" s="63"/>
      <c r="DE14" s="63"/>
      <c r="DF14" s="63"/>
      <c r="DG14" s="63"/>
      <c r="DH14" s="63"/>
      <c r="DI14" s="63"/>
      <c r="DJ14" s="63"/>
      <c r="DK14" s="63"/>
      <c r="DL14" s="63"/>
      <c r="DM14" s="63"/>
      <c r="DN14" s="63"/>
      <c r="DO14" s="63"/>
      <c r="DP14" s="63"/>
      <c r="DQ14" s="63"/>
      <c r="DR14" s="63"/>
      <c r="DS14" s="63"/>
      <c r="DT14" s="63"/>
      <c r="DU14" s="63"/>
      <c r="DV14" s="63"/>
      <c r="DW14" s="63"/>
      <c r="DX14" s="63"/>
      <c r="DY14" s="63"/>
      <c r="DZ14" s="63"/>
      <c r="EA14" s="63"/>
      <c r="EB14" s="63"/>
      <c r="EC14" s="63"/>
      <c r="ED14" s="63"/>
      <c r="EE14" s="63"/>
      <c r="EF14" s="63"/>
      <c r="EG14" s="63"/>
      <c r="EH14" s="63"/>
      <c r="EI14" s="63"/>
      <c r="EJ14" s="63"/>
      <c r="EK14" s="63"/>
      <c r="EL14" s="63"/>
      <c r="EM14" s="63"/>
      <c r="EN14" s="63"/>
      <c r="EO14" s="63"/>
      <c r="EP14" s="63"/>
      <c r="EQ14" s="63"/>
      <c r="ER14" s="63"/>
      <c r="ES14" s="63"/>
      <c r="ET14" s="63"/>
      <c r="EU14" s="63"/>
      <c r="EV14" s="63"/>
      <c r="EW14" s="63"/>
      <c r="EX14" s="63"/>
      <c r="EY14" s="63"/>
      <c r="EZ14" s="63"/>
      <c r="FA14" s="63"/>
      <c r="FB14" s="63"/>
      <c r="FC14" s="63"/>
      <c r="FD14" s="63"/>
      <c r="FE14" s="63"/>
      <c r="FF14" s="63"/>
      <c r="FG14" s="63"/>
      <c r="FH14" s="63"/>
      <c r="FI14" s="63"/>
      <c r="FJ14" s="63"/>
      <c r="FK14" s="63"/>
      <c r="FL14" s="63"/>
      <c r="FM14" s="63"/>
      <c r="FN14" s="63"/>
      <c r="FO14" s="63"/>
      <c r="FP14" s="63"/>
      <c r="FQ14" s="63"/>
      <c r="FR14" s="63"/>
      <c r="FS14" s="63"/>
      <c r="FT14" s="63"/>
      <c r="FU14" s="63"/>
      <c r="FV14" s="63"/>
      <c r="FW14" s="63"/>
      <c r="FX14" s="63"/>
      <c r="FY14" s="63"/>
      <c r="FZ14" s="63"/>
      <c r="GA14" s="63"/>
      <c r="GB14" s="63"/>
      <c r="GC14" s="63"/>
      <c r="GD14" s="63"/>
      <c r="GE14" s="63"/>
      <c r="GF14" s="63"/>
      <c r="GG14" s="63"/>
      <c r="GH14" s="63"/>
      <c r="GI14" s="63"/>
      <c r="GJ14" s="63"/>
      <c r="GK14" s="63"/>
      <c r="GL14" s="63"/>
      <c r="GM14" s="63"/>
      <c r="GN14" s="63"/>
      <c r="GO14" s="63"/>
      <c r="GP14" s="63"/>
      <c r="GQ14" s="63"/>
      <c r="GR14" s="63"/>
      <c r="GS14" s="63"/>
      <c r="GT14" s="63"/>
      <c r="GU14" s="63"/>
      <c r="GV14" s="63"/>
      <c r="GW14" s="63"/>
      <c r="GX14" s="63"/>
      <c r="GY14" s="63"/>
      <c r="GZ14" s="63"/>
      <c r="HA14" s="63"/>
      <c r="HB14" s="63"/>
      <c r="HC14" s="63"/>
      <c r="HD14" s="63"/>
      <c r="HE14" s="63"/>
      <c r="HF14" s="63"/>
      <c r="HG14" s="63"/>
      <c r="HH14" s="63"/>
      <c r="HI14" s="63"/>
      <c r="HJ14" s="63"/>
      <c r="HK14" s="63"/>
      <c r="HL14" s="63"/>
      <c r="HM14" s="63"/>
      <c r="HN14" s="63"/>
      <c r="HO14" s="63"/>
      <c r="HP14" s="63"/>
      <c r="HQ14" s="63"/>
      <c r="HR14" s="63"/>
      <c r="HS14" s="63"/>
      <c r="HT14" s="63"/>
      <c r="HU14" s="63"/>
      <c r="HV14" s="63"/>
      <c r="HW14" s="63"/>
      <c r="HX14" s="63"/>
      <c r="HY14" s="63"/>
      <c r="HZ14" s="63"/>
      <c r="IA14" s="63"/>
      <c r="IB14" s="63"/>
      <c r="IC14" s="63"/>
      <c r="ID14" s="63"/>
      <c r="IE14" s="63"/>
      <c r="IF14" s="63"/>
      <c r="IG14" s="63"/>
      <c r="IH14" s="63"/>
      <c r="II14" s="63"/>
      <c r="IJ14" s="63"/>
      <c r="IK14" s="63"/>
      <c r="IL14" s="63"/>
      <c r="IM14" s="63"/>
      <c r="IN14" s="63"/>
      <c r="IO14" s="63"/>
      <c r="IP14" s="63"/>
      <c r="IQ14" s="63"/>
      <c r="IR14" s="63"/>
      <c r="IS14" s="63"/>
      <c r="IT14" s="63"/>
      <c r="IU14" s="63"/>
      <c r="IV14" s="63"/>
      <c r="IW14" s="63"/>
    </row>
    <row r="15" customFormat="false" ht="13.5" hidden="true" customHeight="false" outlineLevel="0" collapsed="false">
      <c r="A15" s="63"/>
      <c r="B15" s="124"/>
      <c r="C15" s="68"/>
      <c r="D15" s="68"/>
      <c r="E15" s="68"/>
      <c r="F15" s="68"/>
      <c r="G15" s="68"/>
      <c r="H15" s="68"/>
      <c r="I15" s="68"/>
      <c r="J15" s="125" t="s">
        <v>56</v>
      </c>
      <c r="K15" s="68"/>
      <c r="L15" s="124"/>
      <c r="M15" s="68"/>
      <c r="N15" s="68"/>
      <c r="O15" s="68"/>
      <c r="P15" s="126"/>
      <c r="Q15" s="126"/>
      <c r="R15" s="126"/>
      <c r="S15" s="68"/>
      <c r="T15" s="127" t="s">
        <v>57</v>
      </c>
      <c r="U15" s="63"/>
      <c r="V15" s="124"/>
      <c r="W15" s="68"/>
      <c r="X15" s="68"/>
      <c r="Y15" s="68"/>
      <c r="Z15" s="68"/>
      <c r="AA15" s="68"/>
      <c r="AB15" s="126"/>
      <c r="AC15" s="128" t="s">
        <v>58</v>
      </c>
      <c r="AD15" s="68"/>
      <c r="AE15" s="63"/>
      <c r="AF15" s="63"/>
      <c r="AG15" s="63"/>
      <c r="AH15" s="63"/>
      <c r="AI15" s="63"/>
      <c r="AJ15" s="63"/>
      <c r="AK15" s="74"/>
      <c r="AL15" s="75"/>
      <c r="AM15" s="74"/>
      <c r="AN15" s="63"/>
      <c r="AO15" s="63" t="s">
        <v>59</v>
      </c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  <c r="EE15" s="63"/>
      <c r="EF15" s="63"/>
      <c r="EG15" s="63"/>
      <c r="EH15" s="63"/>
      <c r="EI15" s="63"/>
      <c r="EJ15" s="63"/>
      <c r="EK15" s="63"/>
      <c r="EL15" s="63"/>
      <c r="EM15" s="63"/>
      <c r="EN15" s="63"/>
      <c r="EO15" s="63"/>
      <c r="EP15" s="63"/>
      <c r="EQ15" s="63"/>
      <c r="ER15" s="63"/>
      <c r="ES15" s="63"/>
      <c r="ET15" s="63"/>
      <c r="EU15" s="63"/>
      <c r="EV15" s="63"/>
      <c r="EW15" s="63"/>
      <c r="EX15" s="63"/>
      <c r="EY15" s="63"/>
      <c r="EZ15" s="63"/>
      <c r="FA15" s="63"/>
      <c r="FB15" s="63"/>
      <c r="FC15" s="63"/>
      <c r="FD15" s="63"/>
      <c r="FE15" s="63"/>
      <c r="FF15" s="63"/>
      <c r="FG15" s="63"/>
      <c r="FH15" s="63"/>
      <c r="FI15" s="63"/>
      <c r="FJ15" s="63"/>
      <c r="FK15" s="63"/>
      <c r="FL15" s="63"/>
      <c r="FM15" s="63"/>
      <c r="FN15" s="63"/>
      <c r="FO15" s="63"/>
      <c r="FP15" s="63"/>
      <c r="FQ15" s="63"/>
      <c r="FR15" s="63"/>
      <c r="FS15" s="63"/>
      <c r="FT15" s="63"/>
      <c r="FU15" s="63"/>
      <c r="FV15" s="63"/>
      <c r="FW15" s="63"/>
      <c r="FX15" s="63"/>
      <c r="FY15" s="63"/>
      <c r="FZ15" s="63"/>
      <c r="GA15" s="63"/>
      <c r="GB15" s="63"/>
      <c r="GC15" s="63"/>
      <c r="GD15" s="63"/>
      <c r="GE15" s="63"/>
      <c r="GF15" s="63"/>
      <c r="GG15" s="63"/>
      <c r="GH15" s="63"/>
      <c r="GI15" s="63"/>
      <c r="GJ15" s="63"/>
      <c r="GK15" s="63"/>
      <c r="GL15" s="63"/>
      <c r="GM15" s="63"/>
      <c r="GN15" s="63"/>
      <c r="GO15" s="63"/>
      <c r="GP15" s="63"/>
      <c r="GQ15" s="63"/>
      <c r="GR15" s="63"/>
      <c r="GS15" s="63"/>
      <c r="GT15" s="63"/>
      <c r="GU15" s="63"/>
      <c r="GV15" s="63"/>
      <c r="GW15" s="63"/>
      <c r="GX15" s="63"/>
      <c r="GY15" s="63"/>
      <c r="GZ15" s="63"/>
      <c r="HA15" s="63"/>
      <c r="HB15" s="63"/>
      <c r="HC15" s="63"/>
      <c r="HD15" s="63"/>
      <c r="HE15" s="63"/>
      <c r="HF15" s="63"/>
      <c r="HG15" s="63"/>
      <c r="HH15" s="63"/>
      <c r="HI15" s="63"/>
      <c r="HJ15" s="63"/>
      <c r="HK15" s="63"/>
      <c r="HL15" s="63"/>
      <c r="HM15" s="63"/>
      <c r="HN15" s="63"/>
      <c r="HO15" s="63"/>
      <c r="HP15" s="63"/>
      <c r="HQ15" s="63"/>
      <c r="HR15" s="63"/>
      <c r="HS15" s="63"/>
      <c r="HT15" s="63"/>
      <c r="HU15" s="63"/>
      <c r="HV15" s="63"/>
      <c r="HW15" s="63"/>
      <c r="HX15" s="63"/>
      <c r="HY15" s="63"/>
      <c r="HZ15" s="63"/>
      <c r="IA15" s="63"/>
      <c r="IB15" s="63"/>
      <c r="IC15" s="63"/>
      <c r="ID15" s="63"/>
      <c r="IE15" s="63"/>
      <c r="IF15" s="63"/>
      <c r="IG15" s="63"/>
      <c r="IH15" s="63"/>
      <c r="II15" s="63"/>
      <c r="IJ15" s="63"/>
      <c r="IK15" s="63"/>
      <c r="IL15" s="63"/>
      <c r="IM15" s="63"/>
      <c r="IN15" s="63"/>
      <c r="IO15" s="63"/>
      <c r="IP15" s="63"/>
      <c r="IQ15" s="63"/>
      <c r="IR15" s="63"/>
      <c r="IS15" s="63"/>
      <c r="IT15" s="63"/>
      <c r="IU15" s="63"/>
      <c r="IV15" s="63"/>
      <c r="IW15" s="63"/>
    </row>
    <row r="16" customFormat="false" ht="15" hidden="false" customHeight="true" outlineLevel="0" collapsed="false">
      <c r="A16" s="1" t="n">
        <v>1</v>
      </c>
      <c r="B16" s="91" t="n">
        <v>0</v>
      </c>
      <c r="C16" s="151"/>
      <c r="D16" s="197" t="n">
        <v>0</v>
      </c>
      <c r="E16" s="151"/>
      <c r="F16" s="78" t="n">
        <v>70000</v>
      </c>
      <c r="G16" s="78" t="n">
        <v>0</v>
      </c>
      <c r="H16" s="78" t="n">
        <v>0</v>
      </c>
      <c r="I16" s="78" t="n">
        <v>0</v>
      </c>
      <c r="J16" s="79" t="n">
        <f aca="false">SUM(B16:I16)</f>
        <v>70000</v>
      </c>
      <c r="K16" s="80"/>
      <c r="L16" s="81" t="n">
        <v>14583</v>
      </c>
      <c r="M16" s="82"/>
      <c r="N16" s="197" t="n">
        <v>0</v>
      </c>
      <c r="O16" s="82"/>
      <c r="P16" s="83" t="n">
        <v>0</v>
      </c>
      <c r="Q16" s="84" t="n">
        <v>0</v>
      </c>
      <c r="R16" s="84" t="n">
        <v>0</v>
      </c>
      <c r="S16" s="84" t="n">
        <v>20000</v>
      </c>
      <c r="T16" s="85" t="n">
        <f aca="false">SUM(L16:S16)</f>
        <v>34583</v>
      </c>
      <c r="V16" s="86" t="n">
        <v>0</v>
      </c>
      <c r="W16" s="87"/>
      <c r="X16" s="197" t="n">
        <v>0</v>
      </c>
      <c r="Y16" s="198"/>
      <c r="Z16" s="88" t="n">
        <v>0</v>
      </c>
      <c r="AA16" s="89" t="n">
        <v>0</v>
      </c>
      <c r="AB16" s="90" t="n">
        <v>0</v>
      </c>
      <c r="AC16" s="79" t="n">
        <f aca="false">SUM(V16:AB16)</f>
        <v>0</v>
      </c>
      <c r="AE16" s="152" t="n">
        <f aca="false">+AC16+T16+J16</f>
        <v>104583</v>
      </c>
      <c r="AG16" s="142" t="n">
        <f aca="false">B16+L16+V16</f>
        <v>14583</v>
      </c>
      <c r="AH16" s="1" t="n">
        <f aca="false">D16+N16+X16</f>
        <v>0</v>
      </c>
      <c r="AI16" s="107" t="n">
        <f aca="false">AB16+AA16+Z16+S16+R16+Q16+P16+I16+H16+G16+F16</f>
        <v>90000</v>
      </c>
      <c r="AK16" s="83" t="n">
        <f aca="false">B16+L16</f>
        <v>14583</v>
      </c>
      <c r="AL16" s="83" t="n">
        <f aca="false">V16</f>
        <v>0</v>
      </c>
      <c r="AM16" s="84" t="n">
        <f aca="false">SUM(AK16:AL16)</f>
        <v>14583</v>
      </c>
      <c r="AO16" s="1" t="n">
        <f aca="false">IF(now&gt;AR16-1,1,"")</f>
        <v>1</v>
      </c>
      <c r="AR16" s="1" t="n">
        <v>36404</v>
      </c>
      <c r="AS16" s="153" t="n">
        <v>36404</v>
      </c>
    </row>
    <row r="17" customFormat="false" ht="15" hidden="false" customHeight="true" outlineLevel="0" collapsed="false">
      <c r="A17" s="1" t="n">
        <f aca="false">+A16+1</f>
        <v>2</v>
      </c>
      <c r="B17" s="91" t="n">
        <v>0</v>
      </c>
      <c r="C17" s="151"/>
      <c r="D17" s="197" t="n">
        <v>0</v>
      </c>
      <c r="E17" s="151"/>
      <c r="F17" s="78" t="n">
        <v>70000</v>
      </c>
      <c r="G17" s="78" t="n">
        <v>0</v>
      </c>
      <c r="H17" s="78" t="n">
        <v>0</v>
      </c>
      <c r="I17" s="78" t="n">
        <f aca="false">I16</f>
        <v>0</v>
      </c>
      <c r="J17" s="79" t="n">
        <f aca="false">SUM(B17:I17)</f>
        <v>70000</v>
      </c>
      <c r="K17" s="80"/>
      <c r="L17" s="81" t="n">
        <v>10417</v>
      </c>
      <c r="M17" s="82"/>
      <c r="N17" s="197" t="n">
        <v>0</v>
      </c>
      <c r="O17" s="82"/>
      <c r="P17" s="83" t="n">
        <f aca="false">P16</f>
        <v>0</v>
      </c>
      <c r="Q17" s="84" t="n">
        <f aca="false">Q16</f>
        <v>0</v>
      </c>
      <c r="R17" s="84" t="n">
        <v>0</v>
      </c>
      <c r="S17" s="84" t="n">
        <v>20000</v>
      </c>
      <c r="T17" s="85" t="n">
        <f aca="false">SUM(L17:S17)</f>
        <v>30417</v>
      </c>
      <c r="V17" s="86" t="n">
        <v>0</v>
      </c>
      <c r="W17" s="87"/>
      <c r="X17" s="197" t="n">
        <v>0</v>
      </c>
      <c r="Y17" s="198"/>
      <c r="Z17" s="88" t="n">
        <f aca="false">Z16</f>
        <v>0</v>
      </c>
      <c r="AA17" s="89" t="n">
        <v>0</v>
      </c>
      <c r="AB17" s="90" t="n">
        <v>0</v>
      </c>
      <c r="AC17" s="79" t="n">
        <f aca="false">SUM(V17:AB17)</f>
        <v>0</v>
      </c>
      <c r="AE17" s="154" t="n">
        <f aca="false">+AC17+T17+J17</f>
        <v>100417</v>
      </c>
      <c r="AG17" s="34" t="n">
        <f aca="false">B17+L17+V17</f>
        <v>10417</v>
      </c>
      <c r="AH17" s="1" t="n">
        <f aca="false">D17+N17+X17</f>
        <v>0</v>
      </c>
      <c r="AI17" s="31" t="n">
        <f aca="false">AB17+AA17+Z17+S17+R17+Q17+P17+I17+H17+G17+F17</f>
        <v>90000</v>
      </c>
      <c r="AK17" s="83" t="n">
        <f aca="false">B17+L17</f>
        <v>10417</v>
      </c>
      <c r="AL17" s="83" t="n">
        <f aca="false">V17</f>
        <v>0</v>
      </c>
      <c r="AM17" s="84" t="n">
        <f aca="false">SUM(AK17:AL17)</f>
        <v>10417</v>
      </c>
      <c r="AO17" s="1" t="n">
        <f aca="false">IF(now-1&gt;AR17,1,"")</f>
        <v>1</v>
      </c>
      <c r="AR17" s="1" t="n">
        <f aca="false">AR16+1</f>
        <v>36405</v>
      </c>
      <c r="AS17" s="153" t="n">
        <v>36405</v>
      </c>
    </row>
    <row r="18" customFormat="false" ht="15" hidden="false" customHeight="true" outlineLevel="0" collapsed="false">
      <c r="A18" s="1" t="n">
        <f aca="false">+A17+1</f>
        <v>3</v>
      </c>
      <c r="B18" s="91" t="n">
        <v>13708</v>
      </c>
      <c r="C18" s="151"/>
      <c r="D18" s="197" t="n">
        <v>0</v>
      </c>
      <c r="E18" s="151"/>
      <c r="F18" s="78" t="n">
        <v>70000</v>
      </c>
      <c r="G18" s="78" t="n">
        <v>0</v>
      </c>
      <c r="H18" s="78" t="n">
        <v>0</v>
      </c>
      <c r="I18" s="78" t="n">
        <v>20000</v>
      </c>
      <c r="J18" s="79" t="n">
        <f aca="false">SUM(B18:I18)</f>
        <v>103708</v>
      </c>
      <c r="K18" s="80"/>
      <c r="L18" s="81" t="n">
        <v>60000</v>
      </c>
      <c r="M18" s="82"/>
      <c r="N18" s="197" t="n">
        <v>0</v>
      </c>
      <c r="O18" s="82"/>
      <c r="P18" s="83" t="n">
        <v>0</v>
      </c>
      <c r="Q18" s="84" t="n">
        <f aca="false">Q17</f>
        <v>0</v>
      </c>
      <c r="R18" s="84" t="n">
        <v>0</v>
      </c>
      <c r="S18" s="84" t="n">
        <v>0</v>
      </c>
      <c r="T18" s="85" t="n">
        <f aca="false">SUM(L18:S18)</f>
        <v>60000</v>
      </c>
      <c r="V18" s="86" t="n">
        <v>0</v>
      </c>
      <c r="W18" s="87"/>
      <c r="X18" s="197" t="n">
        <v>0</v>
      </c>
      <c r="Y18" s="198"/>
      <c r="Z18" s="88" t="n">
        <v>0</v>
      </c>
      <c r="AA18" s="89" t="n">
        <v>0</v>
      </c>
      <c r="AB18" s="90" t="n">
        <v>0</v>
      </c>
      <c r="AC18" s="79" t="n">
        <f aca="false">SUM(V18:AB18)</f>
        <v>0</v>
      </c>
      <c r="AE18" s="154" t="n">
        <f aca="false">+AC18+T18+J18</f>
        <v>163708</v>
      </c>
      <c r="AG18" s="34" t="n">
        <f aca="false">B18+L18+V18</f>
        <v>73708</v>
      </c>
      <c r="AH18" s="1" t="n">
        <f aca="false">D18+N18+X18</f>
        <v>0</v>
      </c>
      <c r="AI18" s="31" t="n">
        <f aca="false">AB18+AA18+Z18+S18+R18+Q18+P18+I18+H18+G18+F18</f>
        <v>90000</v>
      </c>
      <c r="AK18" s="83" t="n">
        <f aca="false">B18+L18</f>
        <v>73708</v>
      </c>
      <c r="AL18" s="83" t="n">
        <f aca="false">V18</f>
        <v>0</v>
      </c>
      <c r="AM18" s="84" t="n">
        <f aca="false">SUM(AK18:AL18)</f>
        <v>73708</v>
      </c>
      <c r="AO18" s="1" t="n">
        <f aca="false">IF(now-1&gt;AR18,1,"")</f>
        <v>1</v>
      </c>
      <c r="AR18" s="1" t="n">
        <f aca="false">AR17+1</f>
        <v>36406</v>
      </c>
      <c r="AS18" s="153" t="n">
        <v>36406</v>
      </c>
    </row>
    <row r="19" customFormat="false" ht="15" hidden="false" customHeight="true" outlineLevel="0" collapsed="false">
      <c r="A19" s="1" t="n">
        <f aca="false">+A18+1</f>
        <v>4</v>
      </c>
      <c r="B19" s="91" t="n">
        <v>0</v>
      </c>
      <c r="C19" s="151"/>
      <c r="D19" s="197" t="n">
        <v>0</v>
      </c>
      <c r="E19" s="151"/>
      <c r="F19" s="78" t="n">
        <v>0</v>
      </c>
      <c r="G19" s="78" t="n">
        <v>0</v>
      </c>
      <c r="H19" s="78" t="n">
        <v>0</v>
      </c>
      <c r="I19" s="78" t="n">
        <v>0</v>
      </c>
      <c r="J19" s="79" t="n">
        <f aca="false">SUM(B19:I19)</f>
        <v>0</v>
      </c>
      <c r="K19" s="80"/>
      <c r="L19" s="81" t="n">
        <v>55000</v>
      </c>
      <c r="M19" s="82"/>
      <c r="N19" s="197" t="n">
        <v>0</v>
      </c>
      <c r="O19" s="82"/>
      <c r="P19" s="83" t="n">
        <v>0</v>
      </c>
      <c r="Q19" s="84" t="n">
        <f aca="false">Q18</f>
        <v>0</v>
      </c>
      <c r="R19" s="84" t="n">
        <v>0</v>
      </c>
      <c r="S19" s="84" t="n">
        <v>0</v>
      </c>
      <c r="T19" s="85" t="n">
        <f aca="false">SUM(L19:S19)</f>
        <v>55000</v>
      </c>
      <c r="V19" s="86" t="n">
        <v>0</v>
      </c>
      <c r="W19" s="87"/>
      <c r="X19" s="197" t="n">
        <v>0</v>
      </c>
      <c r="Y19" s="198"/>
      <c r="Z19" s="88" t="n">
        <v>50000</v>
      </c>
      <c r="AA19" s="89" t="n">
        <v>0</v>
      </c>
      <c r="AB19" s="90" t="n">
        <v>20000</v>
      </c>
      <c r="AC19" s="79" t="n">
        <f aca="false">SUM(V19:AB19)</f>
        <v>70000</v>
      </c>
      <c r="AE19" s="154" t="n">
        <f aca="false">+AC19+T19+J19</f>
        <v>125000</v>
      </c>
      <c r="AG19" s="34" t="n">
        <f aca="false">B19+L19+V19</f>
        <v>55000</v>
      </c>
      <c r="AH19" s="1" t="n">
        <f aca="false">D19+N19+X19</f>
        <v>0</v>
      </c>
      <c r="AI19" s="31" t="n">
        <f aca="false">AB19+AA19+Z19+S19+R19+Q19+P19+I19+H19+G19+F19</f>
        <v>70000</v>
      </c>
      <c r="AK19" s="83" t="n">
        <f aca="false">B19+L19</f>
        <v>55000</v>
      </c>
      <c r="AL19" s="83" t="n">
        <f aca="false">V19</f>
        <v>0</v>
      </c>
      <c r="AM19" s="84" t="n">
        <f aca="false">SUM(AK19:AL19)</f>
        <v>55000</v>
      </c>
      <c r="AO19" s="1" t="n">
        <f aca="false">IF(now-1&gt;AR19,1,"")</f>
        <v>1</v>
      </c>
      <c r="AR19" s="1" t="n">
        <f aca="false">AR18+1</f>
        <v>36407</v>
      </c>
      <c r="AS19" s="153" t="n">
        <v>36407</v>
      </c>
    </row>
    <row r="20" customFormat="false" ht="15" hidden="false" customHeight="true" outlineLevel="0" collapsed="false">
      <c r="A20" s="1" t="n">
        <f aca="false">+A19+1</f>
        <v>5</v>
      </c>
      <c r="B20" s="91" t="n">
        <v>0</v>
      </c>
      <c r="C20" s="151"/>
      <c r="D20" s="197" t="n">
        <v>0</v>
      </c>
      <c r="E20" s="151"/>
      <c r="F20" s="78" t="n">
        <v>0</v>
      </c>
      <c r="G20" s="78" t="n">
        <v>0</v>
      </c>
      <c r="H20" s="78" t="n">
        <v>0</v>
      </c>
      <c r="I20" s="78" t="n">
        <v>0</v>
      </c>
      <c r="J20" s="79" t="n">
        <f aca="false">SUM(B20:I20)</f>
        <v>0</v>
      </c>
      <c r="K20" s="80"/>
      <c r="L20" s="81" t="n">
        <v>0</v>
      </c>
      <c r="M20" s="82"/>
      <c r="N20" s="197" t="n">
        <v>0</v>
      </c>
      <c r="O20" s="82"/>
      <c r="P20" s="83" t="n">
        <v>0</v>
      </c>
      <c r="Q20" s="84" t="n">
        <f aca="false">Q19</f>
        <v>0</v>
      </c>
      <c r="R20" s="84" t="n">
        <v>0</v>
      </c>
      <c r="S20" s="84" t="n">
        <v>0</v>
      </c>
      <c r="T20" s="85" t="n">
        <f aca="false">SUM(L20:S20)</f>
        <v>0</v>
      </c>
      <c r="V20" s="86" t="n">
        <v>16042</v>
      </c>
      <c r="W20" s="87"/>
      <c r="X20" s="197" t="n">
        <v>0</v>
      </c>
      <c r="Y20" s="198"/>
      <c r="Z20" s="88" t="n">
        <v>22917</v>
      </c>
      <c r="AA20" s="89" t="n">
        <v>0</v>
      </c>
      <c r="AB20" s="90" t="n">
        <v>20000</v>
      </c>
      <c r="AC20" s="79" t="n">
        <f aca="false">SUM(V20:AB20)</f>
        <v>58959</v>
      </c>
      <c r="AE20" s="154" t="n">
        <f aca="false">+AC20+T20+J20</f>
        <v>58959</v>
      </c>
      <c r="AG20" s="34" t="n">
        <f aca="false">B20+L20+V20</f>
        <v>16042</v>
      </c>
      <c r="AH20" s="1" t="n">
        <f aca="false">D20+N20+X20</f>
        <v>0</v>
      </c>
      <c r="AI20" s="31" t="n">
        <f aca="false">AB20+AA20+Z20+S20+R20+Q20+P20+I20+H20+G20+F20</f>
        <v>42917</v>
      </c>
      <c r="AK20" s="83" t="n">
        <f aca="false">B20+L20</f>
        <v>0</v>
      </c>
      <c r="AL20" s="83" t="n">
        <f aca="false">V20</f>
        <v>16042</v>
      </c>
      <c r="AM20" s="84" t="n">
        <f aca="false">SUM(AK20:AL20)</f>
        <v>16042</v>
      </c>
      <c r="AO20" s="1" t="n">
        <f aca="false">IF(now-1&gt;AR20,1,"")</f>
        <v>1</v>
      </c>
      <c r="AR20" s="1" t="n">
        <f aca="false">AR19+1</f>
        <v>36408</v>
      </c>
      <c r="AS20" s="153" t="n">
        <v>36408</v>
      </c>
    </row>
    <row r="21" customFormat="false" ht="15" hidden="false" customHeight="true" outlineLevel="0" collapsed="false">
      <c r="A21" s="1" t="n">
        <f aca="false">+A20+1</f>
        <v>6</v>
      </c>
      <c r="B21" s="91" t="n">
        <v>0</v>
      </c>
      <c r="C21" s="151"/>
      <c r="D21" s="197" t="n">
        <v>0</v>
      </c>
      <c r="E21" s="151"/>
      <c r="F21" s="78" t="n">
        <v>0</v>
      </c>
      <c r="G21" s="78" t="n">
        <v>0</v>
      </c>
      <c r="H21" s="78" t="n">
        <v>0</v>
      </c>
      <c r="I21" s="78" t="n">
        <v>0</v>
      </c>
      <c r="J21" s="79" t="n">
        <f aca="false">SUM(B21:I21)</f>
        <v>0</v>
      </c>
      <c r="K21" s="80"/>
      <c r="L21" s="81" t="n">
        <v>0</v>
      </c>
      <c r="M21" s="82"/>
      <c r="N21" s="197" t="n">
        <v>0</v>
      </c>
      <c r="O21" s="82"/>
      <c r="P21" s="83" t="n">
        <v>0</v>
      </c>
      <c r="Q21" s="84" t="n">
        <f aca="false">Q20</f>
        <v>0</v>
      </c>
      <c r="R21" s="84" t="n">
        <v>0</v>
      </c>
      <c r="S21" s="84" t="n">
        <v>0</v>
      </c>
      <c r="T21" s="85" t="n">
        <f aca="false">SUM(L21:S21)</f>
        <v>0</v>
      </c>
      <c r="V21" s="86" t="n">
        <v>34375</v>
      </c>
      <c r="W21" s="87"/>
      <c r="X21" s="197" t="n">
        <v>0</v>
      </c>
      <c r="Y21" s="198"/>
      <c r="Z21" s="88" t="n">
        <v>0</v>
      </c>
      <c r="AA21" s="89" t="n">
        <v>0</v>
      </c>
      <c r="AB21" s="90" t="n">
        <v>20000</v>
      </c>
      <c r="AC21" s="79" t="n">
        <f aca="false">SUM(V21:AB21)</f>
        <v>54375</v>
      </c>
      <c r="AE21" s="154" t="n">
        <f aca="false">+AC21+T21+J21</f>
        <v>54375</v>
      </c>
      <c r="AG21" s="34" t="n">
        <f aca="false">B21+L21+V21</f>
        <v>34375</v>
      </c>
      <c r="AH21" s="1" t="n">
        <f aca="false">D21+N21+X21</f>
        <v>0</v>
      </c>
      <c r="AI21" s="31" t="n">
        <f aca="false">AB21+AA21+Z21+S21+R21+Q21+P21+I21+H21+G21+F21</f>
        <v>20000</v>
      </c>
      <c r="AK21" s="83" t="n">
        <f aca="false">B21+L21</f>
        <v>0</v>
      </c>
      <c r="AL21" s="83" t="n">
        <f aca="false">V21</f>
        <v>34375</v>
      </c>
      <c r="AM21" s="84" t="n">
        <f aca="false">SUM(AK21:AL21)</f>
        <v>34375</v>
      </c>
      <c r="AO21" s="1" t="n">
        <f aca="false">IF(now-1&gt;AR21,1,"")</f>
        <v>1</v>
      </c>
      <c r="AR21" s="1" t="n">
        <f aca="false">AR20+1</f>
        <v>36409</v>
      </c>
      <c r="AS21" s="153" t="n">
        <v>36409</v>
      </c>
    </row>
    <row r="22" customFormat="false" ht="15" hidden="false" customHeight="true" outlineLevel="0" collapsed="false">
      <c r="A22" s="1" t="n">
        <f aca="false">+A21+1</f>
        <v>7</v>
      </c>
      <c r="B22" s="91" t="n">
        <v>834</v>
      </c>
      <c r="C22" s="151"/>
      <c r="D22" s="197" t="n">
        <v>0</v>
      </c>
      <c r="E22" s="151"/>
      <c r="F22" s="78" t="n">
        <v>0</v>
      </c>
      <c r="G22" s="78" t="n">
        <v>0</v>
      </c>
      <c r="H22" s="78" t="n">
        <v>0</v>
      </c>
      <c r="I22" s="78" t="n">
        <v>0</v>
      </c>
      <c r="J22" s="79" t="n">
        <f aca="false">SUM(B22:I22)</f>
        <v>834</v>
      </c>
      <c r="K22" s="80"/>
      <c r="L22" s="81" t="n">
        <v>60000</v>
      </c>
      <c r="M22" s="82"/>
      <c r="N22" s="197" t="n">
        <v>0</v>
      </c>
      <c r="O22" s="82"/>
      <c r="P22" s="83" t="n">
        <v>0</v>
      </c>
      <c r="Q22" s="84" t="n">
        <f aca="false">Q21</f>
        <v>0</v>
      </c>
      <c r="R22" s="84" t="n">
        <v>0</v>
      </c>
      <c r="S22" s="84" t="n">
        <v>0</v>
      </c>
      <c r="T22" s="85" t="n">
        <f aca="false">SUM(L22:S22)</f>
        <v>60000</v>
      </c>
      <c r="V22" s="86" t="n">
        <v>6666</v>
      </c>
      <c r="W22" s="87"/>
      <c r="X22" s="197" t="n">
        <v>0</v>
      </c>
      <c r="Y22" s="198"/>
      <c r="Z22" s="88" t="n">
        <v>70000</v>
      </c>
      <c r="AA22" s="89" t="n">
        <v>0</v>
      </c>
      <c r="AB22" s="90" t="n">
        <v>20000</v>
      </c>
      <c r="AC22" s="79" t="n">
        <f aca="false">SUM(V22:AB22)</f>
        <v>96666</v>
      </c>
      <c r="AE22" s="154" t="n">
        <f aca="false">+AC22+T22+J22</f>
        <v>157500</v>
      </c>
      <c r="AG22" s="34" t="n">
        <f aca="false">B22+L22+V22</f>
        <v>67500</v>
      </c>
      <c r="AH22" s="1" t="n">
        <f aca="false">D22+N22+X22</f>
        <v>0</v>
      </c>
      <c r="AI22" s="31" t="n">
        <f aca="false">AB22+AA22+Z22+S22+R22+Q22+P22+I22+H22+G22+F22</f>
        <v>90000</v>
      </c>
      <c r="AK22" s="83" t="n">
        <f aca="false">B22+L22</f>
        <v>60834</v>
      </c>
      <c r="AL22" s="83" t="n">
        <f aca="false">V22</f>
        <v>6666</v>
      </c>
      <c r="AM22" s="84" t="n">
        <f aca="false">SUM(AK22:AL22)</f>
        <v>67500</v>
      </c>
      <c r="AO22" s="1" t="n">
        <f aca="false">IF(now-1&gt;AR22,1,"")</f>
        <v>1</v>
      </c>
      <c r="AR22" s="1" t="n">
        <f aca="false">AR21+1</f>
        <v>36410</v>
      </c>
      <c r="AS22" s="153" t="n">
        <v>36410</v>
      </c>
    </row>
    <row r="23" customFormat="false" ht="15" hidden="false" customHeight="true" outlineLevel="0" collapsed="false">
      <c r="A23" s="1" t="n">
        <f aca="false">+A22+1</f>
        <v>8</v>
      </c>
      <c r="B23" s="91" t="n">
        <v>0</v>
      </c>
      <c r="C23" s="151"/>
      <c r="D23" s="197" t="n">
        <v>0</v>
      </c>
      <c r="E23" s="151"/>
      <c r="F23" s="78" t="n">
        <v>0</v>
      </c>
      <c r="G23" s="78" t="n">
        <v>0</v>
      </c>
      <c r="H23" s="78" t="n">
        <v>0</v>
      </c>
      <c r="I23" s="78" t="n">
        <v>0</v>
      </c>
      <c r="J23" s="79" t="n">
        <f aca="false">SUM(B23:I23)</f>
        <v>0</v>
      </c>
      <c r="K23" s="80"/>
      <c r="L23" s="81" t="n">
        <v>0</v>
      </c>
      <c r="M23" s="82"/>
      <c r="N23" s="197" t="n">
        <v>0</v>
      </c>
      <c r="O23" s="82"/>
      <c r="P23" s="83" t="n">
        <v>0</v>
      </c>
      <c r="Q23" s="84" t="n">
        <f aca="false">Q22</f>
        <v>0</v>
      </c>
      <c r="R23" s="84" t="n">
        <v>0</v>
      </c>
      <c r="S23" s="84" t="n">
        <v>20000</v>
      </c>
      <c r="T23" s="85" t="n">
        <f aca="false">SUM(L23:S23)</f>
        <v>20000</v>
      </c>
      <c r="V23" s="86" t="n">
        <v>0</v>
      </c>
      <c r="W23" s="87"/>
      <c r="X23" s="197" t="n">
        <v>0</v>
      </c>
      <c r="Y23" s="198"/>
      <c r="Z23" s="88" t="n">
        <f aca="false">70000-P23-F23</f>
        <v>70000</v>
      </c>
      <c r="AA23" s="89" t="n">
        <v>0</v>
      </c>
      <c r="AB23" s="90" t="n">
        <f aca="false">20000-S23-I23</f>
        <v>0</v>
      </c>
      <c r="AC23" s="79" t="n">
        <f aca="false">SUM(V23:AB23)</f>
        <v>70000</v>
      </c>
      <c r="AE23" s="154" t="n">
        <f aca="false">+AC23+T23+J23</f>
        <v>90000</v>
      </c>
      <c r="AG23" s="34" t="n">
        <f aca="false">B23+L23+V23</f>
        <v>0</v>
      </c>
      <c r="AH23" s="1" t="n">
        <f aca="false">D23+N23+X23</f>
        <v>0</v>
      </c>
      <c r="AI23" s="31" t="n">
        <f aca="false">AB23+AA23+Z23+S23+R23+Q23+P23+I23+H23+G23+F23</f>
        <v>90000</v>
      </c>
      <c r="AK23" s="83" t="n">
        <f aca="false">B23+L23</f>
        <v>0</v>
      </c>
      <c r="AL23" s="83" t="n">
        <f aca="false">V23</f>
        <v>0</v>
      </c>
      <c r="AM23" s="84" t="n">
        <f aca="false">SUM(AK23:AL23)</f>
        <v>0</v>
      </c>
      <c r="AO23" s="1" t="n">
        <f aca="false">IF(now-1&gt;AR23,1,"")</f>
        <v>1</v>
      </c>
      <c r="AR23" s="1" t="n">
        <f aca="false">AR22+1</f>
        <v>36411</v>
      </c>
      <c r="AS23" s="153" t="n">
        <v>36411</v>
      </c>
    </row>
    <row r="24" customFormat="false" ht="15" hidden="false" customHeight="true" outlineLevel="0" collapsed="false">
      <c r="A24" s="1" t="n">
        <f aca="false">+A23+1</f>
        <v>9</v>
      </c>
      <c r="B24" s="91" t="n">
        <v>0</v>
      </c>
      <c r="C24" s="151"/>
      <c r="D24" s="197" t="n">
        <v>0</v>
      </c>
      <c r="E24" s="151"/>
      <c r="F24" s="78" t="n">
        <v>70000</v>
      </c>
      <c r="G24" s="78" t="n">
        <v>0</v>
      </c>
      <c r="H24" s="78" t="n">
        <v>0</v>
      </c>
      <c r="I24" s="78" t="n">
        <v>20000</v>
      </c>
      <c r="J24" s="79" t="n">
        <f aca="false">SUM(B24:I24)</f>
        <v>90000</v>
      </c>
      <c r="K24" s="80"/>
      <c r="L24" s="81" t="n">
        <v>55000</v>
      </c>
      <c r="M24" s="82"/>
      <c r="N24" s="197" t="n">
        <v>0</v>
      </c>
      <c r="O24" s="82"/>
      <c r="P24" s="83" t="n">
        <v>0</v>
      </c>
      <c r="Q24" s="84" t="n">
        <f aca="false">Q23</f>
        <v>0</v>
      </c>
      <c r="R24" s="84" t="n">
        <v>0</v>
      </c>
      <c r="S24" s="84" t="n">
        <v>0</v>
      </c>
      <c r="T24" s="85" t="n">
        <f aca="false">SUM(L24:S24)</f>
        <v>55000</v>
      </c>
      <c r="V24" s="86" t="n">
        <v>0</v>
      </c>
      <c r="W24" s="87"/>
      <c r="X24" s="197" t="n">
        <v>0</v>
      </c>
      <c r="Y24" s="198"/>
      <c r="Z24" s="88" t="n">
        <v>0</v>
      </c>
      <c r="AA24" s="89" t="n">
        <v>0</v>
      </c>
      <c r="AB24" s="90" t="n">
        <f aca="false">20000-S24-I24</f>
        <v>0</v>
      </c>
      <c r="AC24" s="79" t="n">
        <f aca="false">SUM(V24:AB24)</f>
        <v>0</v>
      </c>
      <c r="AE24" s="154" t="n">
        <f aca="false">+AC24+T24+J24</f>
        <v>145000</v>
      </c>
      <c r="AG24" s="34" t="n">
        <f aca="false">B24+L24+V24</f>
        <v>55000</v>
      </c>
      <c r="AH24" s="1" t="n">
        <f aca="false">D24+N24+X24</f>
        <v>0</v>
      </c>
      <c r="AI24" s="31" t="n">
        <f aca="false">AB24+AA24+Z24+S24+R24+Q24+P24+I24+H24+G24+F24</f>
        <v>90000</v>
      </c>
      <c r="AK24" s="83" t="n">
        <f aca="false">B24+L24</f>
        <v>55000</v>
      </c>
      <c r="AL24" s="83" t="n">
        <f aca="false">V24</f>
        <v>0</v>
      </c>
      <c r="AM24" s="84" t="n">
        <f aca="false">SUM(AK24:AL24)</f>
        <v>55000</v>
      </c>
      <c r="AO24" s="1" t="n">
        <f aca="false">IF(now-1&gt;AR24,1,"")</f>
        <v>1</v>
      </c>
      <c r="AR24" s="1" t="n">
        <f aca="false">AR23+1</f>
        <v>36412</v>
      </c>
      <c r="AS24" s="153" t="n">
        <v>36412</v>
      </c>
    </row>
    <row r="25" customFormat="false" ht="15" hidden="false" customHeight="true" outlineLevel="0" collapsed="false">
      <c r="A25" s="1" t="n">
        <f aca="false">+A24+1</f>
        <v>10</v>
      </c>
      <c r="B25" s="91" t="n">
        <v>30000</v>
      </c>
      <c r="C25" s="151"/>
      <c r="D25" s="197" t="n">
        <v>0</v>
      </c>
      <c r="E25" s="151"/>
      <c r="F25" s="78" t="n">
        <v>0</v>
      </c>
      <c r="G25" s="78" t="n">
        <v>0</v>
      </c>
      <c r="H25" s="78" t="n">
        <v>0</v>
      </c>
      <c r="I25" s="78" t="n">
        <v>20000</v>
      </c>
      <c r="J25" s="79" t="n">
        <f aca="false">SUM(B25:I25)</f>
        <v>50000</v>
      </c>
      <c r="K25" s="80"/>
      <c r="L25" s="81" t="n">
        <v>45000</v>
      </c>
      <c r="M25" s="82"/>
      <c r="N25" s="197" t="n">
        <v>0</v>
      </c>
      <c r="O25" s="82"/>
      <c r="P25" s="83" t="n">
        <v>0</v>
      </c>
      <c r="Q25" s="84" t="n">
        <f aca="false">Q24</f>
        <v>0</v>
      </c>
      <c r="R25" s="84" t="n">
        <v>0</v>
      </c>
      <c r="S25" s="84" t="n">
        <v>0</v>
      </c>
      <c r="T25" s="85" t="n">
        <f aca="false">SUM(L25:S25)</f>
        <v>45000</v>
      </c>
      <c r="V25" s="86" t="n">
        <v>0</v>
      </c>
      <c r="W25" s="87"/>
      <c r="X25" s="197" t="n">
        <v>0</v>
      </c>
      <c r="Y25" s="198"/>
      <c r="Z25" s="88" t="n">
        <f aca="false">70000-P25-F25</f>
        <v>70000</v>
      </c>
      <c r="AA25" s="89" t="n">
        <v>0</v>
      </c>
      <c r="AB25" s="90" t="n">
        <v>0</v>
      </c>
      <c r="AC25" s="79" t="n">
        <f aca="false">SUM(V25:AB25)</f>
        <v>70000</v>
      </c>
      <c r="AE25" s="154" t="n">
        <f aca="false">+AC25+T25+J25</f>
        <v>165000</v>
      </c>
      <c r="AG25" s="34" t="n">
        <f aca="false">B25+L25+V25</f>
        <v>75000</v>
      </c>
      <c r="AH25" s="1" t="n">
        <f aca="false">D25+N25+X25</f>
        <v>0</v>
      </c>
      <c r="AI25" s="31" t="n">
        <f aca="false">AB25+AA25+Z25+S25+R25+Q25+P25+I25+H25+G25+F25</f>
        <v>90000</v>
      </c>
      <c r="AK25" s="83" t="n">
        <f aca="false">B25+L25</f>
        <v>75000</v>
      </c>
      <c r="AL25" s="83" t="n">
        <f aca="false">V25</f>
        <v>0</v>
      </c>
      <c r="AM25" s="84" t="n">
        <f aca="false">SUM(AK25:AL25)</f>
        <v>75000</v>
      </c>
      <c r="AO25" s="1" t="n">
        <f aca="false">IF(now-1&gt;AR25,1,"")</f>
        <v>1</v>
      </c>
      <c r="AR25" s="1" t="n">
        <f aca="false">AR24+1</f>
        <v>36413</v>
      </c>
      <c r="AS25" s="153" t="n">
        <v>36413</v>
      </c>
    </row>
    <row r="26" customFormat="false" ht="15" hidden="false" customHeight="true" outlineLevel="0" collapsed="false">
      <c r="A26" s="1" t="n">
        <f aca="false">+A25+1</f>
        <v>11</v>
      </c>
      <c r="B26" s="91" t="n">
        <v>79996</v>
      </c>
      <c r="C26" s="151"/>
      <c r="D26" s="197" t="n">
        <v>0</v>
      </c>
      <c r="E26" s="151"/>
      <c r="F26" s="78" t="n">
        <v>0</v>
      </c>
      <c r="G26" s="78" t="n">
        <v>0</v>
      </c>
      <c r="H26" s="78" t="n">
        <v>0</v>
      </c>
      <c r="I26" s="78" t="n">
        <v>0</v>
      </c>
      <c r="J26" s="79" t="n">
        <f aca="false">SUM(B26:I26)</f>
        <v>79996</v>
      </c>
      <c r="K26" s="80"/>
      <c r="L26" s="81" t="n">
        <v>0</v>
      </c>
      <c r="M26" s="82"/>
      <c r="N26" s="197" t="n">
        <v>0</v>
      </c>
      <c r="O26" s="82"/>
      <c r="P26" s="83" t="n">
        <v>50000</v>
      </c>
      <c r="Q26" s="84" t="n">
        <f aca="false">Q25</f>
        <v>0</v>
      </c>
      <c r="R26" s="84" t="n">
        <v>0</v>
      </c>
      <c r="S26" s="84" t="n">
        <v>0</v>
      </c>
      <c r="T26" s="85" t="n">
        <f aca="false">SUM(L26:S26)</f>
        <v>50000</v>
      </c>
      <c r="V26" s="86" t="n">
        <v>0</v>
      </c>
      <c r="W26" s="87"/>
      <c r="X26" s="197" t="n">
        <v>0</v>
      </c>
      <c r="Y26" s="198"/>
      <c r="Z26" s="88" t="n">
        <v>0</v>
      </c>
      <c r="AA26" s="89" t="n">
        <v>0</v>
      </c>
      <c r="AB26" s="90" t="n">
        <v>0</v>
      </c>
      <c r="AC26" s="79" t="n">
        <f aca="false">SUM(V26:AB26)</f>
        <v>0</v>
      </c>
      <c r="AE26" s="154" t="n">
        <f aca="false">+AC26+T26+J26</f>
        <v>129996</v>
      </c>
      <c r="AG26" s="219" t="n">
        <f aca="false">B26+L26+V26</f>
        <v>79996</v>
      </c>
      <c r="AH26" s="1" t="n">
        <f aca="false">D26+N26+X26</f>
        <v>0</v>
      </c>
      <c r="AI26" s="31" t="n">
        <f aca="false">AB26+AA26+Z26+S26+R26+Q26+P26+I26+H26+G26+F26</f>
        <v>50000</v>
      </c>
      <c r="AK26" s="83" t="n">
        <f aca="false">B26+L26</f>
        <v>79996</v>
      </c>
      <c r="AL26" s="83" t="n">
        <f aca="false">V26</f>
        <v>0</v>
      </c>
      <c r="AM26" s="84" t="n">
        <f aca="false">SUM(AK26:AL26)</f>
        <v>79996</v>
      </c>
      <c r="AO26" s="1" t="n">
        <f aca="false">IF(now-1&gt;AR26,1,"")</f>
        <v>1</v>
      </c>
      <c r="AR26" s="1" t="n">
        <f aca="false">AR25+1</f>
        <v>36414</v>
      </c>
      <c r="AS26" s="153" t="n">
        <v>36414</v>
      </c>
    </row>
    <row r="27" customFormat="false" ht="15" hidden="false" customHeight="true" outlineLevel="0" collapsed="false">
      <c r="A27" s="1" t="n">
        <f aca="false">+A26+1</f>
        <v>12</v>
      </c>
      <c r="B27" s="91" t="n">
        <v>100833</v>
      </c>
      <c r="C27" s="151"/>
      <c r="D27" s="197" t="n">
        <v>0</v>
      </c>
      <c r="E27" s="151"/>
      <c r="F27" s="78" t="n">
        <v>0</v>
      </c>
      <c r="G27" s="78" t="n">
        <v>0</v>
      </c>
      <c r="H27" s="78" t="n">
        <v>0</v>
      </c>
      <c r="I27" s="78" t="n">
        <v>0</v>
      </c>
      <c r="J27" s="79" t="n">
        <f aca="false">SUM(B27:I27)</f>
        <v>100833</v>
      </c>
      <c r="K27" s="80"/>
      <c r="L27" s="81" t="n">
        <v>0</v>
      </c>
      <c r="M27" s="82"/>
      <c r="N27" s="197" t="n">
        <v>0</v>
      </c>
      <c r="O27" s="82"/>
      <c r="P27" s="83" t="n">
        <v>50000</v>
      </c>
      <c r="Q27" s="84" t="n">
        <f aca="false">Q26</f>
        <v>0</v>
      </c>
      <c r="R27" s="84" t="n">
        <v>0</v>
      </c>
      <c r="S27" s="84" t="n">
        <v>0</v>
      </c>
      <c r="T27" s="85" t="n">
        <f aca="false">SUM(L27:S27)</f>
        <v>50000</v>
      </c>
      <c r="V27" s="86" t="n">
        <v>0</v>
      </c>
      <c r="W27" s="87"/>
      <c r="X27" s="197" t="n">
        <v>0</v>
      </c>
      <c r="Y27" s="198"/>
      <c r="Z27" s="88" t="n">
        <v>0</v>
      </c>
      <c r="AA27" s="89" t="n">
        <v>0</v>
      </c>
      <c r="AB27" s="90" t="n">
        <v>0</v>
      </c>
      <c r="AC27" s="79" t="n">
        <f aca="false">SUM(V27:AB27)</f>
        <v>0</v>
      </c>
      <c r="AE27" s="154" t="n">
        <f aca="false">+AC27+T27+J27</f>
        <v>150833</v>
      </c>
      <c r="AG27" s="34" t="n">
        <f aca="false">B27+L27+V27</f>
        <v>100833</v>
      </c>
      <c r="AH27" s="1" t="n">
        <f aca="false">D27+N27+X27</f>
        <v>0</v>
      </c>
      <c r="AI27" s="31" t="n">
        <f aca="false">AB27+AA27+Z27+S27+R27+Q27+P27+I27+H27+G27+F27</f>
        <v>50000</v>
      </c>
      <c r="AK27" s="83" t="n">
        <f aca="false">B27+L27</f>
        <v>100833</v>
      </c>
      <c r="AL27" s="83" t="n">
        <f aca="false">V27</f>
        <v>0</v>
      </c>
      <c r="AM27" s="84" t="n">
        <f aca="false">SUM(AK27:AL27)</f>
        <v>100833</v>
      </c>
      <c r="AO27" s="1" t="n">
        <f aca="false">IF(now-1&gt;AR27,1,"")</f>
        <v>1</v>
      </c>
      <c r="AR27" s="1" t="n">
        <f aca="false">AR26+1</f>
        <v>36415</v>
      </c>
      <c r="AS27" s="153" t="n">
        <v>36415</v>
      </c>
    </row>
    <row r="28" customFormat="false" ht="15" hidden="false" customHeight="true" outlineLevel="0" collapsed="false">
      <c r="A28" s="1" t="n">
        <f aca="false">+A27+1</f>
        <v>13</v>
      </c>
      <c r="B28" s="91" t="n">
        <v>0</v>
      </c>
      <c r="C28" s="151"/>
      <c r="D28" s="197" t="n">
        <v>0</v>
      </c>
      <c r="E28" s="151"/>
      <c r="F28" s="78" t="n">
        <v>0</v>
      </c>
      <c r="G28" s="78" t="n">
        <v>0</v>
      </c>
      <c r="H28" s="78" t="n">
        <v>0</v>
      </c>
      <c r="I28" s="78" t="n">
        <v>0</v>
      </c>
      <c r="J28" s="79" t="n">
        <f aca="false">SUM(B28:I28)</f>
        <v>0</v>
      </c>
      <c r="K28" s="80"/>
      <c r="L28" s="81" t="n">
        <v>16667</v>
      </c>
      <c r="M28" s="82"/>
      <c r="N28" s="197" t="n">
        <v>0</v>
      </c>
      <c r="O28" s="82"/>
      <c r="P28" s="83" t="n">
        <v>4166</v>
      </c>
      <c r="Q28" s="84" t="n">
        <f aca="false">Q27</f>
        <v>0</v>
      </c>
      <c r="R28" s="84" t="n">
        <v>0</v>
      </c>
      <c r="S28" s="84" t="n">
        <v>20000</v>
      </c>
      <c r="T28" s="85" t="n">
        <f aca="false">SUM(L28:S28)</f>
        <v>40833</v>
      </c>
      <c r="V28" s="86" t="n">
        <v>0</v>
      </c>
      <c r="W28" s="87"/>
      <c r="X28" s="197" t="n">
        <v>0</v>
      </c>
      <c r="Y28" s="198"/>
      <c r="Z28" s="88" t="n">
        <v>0</v>
      </c>
      <c r="AA28" s="89" t="n">
        <v>0</v>
      </c>
      <c r="AB28" s="90" t="n">
        <v>0</v>
      </c>
      <c r="AC28" s="79" t="n">
        <f aca="false">SUM(V28:AB28)</f>
        <v>0</v>
      </c>
      <c r="AE28" s="154" t="n">
        <f aca="false">+AC28+T28+J28</f>
        <v>40833</v>
      </c>
      <c r="AG28" s="34" t="n">
        <f aca="false">B28+L28+V28</f>
        <v>16667</v>
      </c>
      <c r="AH28" s="1" t="n">
        <f aca="false">D28+N28+X28</f>
        <v>0</v>
      </c>
      <c r="AI28" s="31" t="n">
        <f aca="false">AB28+AA28+Z28+S28+R28+Q28+P28+I28+H28+G28+F28</f>
        <v>24166</v>
      </c>
      <c r="AK28" s="83" t="n">
        <f aca="false">B28+L28</f>
        <v>16667</v>
      </c>
      <c r="AL28" s="83" t="n">
        <f aca="false">V28</f>
        <v>0</v>
      </c>
      <c r="AM28" s="84" t="n">
        <f aca="false">SUM(AK28:AL28)</f>
        <v>16667</v>
      </c>
      <c r="AO28" s="1" t="n">
        <f aca="false">IF(now-1&gt;AR28,1,"")</f>
        <v>1</v>
      </c>
      <c r="AR28" s="1" t="n">
        <f aca="false">AR27+1</f>
        <v>36416</v>
      </c>
      <c r="AS28" s="153" t="n">
        <v>36416</v>
      </c>
    </row>
    <row r="29" customFormat="false" ht="15" hidden="false" customHeight="true" outlineLevel="0" collapsed="false">
      <c r="A29" s="1" t="n">
        <f aca="false">+A28+1</f>
        <v>14</v>
      </c>
      <c r="B29" s="91" t="n">
        <v>17962</v>
      </c>
      <c r="C29" s="151"/>
      <c r="D29" s="197" t="n">
        <v>0</v>
      </c>
      <c r="E29" s="151"/>
      <c r="F29" s="78" t="n">
        <v>0</v>
      </c>
      <c r="G29" s="78" t="n">
        <v>0</v>
      </c>
      <c r="H29" s="78" t="n">
        <v>0</v>
      </c>
      <c r="I29" s="78" t="n">
        <v>0</v>
      </c>
      <c r="J29" s="79" t="n">
        <f aca="false">SUM(B29:I29)</f>
        <v>17962</v>
      </c>
      <c r="K29" s="80"/>
      <c r="L29" s="81" t="n">
        <v>19538</v>
      </c>
      <c r="M29" s="82"/>
      <c r="N29" s="197" t="n">
        <v>0</v>
      </c>
      <c r="O29" s="82"/>
      <c r="P29" s="83" t="n">
        <v>0</v>
      </c>
      <c r="Q29" s="84" t="n">
        <f aca="false">Q28</f>
        <v>0</v>
      </c>
      <c r="R29" s="84" t="n">
        <v>0</v>
      </c>
      <c r="S29" s="84" t="n">
        <v>20000</v>
      </c>
      <c r="T29" s="85" t="n">
        <f aca="false">SUM(L29:S29)</f>
        <v>39538</v>
      </c>
      <c r="V29" s="86" t="n">
        <v>0</v>
      </c>
      <c r="W29" s="87"/>
      <c r="X29" s="197" t="n">
        <v>0</v>
      </c>
      <c r="Y29" s="198"/>
      <c r="Z29" s="88" t="n">
        <v>70000</v>
      </c>
      <c r="AA29" s="89" t="n">
        <v>0</v>
      </c>
      <c r="AB29" s="90" t="n">
        <f aca="false">20000-S29-I29</f>
        <v>0</v>
      </c>
      <c r="AC29" s="79" t="n">
        <f aca="false">SUM(V29:AB29)</f>
        <v>70000</v>
      </c>
      <c r="AE29" s="154" t="n">
        <f aca="false">+AC29+T29+J29</f>
        <v>127500</v>
      </c>
      <c r="AG29" s="34" t="n">
        <f aca="false">B29+L29+V29</f>
        <v>37500</v>
      </c>
      <c r="AH29" s="1" t="n">
        <f aca="false">D29+N29+X29</f>
        <v>0</v>
      </c>
      <c r="AI29" s="31" t="n">
        <f aca="false">AB29+AA29+Z29+S29+R29+Q29+P29+I29+H29+G29+F29</f>
        <v>90000</v>
      </c>
      <c r="AK29" s="83" t="n">
        <f aca="false">B29+L29</f>
        <v>37500</v>
      </c>
      <c r="AL29" s="83" t="n">
        <f aca="false">V29</f>
        <v>0</v>
      </c>
      <c r="AM29" s="84" t="n">
        <f aca="false">SUM(AK29:AL29)</f>
        <v>37500</v>
      </c>
      <c r="AO29" s="1" t="n">
        <f aca="false">IF(now-1&gt;AR29,1,"")</f>
        <v>1</v>
      </c>
      <c r="AR29" s="1" t="n">
        <f aca="false">AR28+1</f>
        <v>36417</v>
      </c>
      <c r="AS29" s="153" t="n">
        <v>36417</v>
      </c>
    </row>
    <row r="30" customFormat="false" ht="15" hidden="false" customHeight="true" outlineLevel="0" collapsed="false">
      <c r="A30" s="1" t="n">
        <f aca="false">+A29+1</f>
        <v>15</v>
      </c>
      <c r="B30" s="91" t="n">
        <v>0</v>
      </c>
      <c r="C30" s="151"/>
      <c r="D30" s="197" t="n">
        <v>0</v>
      </c>
      <c r="E30" s="151"/>
      <c r="F30" s="78" t="n">
        <v>0</v>
      </c>
      <c r="G30" s="78" t="n">
        <v>0</v>
      </c>
      <c r="H30" s="78" t="n">
        <v>0</v>
      </c>
      <c r="I30" s="78" t="n">
        <v>0</v>
      </c>
      <c r="J30" s="79" t="n">
        <f aca="false">SUM(B30:I30)</f>
        <v>0</v>
      </c>
      <c r="K30" s="80"/>
      <c r="L30" s="81" t="n">
        <v>45000</v>
      </c>
      <c r="M30" s="82"/>
      <c r="N30" s="197" t="n">
        <v>0</v>
      </c>
      <c r="O30" s="82"/>
      <c r="P30" s="83" t="n">
        <v>0</v>
      </c>
      <c r="Q30" s="84" t="n">
        <f aca="false">Q29</f>
        <v>0</v>
      </c>
      <c r="R30" s="84" t="n">
        <v>0</v>
      </c>
      <c r="S30" s="84" t="n">
        <v>0</v>
      </c>
      <c r="T30" s="85" t="n">
        <f aca="false">SUM(L30:S30)</f>
        <v>45000</v>
      </c>
      <c r="V30" s="86" t="n">
        <v>15103</v>
      </c>
      <c r="W30" s="87"/>
      <c r="X30" s="197" t="n">
        <v>0</v>
      </c>
      <c r="Y30" s="198"/>
      <c r="Z30" s="88" t="n">
        <f aca="false">70000-P30-F30</f>
        <v>70000</v>
      </c>
      <c r="AA30" s="89" t="n">
        <v>0</v>
      </c>
      <c r="AB30" s="90" t="n">
        <f aca="false">20000-S30-I30</f>
        <v>20000</v>
      </c>
      <c r="AC30" s="79" t="n">
        <f aca="false">SUM(V30:AB30)</f>
        <v>105103</v>
      </c>
      <c r="AE30" s="154" t="n">
        <f aca="false">+AC30+T30+J30</f>
        <v>150103</v>
      </c>
      <c r="AG30" s="219" t="n">
        <f aca="false">B30+L30+V30</f>
        <v>60103</v>
      </c>
      <c r="AH30" s="1" t="n">
        <f aca="false">D30+N30+X30</f>
        <v>0</v>
      </c>
      <c r="AI30" s="31" t="n">
        <f aca="false">AB30+AA30+Z30+S30+R30+Q30+P30+I30+H30+G30+F30</f>
        <v>90000</v>
      </c>
      <c r="AK30" s="83" t="n">
        <f aca="false">B30+L30</f>
        <v>45000</v>
      </c>
      <c r="AL30" s="83" t="n">
        <f aca="false">V30</f>
        <v>15103</v>
      </c>
      <c r="AM30" s="84" t="n">
        <f aca="false">SUM(AK30:AL30)</f>
        <v>60103</v>
      </c>
      <c r="AO30" s="1" t="n">
        <f aca="false">IF(now-1&gt;AR30,1,"")</f>
        <v>1</v>
      </c>
      <c r="AR30" s="1" t="n">
        <f aca="false">AR29+1</f>
        <v>36418</v>
      </c>
      <c r="AS30" s="153" t="n">
        <v>36418</v>
      </c>
    </row>
    <row r="31" customFormat="false" ht="15" hidden="false" customHeight="true" outlineLevel="0" collapsed="false">
      <c r="A31" s="1" t="n">
        <f aca="false">+A30+1</f>
        <v>16</v>
      </c>
      <c r="B31" s="91" t="n">
        <v>0</v>
      </c>
      <c r="C31" s="151"/>
      <c r="D31" s="197" t="n">
        <v>0</v>
      </c>
      <c r="E31" s="151"/>
      <c r="F31" s="78" t="n">
        <v>0</v>
      </c>
      <c r="G31" s="78" t="n">
        <v>0</v>
      </c>
      <c r="H31" s="78" t="n">
        <v>0</v>
      </c>
      <c r="I31" s="78" t="n">
        <v>0</v>
      </c>
      <c r="J31" s="79" t="n">
        <f aca="false">SUM(B31:I31)</f>
        <v>0</v>
      </c>
      <c r="K31" s="80"/>
      <c r="L31" s="81" t="n">
        <v>45000</v>
      </c>
      <c r="M31" s="82"/>
      <c r="N31" s="197" t="n">
        <v>0</v>
      </c>
      <c r="O31" s="82"/>
      <c r="P31" s="83" t="n">
        <v>0</v>
      </c>
      <c r="Q31" s="84" t="n">
        <f aca="false">Q30</f>
        <v>0</v>
      </c>
      <c r="R31" s="84" t="n">
        <v>0</v>
      </c>
      <c r="S31" s="84" t="n">
        <v>0</v>
      </c>
      <c r="T31" s="85" t="n">
        <f aca="false">SUM(L31:S31)</f>
        <v>45000</v>
      </c>
      <c r="V31" s="86" t="n">
        <v>14990</v>
      </c>
      <c r="W31" s="87"/>
      <c r="X31" s="197" t="n">
        <v>0</v>
      </c>
      <c r="Y31" s="198"/>
      <c r="Z31" s="88" t="n">
        <f aca="false">70000-P31-F31</f>
        <v>70000</v>
      </c>
      <c r="AA31" s="89" t="n">
        <v>0</v>
      </c>
      <c r="AB31" s="90" t="n">
        <f aca="false">20000-S31-I31</f>
        <v>20000</v>
      </c>
      <c r="AC31" s="79" t="n">
        <f aca="false">SUM(V31:AB31)</f>
        <v>104990</v>
      </c>
      <c r="AE31" s="154" t="n">
        <f aca="false">+AC31+T31+J31</f>
        <v>149990</v>
      </c>
      <c r="AG31" s="219" t="n">
        <f aca="false">B31+L31+V31</f>
        <v>59990</v>
      </c>
      <c r="AH31" s="1" t="n">
        <f aca="false">D31+N31+X31</f>
        <v>0</v>
      </c>
      <c r="AI31" s="31" t="n">
        <f aca="false">AB31+AA31+Z31+S31+R31+Q31+P31+I31+H31+G31+F31</f>
        <v>90000</v>
      </c>
      <c r="AK31" s="83" t="n">
        <f aca="false">B31+L31</f>
        <v>45000</v>
      </c>
      <c r="AL31" s="83" t="n">
        <f aca="false">V31</f>
        <v>14990</v>
      </c>
      <c r="AM31" s="84" t="n">
        <f aca="false">SUM(AK31:AL31)</f>
        <v>59990</v>
      </c>
      <c r="AO31" s="1" t="n">
        <f aca="false">IF(now-1&gt;AR31,1,"")</f>
        <v>1</v>
      </c>
      <c r="AR31" s="1" t="n">
        <f aca="false">AR30+1</f>
        <v>36419</v>
      </c>
      <c r="AS31" s="153" t="n">
        <v>36419</v>
      </c>
    </row>
    <row r="32" customFormat="false" ht="15" hidden="false" customHeight="true" outlineLevel="0" collapsed="false">
      <c r="A32" s="1" t="n">
        <f aca="false">+A31+1</f>
        <v>17</v>
      </c>
      <c r="B32" s="91" t="n">
        <v>0</v>
      </c>
      <c r="C32" s="151"/>
      <c r="D32" s="197" t="n">
        <v>0</v>
      </c>
      <c r="E32" s="151"/>
      <c r="F32" s="78" t="n">
        <v>0</v>
      </c>
      <c r="G32" s="78" t="n">
        <v>0</v>
      </c>
      <c r="H32" s="78" t="n">
        <v>0</v>
      </c>
      <c r="I32" s="78" t="n">
        <v>0</v>
      </c>
      <c r="J32" s="79" t="n">
        <f aca="false">SUM(B32:I32)</f>
        <v>0</v>
      </c>
      <c r="K32" s="80"/>
      <c r="L32" s="81" t="n">
        <v>45000</v>
      </c>
      <c r="M32" s="82"/>
      <c r="N32" s="197" t="n">
        <v>0</v>
      </c>
      <c r="O32" s="82"/>
      <c r="P32" s="83" t="n">
        <v>0</v>
      </c>
      <c r="Q32" s="84" t="n">
        <f aca="false">Q31</f>
        <v>0</v>
      </c>
      <c r="R32" s="84" t="n">
        <v>0</v>
      </c>
      <c r="S32" s="84" t="n">
        <v>0</v>
      </c>
      <c r="T32" s="85" t="n">
        <f aca="false">SUM(L32:S32)</f>
        <v>45000</v>
      </c>
      <c r="V32" s="86" t="n">
        <v>10000</v>
      </c>
      <c r="W32" s="87"/>
      <c r="X32" s="197" t="n">
        <v>0</v>
      </c>
      <c r="Y32" s="198"/>
      <c r="Z32" s="88" t="n">
        <f aca="false">70000-P32-F32</f>
        <v>70000</v>
      </c>
      <c r="AA32" s="89" t="n">
        <v>0</v>
      </c>
      <c r="AB32" s="90" t="n">
        <f aca="false">20000-S32-I32</f>
        <v>20000</v>
      </c>
      <c r="AC32" s="79" t="n">
        <f aca="false">SUM(V32:AB32)</f>
        <v>100000</v>
      </c>
      <c r="AE32" s="154" t="n">
        <f aca="false">+AC32+T32+J32</f>
        <v>145000</v>
      </c>
      <c r="AG32" s="34" t="n">
        <f aca="false">B32+L32+V32</f>
        <v>55000</v>
      </c>
      <c r="AH32" s="1" t="n">
        <f aca="false">D32+N32+X32</f>
        <v>0</v>
      </c>
      <c r="AI32" s="31" t="n">
        <f aca="false">AB32+AA32+Z32+S32+R32+Q32+P32+I32+H32+G32+F32</f>
        <v>90000</v>
      </c>
      <c r="AK32" s="83" t="n">
        <f aca="false">B32+L32</f>
        <v>45000</v>
      </c>
      <c r="AL32" s="83" t="n">
        <f aca="false">V32</f>
        <v>10000</v>
      </c>
      <c r="AM32" s="84" t="n">
        <f aca="false">SUM(AK32:AL32)</f>
        <v>55000</v>
      </c>
      <c r="AO32" s="1" t="n">
        <f aca="false">IF(now-1&gt;AR32,1,"")</f>
        <v>1</v>
      </c>
      <c r="AR32" s="1" t="n">
        <f aca="false">AR31+1</f>
        <v>36420</v>
      </c>
      <c r="AS32" s="153" t="n">
        <v>36420</v>
      </c>
    </row>
    <row r="33" customFormat="false" ht="15" hidden="false" customHeight="true" outlineLevel="0" collapsed="false">
      <c r="A33" s="1" t="n">
        <f aca="false">+A32+1</f>
        <v>18</v>
      </c>
      <c r="B33" s="91" t="n">
        <v>0</v>
      </c>
      <c r="C33" s="151"/>
      <c r="D33" s="197" t="n">
        <v>0</v>
      </c>
      <c r="E33" s="151"/>
      <c r="F33" s="78" t="n">
        <v>0</v>
      </c>
      <c r="G33" s="78" t="n">
        <v>0</v>
      </c>
      <c r="H33" s="78" t="n">
        <v>0</v>
      </c>
      <c r="I33" s="78" t="n">
        <v>0</v>
      </c>
      <c r="J33" s="79" t="n">
        <f aca="false">SUM(B33:I33)</f>
        <v>0</v>
      </c>
      <c r="K33" s="80"/>
      <c r="L33" s="81" t="n">
        <v>45000</v>
      </c>
      <c r="M33" s="82"/>
      <c r="N33" s="197" t="n">
        <v>0</v>
      </c>
      <c r="O33" s="82"/>
      <c r="P33" s="83" t="n">
        <v>0</v>
      </c>
      <c r="Q33" s="84" t="n">
        <f aca="false">Q32</f>
        <v>0</v>
      </c>
      <c r="R33" s="84" t="n">
        <v>0</v>
      </c>
      <c r="S33" s="84" t="n">
        <v>0</v>
      </c>
      <c r="T33" s="85" t="n">
        <f aca="false">SUM(L33:S33)</f>
        <v>45000</v>
      </c>
      <c r="V33" s="86" t="n">
        <v>29583</v>
      </c>
      <c r="W33" s="87"/>
      <c r="X33" s="197" t="n">
        <v>0</v>
      </c>
      <c r="Y33" s="198"/>
      <c r="Z33" s="88" t="n">
        <v>50000</v>
      </c>
      <c r="AA33" s="89" t="n">
        <v>0</v>
      </c>
      <c r="AB33" s="90" t="n">
        <v>0</v>
      </c>
      <c r="AC33" s="79" t="n">
        <f aca="false">SUM(V33:AB33)</f>
        <v>79583</v>
      </c>
      <c r="AE33" s="154" t="n">
        <f aca="false">+AC33+T33+J33</f>
        <v>124583</v>
      </c>
      <c r="AG33" s="34" t="n">
        <f aca="false">B33+L33+V33</f>
        <v>74583</v>
      </c>
      <c r="AH33" s="1" t="n">
        <f aca="false">D33+N33+X33</f>
        <v>0</v>
      </c>
      <c r="AI33" s="31" t="n">
        <f aca="false">AB33+AA33+Z33+S33+R33+Q33+P33+I33+H33+G33+F33</f>
        <v>50000</v>
      </c>
      <c r="AK33" s="83" t="n">
        <f aca="false">B33+L33</f>
        <v>45000</v>
      </c>
      <c r="AL33" s="83" t="n">
        <f aca="false">V33</f>
        <v>29583</v>
      </c>
      <c r="AM33" s="84" t="n">
        <f aca="false">SUM(AK33:AL33)</f>
        <v>74583</v>
      </c>
      <c r="AO33" s="1" t="n">
        <f aca="false">IF(now-1&gt;AR33,1,"")</f>
        <v>1</v>
      </c>
      <c r="AR33" s="1" t="n">
        <f aca="false">AR32+1</f>
        <v>36421</v>
      </c>
      <c r="AS33" s="153" t="n">
        <v>36421</v>
      </c>
    </row>
    <row r="34" customFormat="false" ht="15" hidden="false" customHeight="true" outlineLevel="0" collapsed="false">
      <c r="A34" s="1" t="n">
        <f aca="false">+A33+1</f>
        <v>19</v>
      </c>
      <c r="B34" s="91" t="n">
        <v>0</v>
      </c>
      <c r="C34" s="151"/>
      <c r="D34" s="197" t="n">
        <v>0</v>
      </c>
      <c r="E34" s="151"/>
      <c r="F34" s="78" t="n">
        <v>0</v>
      </c>
      <c r="G34" s="78" t="n">
        <v>0</v>
      </c>
      <c r="H34" s="78" t="n">
        <v>0</v>
      </c>
      <c r="I34" s="78" t="n">
        <v>0</v>
      </c>
      <c r="J34" s="79" t="n">
        <f aca="false">SUM(B34:I34)</f>
        <v>0</v>
      </c>
      <c r="K34" s="80"/>
      <c r="L34" s="81" t="n">
        <v>45000</v>
      </c>
      <c r="M34" s="82"/>
      <c r="N34" s="197" t="n">
        <v>0</v>
      </c>
      <c r="O34" s="82"/>
      <c r="P34" s="83" t="n">
        <v>0</v>
      </c>
      <c r="Q34" s="84" t="n">
        <f aca="false">Q33</f>
        <v>0</v>
      </c>
      <c r="R34" s="84" t="n">
        <v>0</v>
      </c>
      <c r="S34" s="84" t="n">
        <v>0</v>
      </c>
      <c r="T34" s="85" t="n">
        <f aca="false">SUM(L34:S34)</f>
        <v>45000</v>
      </c>
      <c r="V34" s="86" t="n">
        <v>52499</v>
      </c>
      <c r="W34" s="87"/>
      <c r="X34" s="197" t="n">
        <v>0</v>
      </c>
      <c r="Y34" s="198"/>
      <c r="Z34" s="88" t="n">
        <v>50000</v>
      </c>
      <c r="AA34" s="89" t="n">
        <v>0</v>
      </c>
      <c r="AB34" s="90" t="n">
        <v>0</v>
      </c>
      <c r="AC34" s="79" t="n">
        <f aca="false">SUM(V34:AB34)</f>
        <v>102499</v>
      </c>
      <c r="AE34" s="154" t="n">
        <f aca="false">+AC34+T34+J34</f>
        <v>147499</v>
      </c>
      <c r="AG34" s="219" t="n">
        <f aca="false">B34+L34+V34</f>
        <v>97499</v>
      </c>
      <c r="AH34" s="1" t="n">
        <f aca="false">D34+N34+X34</f>
        <v>0</v>
      </c>
      <c r="AI34" s="31" t="n">
        <f aca="false">AB34+AA34+Z34+S34+R34+Q34+P34+I34+H34+G34+F34</f>
        <v>50000</v>
      </c>
      <c r="AK34" s="83" t="n">
        <f aca="false">B34+L34</f>
        <v>45000</v>
      </c>
      <c r="AL34" s="83" t="n">
        <f aca="false">V34</f>
        <v>52499</v>
      </c>
      <c r="AM34" s="84" t="n">
        <f aca="false">SUM(AK34:AL34)</f>
        <v>97499</v>
      </c>
      <c r="AO34" s="1" t="n">
        <f aca="false">IF(now-1&gt;AR34,1,"")</f>
        <v>1</v>
      </c>
      <c r="AR34" s="1" t="n">
        <f aca="false">AR33+1</f>
        <v>36422</v>
      </c>
      <c r="AS34" s="153" t="n">
        <v>36422</v>
      </c>
    </row>
    <row r="35" customFormat="false" ht="15" hidden="false" customHeight="true" outlineLevel="0" collapsed="false">
      <c r="A35" s="1" t="n">
        <f aca="false">+A34+1</f>
        <v>20</v>
      </c>
      <c r="B35" s="91" t="n">
        <v>16666</v>
      </c>
      <c r="C35" s="151"/>
      <c r="D35" s="197" t="n">
        <v>0</v>
      </c>
      <c r="E35" s="151"/>
      <c r="F35" s="78" t="n">
        <v>0</v>
      </c>
      <c r="G35" s="78" t="n">
        <v>0</v>
      </c>
      <c r="H35" s="78" t="n">
        <v>0</v>
      </c>
      <c r="I35" s="78" t="n">
        <v>0</v>
      </c>
      <c r="J35" s="79" t="n">
        <f aca="false">SUM(B35:I35)</f>
        <v>16666</v>
      </c>
      <c r="K35" s="80"/>
      <c r="L35" s="81" t="n">
        <v>48334</v>
      </c>
      <c r="M35" s="82"/>
      <c r="N35" s="197" t="n">
        <v>0</v>
      </c>
      <c r="O35" s="82"/>
      <c r="P35" s="83" t="n">
        <v>0</v>
      </c>
      <c r="Q35" s="84" t="n">
        <f aca="false">Q34</f>
        <v>0</v>
      </c>
      <c r="R35" s="84" t="n">
        <v>0</v>
      </c>
      <c r="S35" s="84" t="n">
        <v>0</v>
      </c>
      <c r="T35" s="85" t="n">
        <f aca="false">SUM(L35:S35)</f>
        <v>48334</v>
      </c>
      <c r="V35" s="86" t="n">
        <v>0</v>
      </c>
      <c r="W35" s="87"/>
      <c r="X35" s="197" t="n">
        <v>0</v>
      </c>
      <c r="Y35" s="198"/>
      <c r="Z35" s="88" t="n">
        <f aca="false">70000-P35-F35</f>
        <v>70000</v>
      </c>
      <c r="AA35" s="89" t="n">
        <v>0</v>
      </c>
      <c r="AB35" s="90" t="n">
        <v>20000</v>
      </c>
      <c r="AC35" s="79" t="n">
        <f aca="false">SUM(V35:AB35)</f>
        <v>90000</v>
      </c>
      <c r="AE35" s="154" t="n">
        <f aca="false">+AC35+T35+J35</f>
        <v>155000</v>
      </c>
      <c r="AG35" s="34" t="n">
        <f aca="false">B35+L35+V35</f>
        <v>65000</v>
      </c>
      <c r="AH35" s="1" t="n">
        <f aca="false">D35+N35+X35</f>
        <v>0</v>
      </c>
      <c r="AI35" s="31" t="n">
        <f aca="false">AB35+AA35+Z35+S35+R35+Q35+P35+I35+H35+G35+F35</f>
        <v>90000</v>
      </c>
      <c r="AK35" s="83" t="n">
        <f aca="false">B35+L35</f>
        <v>65000</v>
      </c>
      <c r="AL35" s="83" t="n">
        <f aca="false">V35</f>
        <v>0</v>
      </c>
      <c r="AM35" s="84" t="n">
        <f aca="false">SUM(AK35:AL35)</f>
        <v>65000</v>
      </c>
      <c r="AO35" s="1" t="n">
        <f aca="false">IF(now-1&gt;AR35,1,"")</f>
        <v>1</v>
      </c>
      <c r="AR35" s="1" t="n">
        <f aca="false">AR34+1</f>
        <v>36423</v>
      </c>
      <c r="AS35" s="153" t="n">
        <v>36423</v>
      </c>
    </row>
    <row r="36" customFormat="false" ht="15" hidden="false" customHeight="true" outlineLevel="0" collapsed="false">
      <c r="A36" s="1" t="n">
        <f aca="false">+A35+1</f>
        <v>21</v>
      </c>
      <c r="B36" s="91" t="n">
        <v>0</v>
      </c>
      <c r="C36" s="151"/>
      <c r="D36" s="197" t="n">
        <v>0</v>
      </c>
      <c r="E36" s="151"/>
      <c r="F36" s="78" t="n">
        <v>0</v>
      </c>
      <c r="G36" s="78" t="n">
        <v>0</v>
      </c>
      <c r="H36" s="78" t="n">
        <v>0</v>
      </c>
      <c r="I36" s="78" t="n">
        <v>0</v>
      </c>
      <c r="J36" s="79" t="n">
        <f aca="false">SUM(B36:I36)</f>
        <v>0</v>
      </c>
      <c r="K36" s="80"/>
      <c r="L36" s="81" t="n">
        <v>0</v>
      </c>
      <c r="M36" s="82"/>
      <c r="N36" s="197" t="n">
        <v>0</v>
      </c>
      <c r="O36" s="82"/>
      <c r="P36" s="83" t="n">
        <v>14583</v>
      </c>
      <c r="Q36" s="84" t="n">
        <f aca="false">Q35</f>
        <v>0</v>
      </c>
      <c r="R36" s="84" t="n">
        <v>0</v>
      </c>
      <c r="S36" s="84" t="n">
        <v>20000</v>
      </c>
      <c r="T36" s="85" t="n">
        <f aca="false">SUM(L36:S36)</f>
        <v>34583</v>
      </c>
      <c r="V36" s="86" t="n">
        <v>0</v>
      </c>
      <c r="W36" s="87"/>
      <c r="X36" s="197" t="n">
        <v>0</v>
      </c>
      <c r="Y36" s="198"/>
      <c r="Z36" s="88" t="n">
        <v>0</v>
      </c>
      <c r="AA36" s="89" t="n">
        <v>0</v>
      </c>
      <c r="AB36" s="90" t="n">
        <f aca="false">20000-S36-I36</f>
        <v>0</v>
      </c>
      <c r="AC36" s="79" t="n">
        <f aca="false">SUM(V36:AB36)</f>
        <v>0</v>
      </c>
      <c r="AE36" s="154" t="n">
        <f aca="false">+AC36+T36+J36</f>
        <v>34583</v>
      </c>
      <c r="AG36" s="34" t="n">
        <f aca="false">B36+L36+V36</f>
        <v>0</v>
      </c>
      <c r="AH36" s="1" t="n">
        <f aca="false">D36+N36+X36</f>
        <v>0</v>
      </c>
      <c r="AI36" s="31" t="n">
        <f aca="false">AB36+AA36+Z36+S36+R36+Q36+P36+I36+H36+G36+F36</f>
        <v>34583</v>
      </c>
      <c r="AK36" s="83" t="n">
        <f aca="false">B36+L36</f>
        <v>0</v>
      </c>
      <c r="AL36" s="83" t="n">
        <f aca="false">V36</f>
        <v>0</v>
      </c>
      <c r="AM36" s="84" t="n">
        <f aca="false">SUM(AK36:AL36)</f>
        <v>0</v>
      </c>
      <c r="AO36" s="1" t="n">
        <f aca="false">IF(now-1&gt;AR36,1,"")</f>
        <v>1</v>
      </c>
      <c r="AR36" s="1" t="n">
        <f aca="false">AR35+1</f>
        <v>36424</v>
      </c>
      <c r="AS36" s="153" t="n">
        <v>36424</v>
      </c>
    </row>
    <row r="37" customFormat="false" ht="15" hidden="false" customHeight="true" outlineLevel="0" collapsed="false">
      <c r="A37" s="1" t="n">
        <f aca="false">+A36+1</f>
        <v>22</v>
      </c>
      <c r="B37" s="91" t="n">
        <v>0</v>
      </c>
      <c r="C37" s="151"/>
      <c r="D37" s="197" t="n">
        <v>0</v>
      </c>
      <c r="E37" s="151"/>
      <c r="F37" s="78" t="n">
        <v>0</v>
      </c>
      <c r="G37" s="78" t="n">
        <v>0</v>
      </c>
      <c r="H37" s="78" t="n">
        <v>0</v>
      </c>
      <c r="I37" s="78" t="n">
        <v>0</v>
      </c>
      <c r="J37" s="79" t="n">
        <f aca="false">SUM(B37:I37)</f>
        <v>0</v>
      </c>
      <c r="K37" s="80"/>
      <c r="L37" s="81" t="n">
        <v>45000</v>
      </c>
      <c r="M37" s="82"/>
      <c r="N37" s="197" t="n">
        <v>0</v>
      </c>
      <c r="O37" s="82"/>
      <c r="P37" s="83" t="n">
        <v>0</v>
      </c>
      <c r="Q37" s="84" t="n">
        <f aca="false">Q36</f>
        <v>0</v>
      </c>
      <c r="R37" s="84" t="n">
        <v>0</v>
      </c>
      <c r="S37" s="84" t="n">
        <v>0</v>
      </c>
      <c r="T37" s="85" t="n">
        <f aca="false">SUM(L37:S37)</f>
        <v>45000</v>
      </c>
      <c r="V37" s="86" t="n">
        <v>0</v>
      </c>
      <c r="W37" s="87"/>
      <c r="X37" s="197" t="n">
        <v>0</v>
      </c>
      <c r="Y37" s="198"/>
      <c r="Z37" s="88" t="n">
        <v>50000</v>
      </c>
      <c r="AA37" s="89" t="n">
        <v>0</v>
      </c>
      <c r="AB37" s="90" t="n">
        <v>0</v>
      </c>
      <c r="AC37" s="79" t="n">
        <f aca="false">SUM(V37:AB37)</f>
        <v>50000</v>
      </c>
      <c r="AE37" s="154" t="n">
        <f aca="false">+AC37+T37+J37</f>
        <v>95000</v>
      </c>
      <c r="AG37" s="34" t="n">
        <f aca="false">B37+L37+V37</f>
        <v>45000</v>
      </c>
      <c r="AH37" s="1" t="n">
        <f aca="false">D37+N37+X37</f>
        <v>0</v>
      </c>
      <c r="AI37" s="31" t="n">
        <f aca="false">AB37+AA37+Z37+S37+R37+Q37+P37+I37+H37+G37+F37</f>
        <v>50000</v>
      </c>
      <c r="AK37" s="83" t="n">
        <f aca="false">B37+L37</f>
        <v>45000</v>
      </c>
      <c r="AL37" s="83" t="n">
        <f aca="false">V37</f>
        <v>0</v>
      </c>
      <c r="AM37" s="84" t="n">
        <f aca="false">SUM(AK37:AL37)</f>
        <v>45000</v>
      </c>
      <c r="AO37" s="1" t="n">
        <f aca="false">IF(now-1&gt;AR37,1,"")</f>
        <v>1</v>
      </c>
      <c r="AR37" s="1" t="n">
        <f aca="false">AR36+1</f>
        <v>36425</v>
      </c>
      <c r="AS37" s="153" t="n">
        <v>36425</v>
      </c>
    </row>
    <row r="38" customFormat="false" ht="15" hidden="false" customHeight="true" outlineLevel="0" collapsed="false">
      <c r="A38" s="1" t="n">
        <f aca="false">+A37+1</f>
        <v>23</v>
      </c>
      <c r="B38" s="91" t="n">
        <v>0</v>
      </c>
      <c r="C38" s="151"/>
      <c r="D38" s="197" t="n">
        <v>0</v>
      </c>
      <c r="E38" s="151"/>
      <c r="F38" s="78" t="n">
        <v>0</v>
      </c>
      <c r="G38" s="78" t="n">
        <v>0</v>
      </c>
      <c r="H38" s="78" t="n">
        <v>0</v>
      </c>
      <c r="I38" s="78" t="n">
        <v>0</v>
      </c>
      <c r="J38" s="79" t="n">
        <f aca="false">SUM(B38:I38)</f>
        <v>0</v>
      </c>
      <c r="K38" s="80"/>
      <c r="L38" s="81" t="n">
        <v>0</v>
      </c>
      <c r="M38" s="82"/>
      <c r="N38" s="197" t="n">
        <v>0</v>
      </c>
      <c r="O38" s="82"/>
      <c r="P38" s="83" t="n">
        <v>45000</v>
      </c>
      <c r="Q38" s="84" t="n">
        <f aca="false">Q37</f>
        <v>0</v>
      </c>
      <c r="R38" s="84" t="n">
        <v>0</v>
      </c>
      <c r="S38" s="84" t="n">
        <v>0</v>
      </c>
      <c r="T38" s="85" t="n">
        <f aca="false">SUM(L38:S38)</f>
        <v>45000</v>
      </c>
      <c r="V38" s="86" t="n">
        <v>46000</v>
      </c>
      <c r="W38" s="87"/>
      <c r="X38" s="197" t="n">
        <v>0</v>
      </c>
      <c r="Y38" s="198"/>
      <c r="Z38" s="88" t="n">
        <v>5000</v>
      </c>
      <c r="AA38" s="89" t="n">
        <v>0</v>
      </c>
      <c r="AB38" s="90" t="n">
        <v>0</v>
      </c>
      <c r="AC38" s="79" t="n">
        <f aca="false">SUM(V38:AB38)</f>
        <v>51000</v>
      </c>
      <c r="AE38" s="154" t="n">
        <f aca="false">+AC38+T38+J38</f>
        <v>96000</v>
      </c>
      <c r="AG38" s="34" t="n">
        <f aca="false">B38+L38+V38</f>
        <v>46000</v>
      </c>
      <c r="AH38" s="1" t="n">
        <f aca="false">D38+N38+X38</f>
        <v>0</v>
      </c>
      <c r="AI38" s="31" t="n">
        <f aca="false">AB38+AA38+Z38+S38+R38+Q38+P38+I38+H38+G38+F38</f>
        <v>50000</v>
      </c>
      <c r="AK38" s="83" t="n">
        <f aca="false">B38+L38</f>
        <v>0</v>
      </c>
      <c r="AL38" s="83" t="n">
        <f aca="false">V38</f>
        <v>46000</v>
      </c>
      <c r="AM38" s="84" t="n">
        <f aca="false">SUM(AK38:AL38)</f>
        <v>46000</v>
      </c>
      <c r="AO38" s="1" t="n">
        <f aca="false">IF(now-1&gt;AR38,1,"")</f>
        <v>1</v>
      </c>
      <c r="AR38" s="1" t="n">
        <f aca="false">AR37+1</f>
        <v>36426</v>
      </c>
      <c r="AS38" s="153" t="n">
        <v>36426</v>
      </c>
    </row>
    <row r="39" customFormat="false" ht="15" hidden="false" customHeight="true" outlineLevel="0" collapsed="false">
      <c r="A39" s="1" t="n">
        <f aca="false">+A38+1</f>
        <v>24</v>
      </c>
      <c r="B39" s="91" t="n">
        <v>0</v>
      </c>
      <c r="C39" s="151"/>
      <c r="D39" s="197" t="n">
        <v>0</v>
      </c>
      <c r="E39" s="151"/>
      <c r="F39" s="78" t="n">
        <v>0</v>
      </c>
      <c r="G39" s="78" t="n">
        <v>0</v>
      </c>
      <c r="H39" s="78" t="n">
        <v>0</v>
      </c>
      <c r="I39" s="78" t="n">
        <v>0</v>
      </c>
      <c r="J39" s="79" t="n">
        <f aca="false">SUM(B39:I39)</f>
        <v>0</v>
      </c>
      <c r="K39" s="80"/>
      <c r="L39" s="81" t="n">
        <v>0</v>
      </c>
      <c r="M39" s="82"/>
      <c r="N39" s="197" t="n">
        <v>0</v>
      </c>
      <c r="O39" s="82"/>
      <c r="P39" s="83" t="n">
        <v>50000</v>
      </c>
      <c r="Q39" s="84" t="n">
        <f aca="false">Q38</f>
        <v>0</v>
      </c>
      <c r="R39" s="84" t="n">
        <v>0</v>
      </c>
      <c r="S39" s="84" t="n">
        <v>0</v>
      </c>
      <c r="T39" s="85" t="n">
        <f aca="false">SUM(L39:S39)</f>
        <v>50000</v>
      </c>
      <c r="V39" s="86" t="n">
        <v>60000</v>
      </c>
      <c r="W39" s="87"/>
      <c r="X39" s="197" t="n">
        <v>0</v>
      </c>
      <c r="Y39" s="198"/>
      <c r="Z39" s="88" t="n">
        <v>0</v>
      </c>
      <c r="AA39" s="89" t="n">
        <v>0</v>
      </c>
      <c r="AB39" s="90" t="n">
        <v>0</v>
      </c>
      <c r="AC39" s="79" t="n">
        <f aca="false">SUM(V39:AB39)</f>
        <v>60000</v>
      </c>
      <c r="AE39" s="154" t="n">
        <f aca="false">+AC39+T39+J39</f>
        <v>110000</v>
      </c>
      <c r="AG39" s="34" t="n">
        <f aca="false">B39+L39+V39</f>
        <v>60000</v>
      </c>
      <c r="AH39" s="1" t="n">
        <f aca="false">D39+N39+X39</f>
        <v>0</v>
      </c>
      <c r="AI39" s="31" t="n">
        <f aca="false">AB39+AA39+Z39+S39+R39+Q39+P39+I39+H39+G39+F39</f>
        <v>50000</v>
      </c>
      <c r="AK39" s="83" t="n">
        <f aca="false">B39+L39</f>
        <v>0</v>
      </c>
      <c r="AL39" s="83" t="n">
        <f aca="false">V39</f>
        <v>60000</v>
      </c>
      <c r="AM39" s="84" t="n">
        <f aca="false">SUM(AK39:AL39)</f>
        <v>60000</v>
      </c>
      <c r="AO39" s="1" t="n">
        <f aca="false">IF(now-1&gt;AR39,1,"")</f>
        <v>1</v>
      </c>
      <c r="AR39" s="1" t="n">
        <f aca="false">AR38+1</f>
        <v>36427</v>
      </c>
      <c r="AS39" s="153" t="n">
        <v>36427</v>
      </c>
    </row>
    <row r="40" customFormat="false" ht="15" hidden="false" customHeight="true" outlineLevel="0" collapsed="false">
      <c r="A40" s="1" t="n">
        <f aca="false">+A39+1</f>
        <v>25</v>
      </c>
      <c r="B40" s="91" t="n">
        <v>0</v>
      </c>
      <c r="C40" s="151"/>
      <c r="D40" s="197" t="n">
        <v>0</v>
      </c>
      <c r="E40" s="151"/>
      <c r="F40" s="78" t="n">
        <v>0</v>
      </c>
      <c r="G40" s="78" t="n">
        <v>0</v>
      </c>
      <c r="H40" s="78" t="n">
        <v>0</v>
      </c>
      <c r="I40" s="78" t="n">
        <v>0</v>
      </c>
      <c r="J40" s="79" t="n">
        <f aca="false">SUM(B40:I40)</f>
        <v>0</v>
      </c>
      <c r="K40" s="80"/>
      <c r="L40" s="81" t="n">
        <v>30000</v>
      </c>
      <c r="M40" s="82"/>
      <c r="N40" s="197" t="n">
        <v>0</v>
      </c>
      <c r="O40" s="82"/>
      <c r="P40" s="83" t="n">
        <v>25000</v>
      </c>
      <c r="Q40" s="84" t="n">
        <f aca="false">Q39</f>
        <v>0</v>
      </c>
      <c r="R40" s="84" t="n">
        <v>0</v>
      </c>
      <c r="S40" s="84" t="n">
        <v>0</v>
      </c>
      <c r="T40" s="85" t="n">
        <f aca="false">SUM(L40:S40)</f>
        <v>55000</v>
      </c>
      <c r="V40" s="86" t="n">
        <v>0</v>
      </c>
      <c r="W40" s="87"/>
      <c r="X40" s="197" t="n">
        <v>0</v>
      </c>
      <c r="Y40" s="198"/>
      <c r="Z40" s="88" t="n">
        <v>0</v>
      </c>
      <c r="AA40" s="89" t="n">
        <v>0</v>
      </c>
      <c r="AB40" s="90" t="n">
        <v>0</v>
      </c>
      <c r="AC40" s="79" t="n">
        <f aca="false">SUM(V40:AB40)</f>
        <v>0</v>
      </c>
      <c r="AE40" s="154" t="n">
        <f aca="false">+AC40+T40+J40</f>
        <v>55000</v>
      </c>
      <c r="AG40" s="34" t="n">
        <f aca="false">B40+L40+V40</f>
        <v>30000</v>
      </c>
      <c r="AH40" s="1" t="n">
        <f aca="false">D40+N40+X40</f>
        <v>0</v>
      </c>
      <c r="AI40" s="31" t="n">
        <f aca="false">AB40+AA40+Z40+S40+R40+Q40+P40+I40+H40+G40+F40</f>
        <v>25000</v>
      </c>
      <c r="AK40" s="83" t="n">
        <f aca="false">B40+L40</f>
        <v>30000</v>
      </c>
      <c r="AL40" s="83" t="n">
        <f aca="false">V40</f>
        <v>0</v>
      </c>
      <c r="AM40" s="84" t="n">
        <f aca="false">SUM(AK40:AL40)</f>
        <v>30000</v>
      </c>
      <c r="AO40" s="1" t="n">
        <f aca="false">IF(now-1&gt;AR40,1,"")</f>
        <v>1</v>
      </c>
      <c r="AR40" s="1" t="n">
        <f aca="false">AR39+1</f>
        <v>36428</v>
      </c>
      <c r="AS40" s="153" t="n">
        <v>36428</v>
      </c>
    </row>
    <row r="41" customFormat="false" ht="15" hidden="false" customHeight="true" outlineLevel="0" collapsed="false">
      <c r="A41" s="1" t="n">
        <f aca="false">+A40+1</f>
        <v>26</v>
      </c>
      <c r="B41" s="91" t="n">
        <v>0</v>
      </c>
      <c r="C41" s="151"/>
      <c r="D41" s="197" t="n">
        <v>0</v>
      </c>
      <c r="E41" s="151"/>
      <c r="F41" s="78" t="n">
        <v>0</v>
      </c>
      <c r="G41" s="78" t="n">
        <v>0</v>
      </c>
      <c r="H41" s="78" t="n">
        <v>0</v>
      </c>
      <c r="I41" s="78" t="n">
        <v>0</v>
      </c>
      <c r="J41" s="79" t="n">
        <f aca="false">SUM(B41:I41)</f>
        <v>0</v>
      </c>
      <c r="K41" s="80"/>
      <c r="L41" s="81" t="n">
        <v>45000</v>
      </c>
      <c r="M41" s="82"/>
      <c r="N41" s="197" t="n">
        <v>0</v>
      </c>
      <c r="O41" s="82"/>
      <c r="P41" s="83" t="n">
        <v>0</v>
      </c>
      <c r="Q41" s="84" t="n">
        <f aca="false">Q40</f>
        <v>0</v>
      </c>
      <c r="R41" s="84" t="n">
        <v>0</v>
      </c>
      <c r="S41" s="84" t="n">
        <v>0</v>
      </c>
      <c r="T41" s="85" t="n">
        <f aca="false">SUM(L41:S41)</f>
        <v>45000</v>
      </c>
      <c r="V41" s="86" t="n">
        <v>50625</v>
      </c>
      <c r="W41" s="87"/>
      <c r="X41" s="197" t="n">
        <v>0</v>
      </c>
      <c r="Y41" s="198"/>
      <c r="Z41" s="88" t="n">
        <v>25000</v>
      </c>
      <c r="AA41" s="89" t="n">
        <v>0</v>
      </c>
      <c r="AB41" s="90" t="n">
        <v>0</v>
      </c>
      <c r="AC41" s="79" t="n">
        <f aca="false">SUM(V41:AB41)</f>
        <v>75625</v>
      </c>
      <c r="AE41" s="154" t="n">
        <f aca="false">+AC41+T41+J41</f>
        <v>120625</v>
      </c>
      <c r="AG41" s="34" t="n">
        <f aca="false">B41+L41+V41</f>
        <v>95625</v>
      </c>
      <c r="AH41" s="1" t="n">
        <f aca="false">D41+N41+X41</f>
        <v>0</v>
      </c>
      <c r="AI41" s="31" t="n">
        <f aca="false">AB41+AA41+Z41+S41+R41+Q41+P41+I41+H41+G41+F41</f>
        <v>25000</v>
      </c>
      <c r="AK41" s="83" t="n">
        <f aca="false">B41+L41</f>
        <v>45000</v>
      </c>
      <c r="AL41" s="83" t="n">
        <f aca="false">V41</f>
        <v>50625</v>
      </c>
      <c r="AM41" s="84" t="n">
        <f aca="false">SUM(AK41:AL41)</f>
        <v>95625</v>
      </c>
      <c r="AO41" s="1" t="n">
        <f aca="false">IF(now-1&gt;AR41,1,"")</f>
        <v>1</v>
      </c>
      <c r="AR41" s="1" t="n">
        <f aca="false">AR40+1</f>
        <v>36429</v>
      </c>
      <c r="AS41" s="153" t="n">
        <v>36429</v>
      </c>
    </row>
    <row r="42" customFormat="false" ht="15" hidden="false" customHeight="true" outlineLevel="0" collapsed="false">
      <c r="A42" s="1" t="n">
        <f aca="false">+A41+1</f>
        <v>27</v>
      </c>
      <c r="B42" s="91" t="n">
        <v>0</v>
      </c>
      <c r="C42" s="151"/>
      <c r="D42" s="197" t="n">
        <v>0</v>
      </c>
      <c r="E42" s="151"/>
      <c r="F42" s="78" t="n">
        <v>0</v>
      </c>
      <c r="G42" s="78" t="n">
        <v>0</v>
      </c>
      <c r="H42" s="78" t="n">
        <v>0</v>
      </c>
      <c r="I42" s="78" t="n">
        <v>0</v>
      </c>
      <c r="J42" s="79" t="n">
        <f aca="false">SUM(B42:I42)</f>
        <v>0</v>
      </c>
      <c r="K42" s="80"/>
      <c r="L42" s="81" t="n">
        <v>0</v>
      </c>
      <c r="M42" s="82"/>
      <c r="N42" s="197" t="n">
        <v>0</v>
      </c>
      <c r="O42" s="82"/>
      <c r="P42" s="83" t="n">
        <v>50000</v>
      </c>
      <c r="Q42" s="84" t="n">
        <f aca="false">Q41</f>
        <v>0</v>
      </c>
      <c r="R42" s="84" t="n">
        <v>0</v>
      </c>
      <c r="S42" s="84" t="n">
        <v>0</v>
      </c>
      <c r="T42" s="85" t="n">
        <f aca="false">SUM(L42:S42)</f>
        <v>50000</v>
      </c>
      <c r="V42" s="86" t="n">
        <v>82500</v>
      </c>
      <c r="W42" s="87"/>
      <c r="X42" s="197" t="n">
        <v>0</v>
      </c>
      <c r="Y42" s="198"/>
      <c r="Z42" s="88" t="n">
        <v>0</v>
      </c>
      <c r="AA42" s="89" t="n">
        <v>0</v>
      </c>
      <c r="AB42" s="90" t="n">
        <f aca="false">20000-S42-I42</f>
        <v>20000</v>
      </c>
      <c r="AC42" s="79" t="n">
        <f aca="false">SUM(V42:AB42)</f>
        <v>102500</v>
      </c>
      <c r="AE42" s="154" t="n">
        <f aca="false">+AC42+T42+J42</f>
        <v>152500</v>
      </c>
      <c r="AG42" s="34" t="n">
        <f aca="false">B42+L42+V42</f>
        <v>82500</v>
      </c>
      <c r="AH42" s="1" t="n">
        <f aca="false">D42+N42+X42</f>
        <v>0</v>
      </c>
      <c r="AI42" s="31" t="n">
        <f aca="false">AB42+AA42+Z42+S42+R42+Q42+P42+I42+H42+G42+F42</f>
        <v>70000</v>
      </c>
      <c r="AK42" s="83" t="n">
        <f aca="false">B42+L42</f>
        <v>0</v>
      </c>
      <c r="AL42" s="83" t="n">
        <f aca="false">V42</f>
        <v>82500</v>
      </c>
      <c r="AM42" s="84" t="n">
        <f aca="false">SUM(AK42:AL42)</f>
        <v>82500</v>
      </c>
      <c r="AO42" s="1" t="n">
        <f aca="false">IF(now-1&gt;AR42,1,"")</f>
        <v>1</v>
      </c>
      <c r="AR42" s="1" t="n">
        <f aca="false">AR41+1</f>
        <v>36430</v>
      </c>
      <c r="AS42" s="153" t="n">
        <v>36430</v>
      </c>
    </row>
    <row r="43" customFormat="false" ht="15" hidden="false" customHeight="true" outlineLevel="0" collapsed="false">
      <c r="A43" s="1" t="n">
        <f aca="false">+A42+1</f>
        <v>28</v>
      </c>
      <c r="B43" s="91" t="n">
        <v>0</v>
      </c>
      <c r="C43" s="151"/>
      <c r="D43" s="197" t="n">
        <v>0</v>
      </c>
      <c r="E43" s="151"/>
      <c r="F43" s="78" t="n">
        <v>0</v>
      </c>
      <c r="G43" s="78" t="n">
        <v>0</v>
      </c>
      <c r="H43" s="78" t="n">
        <v>0</v>
      </c>
      <c r="I43" s="78" t="n">
        <v>0</v>
      </c>
      <c r="J43" s="79" t="n">
        <f aca="false">SUM(B43:I43)</f>
        <v>0</v>
      </c>
      <c r="K43" s="80"/>
      <c r="L43" s="81" t="n">
        <v>0</v>
      </c>
      <c r="M43" s="82"/>
      <c r="N43" s="197" t="n">
        <v>0</v>
      </c>
      <c r="O43" s="82"/>
      <c r="P43" s="83" t="n">
        <v>25000</v>
      </c>
      <c r="Q43" s="84" t="n">
        <f aca="false">Q42</f>
        <v>0</v>
      </c>
      <c r="R43" s="84" t="n">
        <v>0</v>
      </c>
      <c r="S43" s="84" t="n">
        <v>0</v>
      </c>
      <c r="T43" s="85" t="n">
        <f aca="false">SUM(L43:S43)</f>
        <v>25000</v>
      </c>
      <c r="V43" s="86" t="n">
        <v>83125</v>
      </c>
      <c r="W43" s="87"/>
      <c r="X43" s="197" t="n">
        <v>0</v>
      </c>
      <c r="Y43" s="198"/>
      <c r="Z43" s="88" t="n">
        <v>25000</v>
      </c>
      <c r="AA43" s="89" t="n">
        <v>0</v>
      </c>
      <c r="AB43" s="90" t="n">
        <v>0</v>
      </c>
      <c r="AC43" s="79" t="n">
        <f aca="false">SUM(V43:AB43)</f>
        <v>108125</v>
      </c>
      <c r="AE43" s="154" t="n">
        <f aca="false">+AC43+T43+J43</f>
        <v>133125</v>
      </c>
      <c r="AG43" s="34" t="n">
        <f aca="false">B43+L43+V43</f>
        <v>83125</v>
      </c>
      <c r="AH43" s="1" t="n">
        <f aca="false">D43+N43+X43</f>
        <v>0</v>
      </c>
      <c r="AI43" s="31" t="n">
        <f aca="false">AB43+AA43+Z43+S43+R43+Q43+P43+I43+H43+G43+F43</f>
        <v>50000</v>
      </c>
      <c r="AK43" s="83" t="n">
        <f aca="false">B43+L43</f>
        <v>0</v>
      </c>
      <c r="AL43" s="83" t="n">
        <f aca="false">V43</f>
        <v>83125</v>
      </c>
      <c r="AM43" s="84" t="n">
        <f aca="false">SUM(AK43:AL43)</f>
        <v>83125</v>
      </c>
      <c r="AO43" s="1" t="n">
        <f aca="false">IF(now-1&gt;AR43,1,"")</f>
        <v>1</v>
      </c>
      <c r="AR43" s="1" t="n">
        <f aca="false">AR42+1</f>
        <v>36431</v>
      </c>
      <c r="AS43" s="153" t="n">
        <v>36431</v>
      </c>
    </row>
    <row r="44" customFormat="false" ht="15" hidden="false" customHeight="true" outlineLevel="0" collapsed="false">
      <c r="A44" s="1" t="n">
        <f aca="false">+A43+1</f>
        <v>29</v>
      </c>
      <c r="B44" s="91" t="n">
        <v>0</v>
      </c>
      <c r="C44" s="151"/>
      <c r="D44" s="197" t="n">
        <v>0</v>
      </c>
      <c r="E44" s="151"/>
      <c r="F44" s="78" t="n">
        <v>0</v>
      </c>
      <c r="G44" s="78" t="n">
        <v>0</v>
      </c>
      <c r="H44" s="78" t="n">
        <v>0</v>
      </c>
      <c r="I44" s="78" t="n">
        <v>0</v>
      </c>
      <c r="J44" s="79" t="n">
        <f aca="false">SUM(B44:I44)</f>
        <v>0</v>
      </c>
      <c r="K44" s="80"/>
      <c r="L44" s="81" t="n">
        <v>10000</v>
      </c>
      <c r="M44" s="82"/>
      <c r="N44" s="197" t="n">
        <v>0</v>
      </c>
      <c r="O44" s="82"/>
      <c r="P44" s="83" t="n">
        <v>25000</v>
      </c>
      <c r="Q44" s="84" t="n">
        <f aca="false">Q43</f>
        <v>0</v>
      </c>
      <c r="R44" s="84" t="n">
        <v>0</v>
      </c>
      <c r="S44" s="84" t="n">
        <v>0</v>
      </c>
      <c r="T44" s="85" t="n">
        <f aca="false">SUM(L44:S44)</f>
        <v>35000</v>
      </c>
      <c r="V44" s="86" t="n">
        <v>0</v>
      </c>
      <c r="W44" s="87"/>
      <c r="X44" s="197" t="n">
        <v>0</v>
      </c>
      <c r="Y44" s="198"/>
      <c r="Z44" s="88" t="n">
        <f aca="false">25000-P44</f>
        <v>0</v>
      </c>
      <c r="AA44" s="89" t="n">
        <v>0</v>
      </c>
      <c r="AB44" s="90" t="n">
        <v>0</v>
      </c>
      <c r="AC44" s="79" t="n">
        <f aca="false">SUM(V44:AB44)</f>
        <v>0</v>
      </c>
      <c r="AE44" s="154" t="n">
        <f aca="false">+AC44+T44+J44</f>
        <v>35000</v>
      </c>
      <c r="AG44" s="34" t="n">
        <f aca="false">B44+L44+V44</f>
        <v>10000</v>
      </c>
      <c r="AH44" s="1" t="n">
        <f aca="false">D44+N44+X44</f>
        <v>0</v>
      </c>
      <c r="AI44" s="31" t="n">
        <f aca="false">AB44+AA44+Z44+S44+R44+Q44+P44+I44+H44+G44+F44</f>
        <v>25000</v>
      </c>
      <c r="AK44" s="83" t="n">
        <f aca="false">B44+L44</f>
        <v>10000</v>
      </c>
      <c r="AL44" s="83" t="n">
        <f aca="false">V44</f>
        <v>0</v>
      </c>
      <c r="AM44" s="84" t="n">
        <f aca="false">SUM(AK44:AL44)</f>
        <v>10000</v>
      </c>
      <c r="AO44" s="1" t="n">
        <f aca="false">IF(days&lt;30,"",IF(now-1&gt;AR44,1,""))</f>
        <v>1</v>
      </c>
      <c r="AR44" s="1" t="n">
        <f aca="false">AR43+1</f>
        <v>36432</v>
      </c>
      <c r="AS44" s="153" t="n">
        <v>36432</v>
      </c>
    </row>
    <row r="45" customFormat="false" ht="15" hidden="false" customHeight="true" outlineLevel="0" collapsed="false">
      <c r="A45" s="1" t="n">
        <f aca="false">+A44+1</f>
        <v>30</v>
      </c>
      <c r="B45" s="91" t="n">
        <v>0</v>
      </c>
      <c r="C45" s="220"/>
      <c r="D45" s="197" t="n">
        <v>0</v>
      </c>
      <c r="E45" s="220"/>
      <c r="F45" s="78" t="n">
        <v>0</v>
      </c>
      <c r="G45" s="78" t="n">
        <v>0</v>
      </c>
      <c r="H45" s="78" t="n">
        <v>0</v>
      </c>
      <c r="I45" s="78" t="n">
        <v>0</v>
      </c>
      <c r="J45" s="79" t="n">
        <f aca="false">SUM(B45:I45)</f>
        <v>0</v>
      </c>
      <c r="K45" s="80"/>
      <c r="L45" s="81" t="n">
        <v>1712</v>
      </c>
      <c r="M45" s="221"/>
      <c r="N45" s="197" t="n">
        <v>0</v>
      </c>
      <c r="O45" s="221"/>
      <c r="P45" s="83" t="n">
        <v>0</v>
      </c>
      <c r="Q45" s="84" t="n">
        <f aca="false">Q44</f>
        <v>0</v>
      </c>
      <c r="R45" s="84" t="n">
        <v>0</v>
      </c>
      <c r="S45" s="84" t="n">
        <v>0</v>
      </c>
      <c r="T45" s="85" t="n">
        <f aca="false">SUM(L45:S45)</f>
        <v>1712</v>
      </c>
      <c r="V45" s="86" t="n">
        <v>28288</v>
      </c>
      <c r="W45" s="74"/>
      <c r="X45" s="197" t="n">
        <v>0</v>
      </c>
      <c r="Y45" s="222"/>
      <c r="Z45" s="88" t="n">
        <f aca="false">25000-P45</f>
        <v>25000</v>
      </c>
      <c r="AA45" s="89" t="n">
        <v>0</v>
      </c>
      <c r="AB45" s="90" t="n">
        <v>0</v>
      </c>
      <c r="AC45" s="79" t="n">
        <f aca="false">SUM(V45:AB45)</f>
        <v>53288</v>
      </c>
      <c r="AE45" s="154" t="n">
        <f aca="false">+AC45+T45+J45</f>
        <v>55000</v>
      </c>
      <c r="AG45" s="34" t="n">
        <f aca="false">B45+L45+V45</f>
        <v>30000</v>
      </c>
      <c r="AH45" s="1" t="n">
        <f aca="false">D45+N45+X45</f>
        <v>0</v>
      </c>
      <c r="AI45" s="31" t="n">
        <f aca="false">AB45+AA45+Z45+S45+R45+Q45+P45+I45+H45+G45+F45</f>
        <v>25000</v>
      </c>
      <c r="AK45" s="83" t="n">
        <f aca="false">B45+L45</f>
        <v>1712</v>
      </c>
      <c r="AL45" s="83" t="n">
        <f aca="false">V45</f>
        <v>28288</v>
      </c>
      <c r="AM45" s="84" t="n">
        <f aca="false">SUM(AK45:AL45)</f>
        <v>30000</v>
      </c>
      <c r="AO45" s="1" t="str">
        <f aca="false">IF(days&lt;30,"",IF(now-1&gt;AR45,1,""))</f>
        <v/>
      </c>
      <c r="AR45" s="1" t="n">
        <f aca="false">AR44+1</f>
        <v>36433</v>
      </c>
      <c r="AS45" s="153" t="n">
        <v>36433</v>
      </c>
    </row>
    <row r="46" customFormat="false" ht="15" hidden="false" customHeight="true" outlineLevel="0" collapsed="false">
      <c r="A46" s="156" t="n">
        <f aca="false">+A45+1</f>
        <v>31</v>
      </c>
      <c r="B46" s="174" t="n">
        <v>0</v>
      </c>
      <c r="C46" s="175"/>
      <c r="D46" s="223" t="n">
        <v>0</v>
      </c>
      <c r="E46" s="175"/>
      <c r="F46" s="224" t="n">
        <v>0</v>
      </c>
      <c r="G46" s="224" t="n">
        <v>0</v>
      </c>
      <c r="H46" s="224" t="n">
        <v>0</v>
      </c>
      <c r="I46" s="224" t="n">
        <v>0</v>
      </c>
      <c r="J46" s="177" t="n">
        <f aca="false">SUM(B46:I46)</f>
        <v>0</v>
      </c>
      <c r="K46" s="161"/>
      <c r="L46" s="178" t="n">
        <v>0</v>
      </c>
      <c r="M46" s="179"/>
      <c r="N46" s="176" t="n">
        <v>0</v>
      </c>
      <c r="O46" s="179"/>
      <c r="P46" s="180" t="n">
        <v>0</v>
      </c>
      <c r="Q46" s="180" t="n">
        <v>0</v>
      </c>
      <c r="R46" s="176" t="n">
        <v>0</v>
      </c>
      <c r="S46" s="176" t="n">
        <v>0</v>
      </c>
      <c r="T46" s="177" t="n">
        <f aca="false">SUM(L46:S46)</f>
        <v>0</v>
      </c>
      <c r="U46" s="165"/>
      <c r="V46" s="174" t="n">
        <v>0</v>
      </c>
      <c r="W46" s="182"/>
      <c r="X46" s="176" t="n">
        <v>0</v>
      </c>
      <c r="Y46" s="205"/>
      <c r="Z46" s="180" t="n">
        <v>0</v>
      </c>
      <c r="AA46" s="180" t="n">
        <v>0</v>
      </c>
      <c r="AB46" s="180" t="n">
        <v>0</v>
      </c>
      <c r="AC46" s="177" t="n">
        <f aca="false">SUM(V46:AB46)</f>
        <v>0</v>
      </c>
      <c r="AD46" s="156"/>
      <c r="AE46" s="185" t="n">
        <f aca="false">+AC46+T46+J46</f>
        <v>0</v>
      </c>
      <c r="AF46" s="156"/>
      <c r="AG46" s="186" t="n">
        <f aca="false">B46+L46+V46</f>
        <v>0</v>
      </c>
      <c r="AH46" s="206" t="n">
        <f aca="false">D46+N46+X46</f>
        <v>0</v>
      </c>
      <c r="AI46" s="187" t="n">
        <f aca="false">AB46+AA46+Z46+S46+R46+Q46+P46+I46+H46+G46+F46</f>
        <v>0</v>
      </c>
      <c r="AJ46" s="156"/>
      <c r="AK46" s="164" t="n">
        <f aca="false">B46+L46</f>
        <v>0</v>
      </c>
      <c r="AL46" s="164" t="n">
        <f aca="false">V46</f>
        <v>0</v>
      </c>
      <c r="AM46" s="159" t="n">
        <f aca="false">SUM(AK46:AL46)</f>
        <v>0</v>
      </c>
      <c r="AN46" s="156"/>
      <c r="AO46" s="165" t="str">
        <f aca="false">IF(days&lt;31,"",IF(now-1&gt;AR46,1,""))</f>
        <v/>
      </c>
      <c r="AP46" s="156"/>
      <c r="AQ46" s="156"/>
      <c r="AR46" s="165"/>
      <c r="AS46" s="173"/>
      <c r="AT46" s="156"/>
      <c r="AU46" s="156"/>
      <c r="AV46" s="156"/>
      <c r="AW46" s="156"/>
      <c r="AX46" s="156"/>
      <c r="AY46" s="156"/>
      <c r="AZ46" s="156"/>
      <c r="BA46" s="156"/>
      <c r="BB46" s="156"/>
      <c r="BC46" s="156"/>
      <c r="BD46" s="156"/>
      <c r="BE46" s="156"/>
      <c r="BF46" s="156"/>
      <c r="BG46" s="156"/>
      <c r="BH46" s="156"/>
      <c r="BI46" s="156"/>
      <c r="BJ46" s="156"/>
      <c r="BK46" s="156"/>
      <c r="BL46" s="156"/>
      <c r="BM46" s="156"/>
      <c r="BN46" s="156"/>
      <c r="BO46" s="156"/>
      <c r="BP46" s="156"/>
      <c r="BQ46" s="156"/>
      <c r="BR46" s="156"/>
      <c r="BS46" s="156"/>
      <c r="BT46" s="156"/>
      <c r="BU46" s="156"/>
      <c r="BV46" s="156"/>
      <c r="BW46" s="156"/>
      <c r="BX46" s="156"/>
      <c r="BY46" s="156"/>
      <c r="BZ46" s="156"/>
      <c r="CA46" s="156"/>
      <c r="CB46" s="156"/>
      <c r="CC46" s="156"/>
      <c r="CD46" s="156"/>
      <c r="CE46" s="156"/>
      <c r="CF46" s="156"/>
      <c r="CG46" s="156"/>
      <c r="CH46" s="156"/>
      <c r="CI46" s="156"/>
      <c r="CJ46" s="156"/>
      <c r="CK46" s="156"/>
      <c r="CL46" s="156"/>
      <c r="CM46" s="156"/>
      <c r="CN46" s="156"/>
      <c r="CO46" s="156"/>
      <c r="CP46" s="156"/>
      <c r="CQ46" s="156"/>
      <c r="CR46" s="156"/>
      <c r="CS46" s="156"/>
      <c r="CT46" s="156"/>
      <c r="CU46" s="156"/>
      <c r="CV46" s="156"/>
      <c r="CW46" s="156"/>
      <c r="CX46" s="156"/>
      <c r="CY46" s="156"/>
      <c r="CZ46" s="156"/>
      <c r="DA46" s="156"/>
      <c r="DB46" s="156"/>
      <c r="DC46" s="156"/>
      <c r="DD46" s="156"/>
      <c r="DE46" s="156"/>
      <c r="DF46" s="156"/>
      <c r="DG46" s="156"/>
      <c r="DH46" s="156"/>
      <c r="DI46" s="156"/>
      <c r="DJ46" s="156"/>
      <c r="DK46" s="156"/>
      <c r="DL46" s="156"/>
      <c r="DM46" s="156"/>
      <c r="DN46" s="156"/>
      <c r="DO46" s="156"/>
      <c r="DP46" s="156"/>
      <c r="DQ46" s="156"/>
      <c r="DR46" s="156"/>
      <c r="DS46" s="156"/>
      <c r="DT46" s="156"/>
      <c r="DU46" s="156"/>
      <c r="DV46" s="156"/>
      <c r="DW46" s="156"/>
      <c r="DX46" s="156"/>
      <c r="DY46" s="156"/>
      <c r="DZ46" s="156"/>
      <c r="EA46" s="156"/>
      <c r="EB46" s="156"/>
      <c r="EC46" s="156"/>
      <c r="ED46" s="156"/>
      <c r="EE46" s="156"/>
      <c r="EF46" s="156"/>
      <c r="EG46" s="156"/>
      <c r="EH46" s="156"/>
      <c r="EI46" s="156"/>
      <c r="EJ46" s="156"/>
      <c r="EK46" s="156"/>
      <c r="EL46" s="156"/>
      <c r="EM46" s="156"/>
      <c r="EN46" s="156"/>
      <c r="EO46" s="156"/>
      <c r="EP46" s="156"/>
      <c r="EQ46" s="156"/>
      <c r="ER46" s="156"/>
      <c r="ES46" s="156"/>
      <c r="ET46" s="156"/>
      <c r="EU46" s="156"/>
      <c r="EV46" s="156"/>
      <c r="EW46" s="156"/>
      <c r="EX46" s="156"/>
      <c r="EY46" s="156"/>
      <c r="EZ46" s="156"/>
      <c r="FA46" s="156"/>
      <c r="FB46" s="156"/>
      <c r="FC46" s="156"/>
      <c r="FD46" s="156"/>
      <c r="FE46" s="156"/>
      <c r="FF46" s="156"/>
      <c r="FG46" s="156"/>
      <c r="FH46" s="156"/>
      <c r="FI46" s="156"/>
      <c r="FJ46" s="156"/>
      <c r="FK46" s="156"/>
      <c r="FL46" s="156"/>
      <c r="FM46" s="156"/>
      <c r="FN46" s="156"/>
      <c r="FO46" s="156"/>
      <c r="FP46" s="156"/>
      <c r="FQ46" s="156"/>
      <c r="FR46" s="156"/>
      <c r="FS46" s="156"/>
      <c r="FT46" s="156"/>
      <c r="FU46" s="156"/>
      <c r="FV46" s="156"/>
      <c r="FW46" s="156"/>
      <c r="FX46" s="156"/>
      <c r="FY46" s="156"/>
      <c r="FZ46" s="156"/>
      <c r="GA46" s="156"/>
      <c r="GB46" s="156"/>
      <c r="GC46" s="156"/>
      <c r="GD46" s="156"/>
      <c r="GE46" s="156"/>
      <c r="GF46" s="156"/>
      <c r="GG46" s="156"/>
      <c r="GH46" s="156"/>
      <c r="GI46" s="156"/>
      <c r="GJ46" s="156"/>
      <c r="GK46" s="156"/>
      <c r="GL46" s="156"/>
      <c r="GM46" s="156"/>
      <c r="GN46" s="156"/>
      <c r="GO46" s="156"/>
      <c r="GP46" s="156"/>
      <c r="GQ46" s="156"/>
      <c r="GR46" s="156"/>
      <c r="GS46" s="156"/>
      <c r="GT46" s="156"/>
      <c r="GU46" s="156"/>
      <c r="GV46" s="156"/>
      <c r="GW46" s="156"/>
      <c r="GX46" s="156"/>
      <c r="GY46" s="156"/>
      <c r="GZ46" s="156"/>
      <c r="HA46" s="156"/>
      <c r="HB46" s="156"/>
      <c r="HC46" s="156"/>
      <c r="HD46" s="156"/>
      <c r="HE46" s="156"/>
      <c r="HF46" s="156"/>
      <c r="HG46" s="156"/>
      <c r="HH46" s="156"/>
      <c r="HI46" s="156"/>
      <c r="HJ46" s="156"/>
      <c r="HK46" s="156"/>
      <c r="HL46" s="156"/>
      <c r="HM46" s="156"/>
      <c r="HN46" s="156"/>
      <c r="HO46" s="156"/>
      <c r="HP46" s="156"/>
      <c r="HQ46" s="156"/>
      <c r="HR46" s="156"/>
      <c r="HS46" s="156"/>
      <c r="HT46" s="156"/>
      <c r="HU46" s="156"/>
      <c r="HV46" s="156"/>
      <c r="HW46" s="156"/>
      <c r="HX46" s="156"/>
      <c r="HY46" s="156"/>
      <c r="HZ46" s="156"/>
      <c r="IA46" s="156"/>
      <c r="IB46" s="156"/>
      <c r="IC46" s="156"/>
      <c r="ID46" s="156"/>
      <c r="IE46" s="156"/>
      <c r="IF46" s="156"/>
      <c r="IG46" s="156"/>
      <c r="IH46" s="156"/>
      <c r="II46" s="156"/>
      <c r="IJ46" s="156"/>
      <c r="IK46" s="156"/>
      <c r="IL46" s="156"/>
      <c r="IM46" s="156"/>
      <c r="IN46" s="156"/>
      <c r="IO46" s="156"/>
      <c r="IP46" s="156"/>
      <c r="IQ46" s="156"/>
      <c r="IR46" s="156"/>
      <c r="IS46" s="156"/>
      <c r="IT46" s="156"/>
      <c r="IU46" s="156"/>
      <c r="IV46" s="156"/>
      <c r="IW46" s="156"/>
    </row>
    <row r="47" customFormat="false" ht="5.25" hidden="false" customHeight="true" outlineLevel="0" collapsed="false">
      <c r="A47" s="29"/>
      <c r="B47" s="29"/>
      <c r="C47" s="29"/>
      <c r="E47" s="29"/>
      <c r="G47" s="1" t="n">
        <v>0</v>
      </c>
      <c r="J47" s="29"/>
      <c r="K47" s="29"/>
      <c r="P47" s="29"/>
      <c r="T47" s="29"/>
      <c r="V47" s="29"/>
      <c r="W47" s="29"/>
      <c r="Y47" s="29"/>
      <c r="Z47" s="29"/>
      <c r="AA47" s="29"/>
      <c r="AB47" s="29"/>
      <c r="AC47" s="29"/>
      <c r="AD47" s="29"/>
      <c r="AF47" s="29"/>
      <c r="AJ47" s="29"/>
      <c r="AK47" s="29"/>
      <c r="AL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/>
      <c r="GX47" s="29"/>
      <c r="GY47" s="29"/>
      <c r="GZ47" s="29"/>
      <c r="HA47" s="29"/>
      <c r="HB47" s="29"/>
      <c r="HC47" s="29"/>
      <c r="HD47" s="29"/>
      <c r="HE47" s="29"/>
      <c r="HF47" s="29"/>
      <c r="HG47" s="29"/>
      <c r="HH47" s="29"/>
      <c r="HI47" s="29"/>
      <c r="HJ47" s="29"/>
      <c r="HK47" s="29"/>
      <c r="HL47" s="29"/>
      <c r="HM47" s="29"/>
      <c r="HN47" s="29"/>
      <c r="HO47" s="29"/>
      <c r="HP47" s="29"/>
      <c r="HQ47" s="29"/>
      <c r="HR47" s="29"/>
      <c r="HS47" s="29"/>
      <c r="HT47" s="29"/>
      <c r="HU47" s="29"/>
      <c r="HV47" s="29"/>
      <c r="HW47" s="29"/>
      <c r="HX47" s="29"/>
      <c r="HY47" s="29"/>
      <c r="HZ47" s="29"/>
      <c r="IA47" s="29"/>
      <c r="IB47" s="29"/>
      <c r="IC47" s="29"/>
      <c r="ID47" s="29"/>
      <c r="IE47" s="29"/>
      <c r="IF47" s="29"/>
      <c r="IG47" s="29"/>
      <c r="IH47" s="29"/>
      <c r="II47" s="29"/>
      <c r="IJ47" s="29"/>
      <c r="IK47" s="29"/>
      <c r="IL47" s="29"/>
      <c r="IM47" s="29"/>
      <c r="IN47" s="29"/>
      <c r="IO47" s="29"/>
      <c r="IP47" s="29"/>
      <c r="IQ47" s="29"/>
      <c r="IR47" s="29"/>
      <c r="IS47" s="29"/>
      <c r="IT47" s="29"/>
      <c r="IU47" s="29"/>
      <c r="IV47" s="29"/>
      <c r="IW47" s="29"/>
    </row>
    <row r="48" customFormat="false" ht="19.5" hidden="false" customHeight="true" outlineLevel="0" collapsed="false">
      <c r="A48" s="98" t="s">
        <v>29</v>
      </c>
      <c r="B48" s="61" t="n">
        <f aca="false">SUM(B16:B46)</f>
        <v>259999</v>
      </c>
      <c r="C48" s="61"/>
      <c r="D48" s="61" t="n">
        <f aca="false">SUM(D16:D46)</f>
        <v>0</v>
      </c>
      <c r="E48" s="61"/>
      <c r="F48" s="61" t="n">
        <f aca="false">SUM(F16:F46)</f>
        <v>280000</v>
      </c>
      <c r="G48" s="61" t="n">
        <f aca="false">SUM(G16:G46)</f>
        <v>0</v>
      </c>
      <c r="H48" s="61" t="n">
        <f aca="false">SUM(H16:H46)</f>
        <v>0</v>
      </c>
      <c r="I48" s="61" t="n">
        <f aca="false">SUM(I16:I46)</f>
        <v>60000</v>
      </c>
      <c r="J48" s="61" t="n">
        <f aca="false">SUM(J16:J46)</f>
        <v>599999</v>
      </c>
      <c r="K48" s="61"/>
      <c r="L48" s="61" t="n">
        <f aca="false">SUM(L16:L46)</f>
        <v>741251</v>
      </c>
      <c r="M48" s="61"/>
      <c r="N48" s="61" t="n">
        <f aca="false">SUM(N16:N46)</f>
        <v>0</v>
      </c>
      <c r="O48" s="61"/>
      <c r="P48" s="61" t="n">
        <f aca="false">SUM(P16:P46)</f>
        <v>338749</v>
      </c>
      <c r="Q48" s="61" t="n">
        <f aca="false">SUM(Q16:Q46)</f>
        <v>0</v>
      </c>
      <c r="R48" s="61" t="n">
        <f aca="false">SUM(R16:R46)</f>
        <v>0</v>
      </c>
      <c r="S48" s="61" t="n">
        <f aca="false">SUM(S16:S46)</f>
        <v>120000</v>
      </c>
      <c r="T48" s="61" t="n">
        <f aca="false">SUM(T16:T46)</f>
        <v>1200000</v>
      </c>
      <c r="U48" s="61"/>
      <c r="V48" s="61" t="n">
        <f aca="false">SUM(V16:V46)</f>
        <v>529796</v>
      </c>
      <c r="W48" s="61"/>
      <c r="X48" s="61" t="n">
        <f aca="false">SUM(X16:X46)</f>
        <v>0</v>
      </c>
      <c r="Y48" s="61"/>
      <c r="Z48" s="61" t="n">
        <f aca="false">SUM(Z16:Z46)</f>
        <v>862917</v>
      </c>
      <c r="AA48" s="61" t="n">
        <f aca="false">SUM(AA16:AA46)</f>
        <v>0</v>
      </c>
      <c r="AB48" s="61" t="n">
        <f aca="false">SUM(AB16:AB46)</f>
        <v>180000</v>
      </c>
      <c r="AC48" s="61" t="n">
        <f aca="false">SUM(AC16:AC46)</f>
        <v>1572713</v>
      </c>
      <c r="AD48" s="61"/>
      <c r="AE48" s="61" t="n">
        <f aca="false">SUM(AE16:AE47)</f>
        <v>3372712</v>
      </c>
      <c r="AF48" s="61"/>
      <c r="AG48" s="61" t="n">
        <f aca="false">SUM(AG16:AG47)</f>
        <v>1531046</v>
      </c>
      <c r="AH48" s="61" t="n">
        <f aca="false">SUM(AH16:AH47)</f>
        <v>0</v>
      </c>
      <c r="AI48" s="61" t="n">
        <f aca="false">SUM(AI16:AI47)</f>
        <v>1841666</v>
      </c>
      <c r="AJ48" s="61"/>
      <c r="AK48" s="61" t="n">
        <f aca="false">SUM(AK16:AK46)</f>
        <v>1001250</v>
      </c>
      <c r="AL48" s="61" t="n">
        <f aca="false">SUM(AL16:AL46)</f>
        <v>529796</v>
      </c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  <c r="IR48" s="61"/>
      <c r="IS48" s="61"/>
      <c r="IT48" s="61"/>
      <c r="IU48" s="61"/>
      <c r="IV48" s="61"/>
      <c r="IW48" s="61"/>
    </row>
    <row r="49" customFormat="false" ht="19.5" hidden="false" customHeight="true" outlineLevel="0" collapsed="false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V49" s="37"/>
      <c r="W49" s="37"/>
      <c r="X49" s="37"/>
      <c r="Y49" s="37"/>
      <c r="Z49" s="37"/>
      <c r="AA49" s="37"/>
      <c r="AB49" s="37"/>
      <c r="AC49" s="37"/>
      <c r="AD49" s="37"/>
      <c r="AK49" s="32"/>
      <c r="AL49" s="32"/>
    </row>
    <row r="50" customFormat="false" ht="19.5" hidden="false" customHeight="true" outlineLevel="0" collapsed="false">
      <c r="A50" s="99" t="s">
        <v>30</v>
      </c>
      <c r="B50" s="100" t="n">
        <v>108068</v>
      </c>
      <c r="C50" s="100"/>
      <c r="D50" s="100"/>
      <c r="E50" s="100"/>
      <c r="F50" s="100" t="n">
        <v>108060</v>
      </c>
      <c r="G50" s="100" t="n">
        <v>108060</v>
      </c>
      <c r="H50" s="100" t="n">
        <v>108060</v>
      </c>
      <c r="I50" s="100" t="n">
        <v>108060</v>
      </c>
      <c r="J50" s="100"/>
      <c r="K50" s="100"/>
      <c r="L50" s="100" t="n">
        <v>108058</v>
      </c>
      <c r="M50" s="100"/>
      <c r="N50" s="100"/>
      <c r="O50" s="100"/>
      <c r="P50" s="100" t="n">
        <v>108210</v>
      </c>
      <c r="Q50" s="100" t="n">
        <v>108210</v>
      </c>
      <c r="R50" s="100" t="n">
        <v>108210</v>
      </c>
      <c r="S50" s="100" t="n">
        <v>108210</v>
      </c>
      <c r="T50" s="100"/>
      <c r="U50" s="101"/>
      <c r="V50" s="100" t="n">
        <v>108675</v>
      </c>
      <c r="W50" s="100"/>
      <c r="X50" s="100"/>
      <c r="Y50" s="100"/>
      <c r="Z50" s="100" t="n">
        <v>108672</v>
      </c>
      <c r="AA50" s="100" t="n">
        <v>108672</v>
      </c>
      <c r="AB50" s="100" t="n">
        <v>108672</v>
      </c>
      <c r="AC50" s="100"/>
      <c r="AD50" s="100"/>
      <c r="AE50" s="100"/>
      <c r="AF50" s="100"/>
      <c r="AG50" s="100" t="n">
        <v>109963</v>
      </c>
      <c r="AH50" s="100"/>
      <c r="AI50" s="100"/>
      <c r="AJ50" s="100"/>
      <c r="AK50" s="100" t="n">
        <v>29085</v>
      </c>
      <c r="AL50" s="100" t="n">
        <v>31173</v>
      </c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0"/>
      <c r="BR50" s="100"/>
      <c r="BS50" s="100"/>
      <c r="BT50" s="100"/>
      <c r="BU50" s="100"/>
      <c r="BV50" s="100"/>
      <c r="BW50" s="100"/>
      <c r="BX50" s="100"/>
      <c r="BY50" s="100"/>
      <c r="BZ50" s="100"/>
      <c r="CA50" s="100"/>
      <c r="CB50" s="100"/>
      <c r="CC50" s="100"/>
      <c r="CD50" s="100"/>
      <c r="CE50" s="100"/>
      <c r="CF50" s="100"/>
      <c r="CG50" s="100"/>
      <c r="CH50" s="100"/>
      <c r="CI50" s="100"/>
      <c r="CJ50" s="100"/>
      <c r="CK50" s="100"/>
      <c r="CL50" s="100"/>
      <c r="CM50" s="100"/>
      <c r="CN50" s="100"/>
      <c r="CO50" s="100"/>
      <c r="CP50" s="100"/>
      <c r="CQ50" s="100"/>
      <c r="CR50" s="100"/>
      <c r="CS50" s="100"/>
      <c r="CT50" s="100"/>
      <c r="CU50" s="100"/>
      <c r="CV50" s="100"/>
      <c r="CW50" s="100"/>
      <c r="CX50" s="100"/>
      <c r="CY50" s="100"/>
      <c r="CZ50" s="100"/>
      <c r="DA50" s="100"/>
      <c r="DB50" s="100"/>
      <c r="DC50" s="100"/>
      <c r="DD50" s="100"/>
      <c r="DE50" s="100"/>
      <c r="DF50" s="100"/>
      <c r="DG50" s="100"/>
      <c r="DH50" s="100"/>
      <c r="DI50" s="100"/>
      <c r="DJ50" s="100"/>
      <c r="DK50" s="100"/>
      <c r="DL50" s="100"/>
      <c r="DM50" s="100"/>
      <c r="DN50" s="100"/>
      <c r="DO50" s="100"/>
      <c r="DP50" s="100"/>
      <c r="DQ50" s="100"/>
      <c r="DR50" s="100"/>
      <c r="DS50" s="100"/>
      <c r="DT50" s="100"/>
      <c r="DU50" s="100"/>
      <c r="DV50" s="100"/>
      <c r="DW50" s="100"/>
      <c r="DX50" s="100"/>
      <c r="DY50" s="100"/>
      <c r="DZ50" s="100"/>
      <c r="EA50" s="100"/>
      <c r="EB50" s="100"/>
      <c r="EC50" s="100"/>
      <c r="ED50" s="100"/>
      <c r="EE50" s="100"/>
      <c r="EF50" s="100"/>
      <c r="EG50" s="100"/>
      <c r="EH50" s="100"/>
      <c r="EI50" s="100"/>
      <c r="EJ50" s="100"/>
      <c r="EK50" s="100"/>
      <c r="EL50" s="100"/>
      <c r="EM50" s="100"/>
      <c r="EN50" s="100"/>
      <c r="EO50" s="100"/>
      <c r="EP50" s="100"/>
      <c r="EQ50" s="100"/>
      <c r="ER50" s="100"/>
      <c r="ES50" s="100"/>
      <c r="ET50" s="100"/>
      <c r="EU50" s="100"/>
      <c r="EV50" s="100"/>
      <c r="EW50" s="100"/>
      <c r="EX50" s="100"/>
      <c r="EY50" s="100"/>
      <c r="EZ50" s="100"/>
      <c r="FA50" s="100"/>
      <c r="FB50" s="100"/>
      <c r="FC50" s="100"/>
      <c r="FD50" s="100"/>
      <c r="FE50" s="100"/>
      <c r="FF50" s="100"/>
      <c r="FG50" s="100"/>
      <c r="FH50" s="100"/>
      <c r="FI50" s="100"/>
      <c r="FJ50" s="100"/>
      <c r="FK50" s="100"/>
      <c r="FL50" s="100"/>
      <c r="FM50" s="100"/>
      <c r="FN50" s="100"/>
      <c r="FO50" s="100"/>
      <c r="FP50" s="100"/>
      <c r="FQ50" s="100"/>
      <c r="FR50" s="100"/>
      <c r="FS50" s="100"/>
      <c r="FT50" s="100"/>
      <c r="FU50" s="100"/>
      <c r="FV50" s="100"/>
      <c r="FW50" s="100"/>
      <c r="FX50" s="100"/>
      <c r="FY50" s="100"/>
      <c r="FZ50" s="100"/>
      <c r="GA50" s="100"/>
      <c r="GB50" s="100"/>
      <c r="GC50" s="100"/>
      <c r="GD50" s="100"/>
      <c r="GE50" s="100"/>
      <c r="GF50" s="100"/>
      <c r="GG50" s="100"/>
      <c r="GH50" s="100"/>
      <c r="GI50" s="100"/>
      <c r="GJ50" s="100"/>
      <c r="GK50" s="100"/>
      <c r="GL50" s="100"/>
      <c r="GM50" s="100"/>
      <c r="GN50" s="100"/>
      <c r="GO50" s="100"/>
      <c r="GP50" s="100"/>
      <c r="GQ50" s="100"/>
      <c r="GR50" s="100"/>
      <c r="GS50" s="100"/>
      <c r="GT50" s="100"/>
      <c r="GU50" s="100"/>
      <c r="GV50" s="100"/>
      <c r="GW50" s="100"/>
      <c r="GX50" s="100"/>
      <c r="GY50" s="100"/>
      <c r="GZ50" s="100"/>
      <c r="HA50" s="100"/>
      <c r="HB50" s="100"/>
      <c r="HC50" s="100"/>
      <c r="HD50" s="100"/>
      <c r="HE50" s="100"/>
      <c r="HF50" s="100"/>
      <c r="HG50" s="100"/>
      <c r="HH50" s="100"/>
      <c r="HI50" s="100"/>
      <c r="HJ50" s="100"/>
      <c r="HK50" s="100"/>
      <c r="HL50" s="100"/>
      <c r="HM50" s="100"/>
      <c r="HN50" s="100"/>
      <c r="HO50" s="100"/>
      <c r="HP50" s="100"/>
      <c r="HQ50" s="100"/>
      <c r="HR50" s="100"/>
      <c r="HS50" s="100"/>
      <c r="HT50" s="100"/>
      <c r="HU50" s="100"/>
      <c r="HV50" s="100"/>
      <c r="HW50" s="100"/>
      <c r="HX50" s="100"/>
      <c r="HY50" s="100"/>
      <c r="HZ50" s="100"/>
      <c r="IA50" s="100"/>
      <c r="IB50" s="100"/>
      <c r="IC50" s="100"/>
      <c r="ID50" s="100"/>
      <c r="IE50" s="100"/>
      <c r="IF50" s="100"/>
      <c r="IG50" s="100"/>
      <c r="IH50" s="100"/>
      <c r="II50" s="100"/>
      <c r="IJ50" s="100"/>
      <c r="IK50" s="100"/>
      <c r="IL50" s="100"/>
      <c r="IM50" s="100"/>
      <c r="IN50" s="100"/>
      <c r="IO50" s="100"/>
      <c r="IP50" s="100"/>
      <c r="IQ50" s="100"/>
      <c r="IR50" s="100"/>
      <c r="IS50" s="100"/>
      <c r="IT50" s="100"/>
      <c r="IU50" s="100"/>
      <c r="IV50" s="100"/>
      <c r="IW50" s="100"/>
    </row>
    <row r="51" customFormat="false" ht="19.5" hidden="true" customHeight="true" outlineLevel="0" collapsed="false">
      <c r="A51" s="102" t="s">
        <v>31</v>
      </c>
      <c r="B51" s="102" t="n">
        <v>316763</v>
      </c>
      <c r="C51" s="102"/>
      <c r="D51" s="102"/>
      <c r="E51" s="102"/>
      <c r="F51" s="102" t="n">
        <v>113463</v>
      </c>
      <c r="G51" s="102"/>
      <c r="H51" s="102" t="n">
        <v>113467</v>
      </c>
      <c r="I51" s="102" t="n">
        <v>113473</v>
      </c>
      <c r="J51" s="102"/>
      <c r="K51" s="102"/>
      <c r="L51" s="102" t="n">
        <v>313892</v>
      </c>
      <c r="M51" s="102"/>
      <c r="N51" s="102"/>
      <c r="O51" s="102"/>
      <c r="P51" s="102" t="n">
        <v>30842</v>
      </c>
      <c r="Q51" s="102" t="n">
        <v>131771</v>
      </c>
      <c r="R51" s="102" t="n">
        <v>129880</v>
      </c>
      <c r="S51" s="102" t="n">
        <v>43747</v>
      </c>
      <c r="T51" s="102"/>
      <c r="V51" s="102" t="n">
        <v>316766</v>
      </c>
      <c r="W51" s="102"/>
      <c r="X51" s="102"/>
      <c r="Y51" s="102"/>
      <c r="Z51" s="102" t="n">
        <v>131465</v>
      </c>
      <c r="AA51" s="102" t="n">
        <v>131466</v>
      </c>
      <c r="AB51" s="102" t="n">
        <v>131468</v>
      </c>
      <c r="AC51" s="102"/>
      <c r="AD51" s="102"/>
      <c r="AE51" s="102"/>
      <c r="AF51" s="102"/>
      <c r="AG51" s="102"/>
      <c r="AH51" s="102"/>
      <c r="AI51" s="102"/>
      <c r="AJ51" s="102"/>
      <c r="AK51" s="103" t="n">
        <v>331566</v>
      </c>
      <c r="AL51" s="103" t="n">
        <v>331568</v>
      </c>
      <c r="AM51" s="102"/>
      <c r="AN51" s="102"/>
      <c r="AO51" s="102"/>
      <c r="AP51" s="102"/>
      <c r="AQ51" s="102"/>
      <c r="AR51" s="102"/>
      <c r="AS51" s="102"/>
      <c r="AT51" s="102"/>
      <c r="AU51" s="102"/>
      <c r="AV51" s="102"/>
      <c r="AW51" s="102"/>
      <c r="AX51" s="102"/>
      <c r="AY51" s="102"/>
      <c r="AZ51" s="102"/>
      <c r="BA51" s="102"/>
      <c r="BB51" s="102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  <c r="BM51" s="102"/>
      <c r="BN51" s="102"/>
      <c r="BO51" s="102"/>
      <c r="BP51" s="102"/>
      <c r="BQ51" s="102"/>
      <c r="BR51" s="102"/>
      <c r="BS51" s="102"/>
      <c r="BT51" s="102"/>
      <c r="BU51" s="102"/>
      <c r="BV51" s="102"/>
      <c r="BW51" s="102"/>
      <c r="BX51" s="102"/>
      <c r="BY51" s="102"/>
      <c r="BZ51" s="102"/>
      <c r="CA51" s="102"/>
      <c r="CB51" s="102"/>
      <c r="CC51" s="102"/>
      <c r="CD51" s="102"/>
      <c r="CE51" s="102"/>
      <c r="CF51" s="102"/>
      <c r="CG51" s="102"/>
      <c r="CH51" s="102"/>
      <c r="CI51" s="102"/>
      <c r="CJ51" s="102"/>
      <c r="CK51" s="102"/>
      <c r="CL51" s="102"/>
      <c r="CM51" s="102"/>
      <c r="CN51" s="102"/>
      <c r="CO51" s="102"/>
      <c r="CP51" s="102"/>
      <c r="CQ51" s="102"/>
      <c r="CR51" s="102"/>
      <c r="CS51" s="102"/>
      <c r="CT51" s="102"/>
      <c r="CU51" s="102"/>
      <c r="CV51" s="102"/>
      <c r="CW51" s="102"/>
      <c r="CX51" s="102"/>
      <c r="CY51" s="102"/>
      <c r="CZ51" s="102"/>
      <c r="DA51" s="102"/>
      <c r="DB51" s="102"/>
      <c r="DC51" s="102"/>
      <c r="DD51" s="102"/>
      <c r="DE51" s="102"/>
      <c r="DF51" s="102"/>
      <c r="DG51" s="102"/>
      <c r="DH51" s="102"/>
      <c r="DI51" s="102"/>
      <c r="DJ51" s="102"/>
      <c r="DK51" s="102"/>
      <c r="DL51" s="102"/>
      <c r="DM51" s="102"/>
      <c r="DN51" s="102"/>
      <c r="DO51" s="102"/>
      <c r="DP51" s="102"/>
      <c r="DQ51" s="102"/>
      <c r="DR51" s="102"/>
      <c r="DS51" s="102"/>
      <c r="DT51" s="102"/>
      <c r="DU51" s="102"/>
      <c r="DV51" s="102"/>
      <c r="DW51" s="102"/>
      <c r="DX51" s="102"/>
      <c r="DY51" s="102"/>
      <c r="DZ51" s="102"/>
      <c r="EA51" s="102"/>
      <c r="EB51" s="102"/>
      <c r="EC51" s="102"/>
      <c r="ED51" s="102"/>
      <c r="EE51" s="102"/>
      <c r="EF51" s="102"/>
      <c r="EG51" s="102"/>
      <c r="EH51" s="102"/>
      <c r="EI51" s="102"/>
      <c r="EJ51" s="102"/>
      <c r="EK51" s="102"/>
      <c r="EL51" s="102"/>
      <c r="EM51" s="102"/>
      <c r="EN51" s="102"/>
      <c r="EO51" s="102"/>
      <c r="EP51" s="102"/>
      <c r="EQ51" s="102"/>
      <c r="ER51" s="102"/>
      <c r="ES51" s="102"/>
      <c r="ET51" s="102"/>
      <c r="EU51" s="102"/>
      <c r="EV51" s="102"/>
      <c r="EW51" s="102"/>
      <c r="EX51" s="102"/>
      <c r="EY51" s="102"/>
      <c r="EZ51" s="102"/>
      <c r="FA51" s="102"/>
      <c r="FB51" s="102"/>
      <c r="FC51" s="102"/>
      <c r="FD51" s="102"/>
      <c r="FE51" s="102"/>
      <c r="FF51" s="102"/>
      <c r="FG51" s="102"/>
      <c r="FH51" s="102"/>
      <c r="FI51" s="102"/>
      <c r="FJ51" s="102"/>
      <c r="FK51" s="102"/>
      <c r="FL51" s="102"/>
      <c r="FM51" s="102"/>
      <c r="FN51" s="102"/>
      <c r="FO51" s="102"/>
      <c r="FP51" s="102"/>
      <c r="FQ51" s="102"/>
      <c r="FR51" s="102"/>
      <c r="FS51" s="102"/>
      <c r="FT51" s="102"/>
      <c r="FU51" s="102"/>
      <c r="FV51" s="102"/>
      <c r="FW51" s="102"/>
      <c r="FX51" s="102"/>
      <c r="FY51" s="102"/>
      <c r="FZ51" s="102"/>
      <c r="GA51" s="102"/>
      <c r="GB51" s="102"/>
      <c r="GC51" s="102"/>
      <c r="GD51" s="102"/>
      <c r="GE51" s="102"/>
      <c r="GF51" s="102"/>
      <c r="GG51" s="102"/>
      <c r="GH51" s="102"/>
      <c r="GI51" s="102"/>
      <c r="GJ51" s="102"/>
      <c r="GK51" s="102"/>
      <c r="GL51" s="102"/>
      <c r="GM51" s="102"/>
      <c r="GN51" s="102"/>
      <c r="GO51" s="102"/>
      <c r="GP51" s="102"/>
      <c r="GQ51" s="102"/>
      <c r="GR51" s="102"/>
      <c r="GS51" s="102"/>
      <c r="GT51" s="102"/>
      <c r="GU51" s="102"/>
      <c r="GV51" s="102"/>
      <c r="GW51" s="102"/>
      <c r="GX51" s="102"/>
      <c r="GY51" s="102"/>
      <c r="GZ51" s="102"/>
      <c r="HA51" s="102"/>
      <c r="HB51" s="102"/>
      <c r="HC51" s="102"/>
      <c r="HD51" s="102"/>
      <c r="HE51" s="102"/>
      <c r="HF51" s="102"/>
      <c r="HG51" s="102"/>
      <c r="HH51" s="102"/>
      <c r="HI51" s="102"/>
      <c r="HJ51" s="102"/>
      <c r="HK51" s="102"/>
      <c r="HL51" s="102"/>
      <c r="HM51" s="102"/>
      <c r="HN51" s="102"/>
      <c r="HO51" s="102"/>
      <c r="HP51" s="102"/>
      <c r="HQ51" s="102"/>
      <c r="HR51" s="102"/>
      <c r="HS51" s="102"/>
      <c r="HT51" s="102"/>
      <c r="HU51" s="102"/>
      <c r="HV51" s="102"/>
      <c r="HW51" s="102"/>
      <c r="HX51" s="102"/>
      <c r="HY51" s="102"/>
      <c r="HZ51" s="102"/>
      <c r="IA51" s="102"/>
      <c r="IB51" s="102"/>
      <c r="IC51" s="102"/>
      <c r="ID51" s="102"/>
      <c r="IE51" s="102"/>
      <c r="IF51" s="102"/>
      <c r="IG51" s="102"/>
      <c r="IH51" s="102"/>
      <c r="II51" s="102"/>
      <c r="IJ51" s="102"/>
      <c r="IK51" s="102"/>
      <c r="IL51" s="102"/>
      <c r="IM51" s="102"/>
      <c r="IN51" s="102"/>
      <c r="IO51" s="102"/>
      <c r="IP51" s="102"/>
      <c r="IQ51" s="102"/>
      <c r="IR51" s="102"/>
      <c r="IS51" s="102"/>
      <c r="IT51" s="102"/>
      <c r="IU51" s="102"/>
      <c r="IV51" s="102"/>
      <c r="IW51" s="102"/>
    </row>
    <row r="52" customFormat="false" ht="12.75" hidden="false" customHeight="false" outlineLevel="0" collapsed="false">
      <c r="AG52" s="100" t="n">
        <v>112709</v>
      </c>
      <c r="AH52" s="100"/>
    </row>
    <row r="53" customFormat="false" ht="11.25" hidden="false" customHeight="true" outlineLevel="0" collapsed="false"/>
    <row r="54" customFormat="false" ht="12.75" hidden="false" customHeight="false" outlineLevel="0" collapsed="false">
      <c r="B54" s="207" t="s">
        <v>32</v>
      </c>
      <c r="C54" s="105"/>
      <c r="D54" s="106"/>
      <c r="E54" s="105"/>
      <c r="F54" s="106"/>
      <c r="G54" s="106"/>
      <c r="H54" s="106"/>
      <c r="I54" s="106"/>
      <c r="J54" s="107" t="n">
        <f aca="false">DSUM(tufco,"hplrtotal",cnt)/COUNT(AO16:AO46)</f>
        <v>20689.6206896552</v>
      </c>
      <c r="L54" s="207" t="s">
        <v>33</v>
      </c>
      <c r="M54" s="208"/>
      <c r="N54" s="208"/>
      <c r="O54" s="208"/>
      <c r="P54" s="208"/>
      <c r="Q54" s="208"/>
      <c r="R54" s="208"/>
      <c r="S54" s="208"/>
      <c r="T54" s="209" t="n">
        <f aca="false">DSUM(tufco,"wbtotal",cnt)/COUNT(AO16:AO46)</f>
        <v>41320.275862069</v>
      </c>
      <c r="V54" s="37"/>
      <c r="W54" s="37"/>
      <c r="Y54" s="37"/>
    </row>
    <row r="55" customFormat="false" ht="12.75" hidden="false" customHeight="false" outlineLevel="0" collapsed="false">
      <c r="B55" s="28" t="s">
        <v>34</v>
      </c>
      <c r="C55" s="32"/>
      <c r="E55" s="32"/>
      <c r="J55" s="31" t="n">
        <f aca="false">hplr*days-DSUM(tufco,"hplrtotal",cnt)</f>
        <v>1</v>
      </c>
      <c r="L55" s="28" t="s">
        <v>34</v>
      </c>
      <c r="M55" s="29"/>
      <c r="N55" s="29"/>
      <c r="O55" s="29"/>
      <c r="P55" s="29"/>
      <c r="Q55" s="29"/>
      <c r="R55" s="29"/>
      <c r="S55" s="29"/>
      <c r="T55" s="210" t="n">
        <f aca="false">wb*days-DSUM(tufco,"wbtotal",cnt)</f>
        <v>1712</v>
      </c>
    </row>
    <row r="56" customFormat="false" ht="13.5" hidden="false" customHeight="false" outlineLevel="0" collapsed="false">
      <c r="B56" s="211" t="s">
        <v>35</v>
      </c>
      <c r="C56" s="110"/>
      <c r="D56" s="111"/>
      <c r="E56" s="110"/>
      <c r="F56" s="111"/>
      <c r="G56" s="111"/>
      <c r="H56" s="111"/>
      <c r="I56" s="111"/>
      <c r="J56" s="42" t="n">
        <f aca="false">+J55/(days-COUNT(AO16:AO46))</f>
        <v>1</v>
      </c>
      <c r="L56" s="211" t="s">
        <v>35</v>
      </c>
      <c r="M56" s="212"/>
      <c r="N56" s="212"/>
      <c r="O56" s="212"/>
      <c r="P56" s="212"/>
      <c r="Q56" s="212"/>
      <c r="R56" s="212"/>
      <c r="S56" s="212"/>
      <c r="T56" s="213" t="n">
        <f aca="false">T55/(days-COUNT(AO16:AO46))</f>
        <v>1712</v>
      </c>
    </row>
    <row r="57" customFormat="false" ht="12.75" hidden="false" customHeight="true" outlineLevel="0" collapsed="false">
      <c r="B57" s="105"/>
      <c r="C57" s="105"/>
      <c r="E57" s="105"/>
      <c r="F57" s="108"/>
      <c r="G57" s="108"/>
      <c r="H57" s="106"/>
      <c r="I57" s="106"/>
      <c r="L57" s="32"/>
      <c r="M57" s="32"/>
      <c r="O57" s="32"/>
    </row>
    <row r="58" customFormat="false" ht="12.75" hidden="false" customHeight="false" outlineLevel="0" collapsed="false">
      <c r="B58" s="32"/>
      <c r="C58" s="32"/>
      <c r="E58" s="32"/>
      <c r="L58" s="207" t="s">
        <v>36</v>
      </c>
      <c r="M58" s="208"/>
      <c r="N58" s="208"/>
      <c r="O58" s="208"/>
      <c r="P58" s="208"/>
      <c r="Q58" s="208"/>
      <c r="R58" s="208"/>
      <c r="S58" s="209" t="n">
        <f aca="false">DSUM(tufco,"wbtotal",cnt)+'Aug 99'!S58</f>
        <v>9384337</v>
      </c>
      <c r="U58" s="112"/>
    </row>
    <row r="59" customFormat="false" ht="13.5" hidden="false" customHeight="false" outlineLevel="0" collapsed="false">
      <c r="B59" s="32"/>
      <c r="C59" s="32"/>
      <c r="D59" s="201"/>
      <c r="E59" s="32"/>
      <c r="L59" s="211" t="s">
        <v>37</v>
      </c>
      <c r="M59" s="212"/>
      <c r="N59" s="212"/>
      <c r="O59" s="212"/>
      <c r="P59" s="212"/>
      <c r="Q59" s="212"/>
      <c r="R59" s="212"/>
      <c r="S59" s="141" t="n">
        <f aca="false">S58/(SUM(AO16:AO46)+'Jan 99a'!days+'Feb 99'!days+'Mar 99'!days+'Apr 99'!days+'May 99'!days+'June 99'!days+'July 99'!days+'Aug 99'!days)</f>
        <v>34501.2389705882</v>
      </c>
      <c r="X59" s="202"/>
    </row>
    <row r="60" customFormat="false" ht="13.5" hidden="false" customHeight="false" outlineLevel="0" collapsed="false">
      <c r="B60" s="207" t="s">
        <v>38</v>
      </c>
      <c r="C60" s="208"/>
      <c r="D60" s="208"/>
      <c r="E60" s="208"/>
      <c r="F60" s="208"/>
      <c r="G60" s="208"/>
      <c r="H60" s="209" t="n">
        <v>12775000</v>
      </c>
      <c r="L60" s="29"/>
      <c r="M60" s="29"/>
      <c r="N60" s="208"/>
      <c r="O60" s="29"/>
      <c r="P60" s="29"/>
      <c r="Q60" s="29"/>
      <c r="R60" s="29"/>
      <c r="S60" s="29"/>
    </row>
    <row r="61" customFormat="false" ht="12.75" hidden="false" customHeight="false" outlineLevel="0" collapsed="false">
      <c r="B61" s="28" t="s">
        <v>41</v>
      </c>
      <c r="C61" s="29"/>
      <c r="D61" s="12"/>
      <c r="E61" s="29"/>
      <c r="F61" s="29"/>
      <c r="G61" s="29"/>
      <c r="H61" s="210" t="n">
        <f aca="false">DSUM(tufco,"hplrtotal",cnt)+'Aug 99'!H61</f>
        <v>8675000</v>
      </c>
      <c r="L61" s="207" t="s">
        <v>39</v>
      </c>
      <c r="M61" s="208"/>
      <c r="N61" s="208"/>
      <c r="O61" s="208"/>
      <c r="P61" s="208"/>
      <c r="Q61" s="208"/>
      <c r="R61" s="208"/>
      <c r="S61" s="209" t="n">
        <f aca="false">DSUM(tufco,"gdtotal",cnt)/(COUNT(AO16:AO46))</f>
        <v>52393.9655172414</v>
      </c>
      <c r="X61" s="202"/>
    </row>
    <row r="62" customFormat="false" ht="12.75" hidden="false" customHeight="false" outlineLevel="0" collapsed="false">
      <c r="B62" s="28" t="s">
        <v>37</v>
      </c>
      <c r="C62" s="29"/>
      <c r="D62" s="12"/>
      <c r="E62" s="29"/>
      <c r="F62" s="29"/>
      <c r="G62" s="29"/>
      <c r="H62" s="210" t="n">
        <f aca="false">H61/(SUM(AO16:AO46)+'Jan 99a'!days+'Feb 99'!days+'Mar 99'!days+'Apr 99'!days+'May 99'!days+'June 99'!days+'July 99'!days+'Aug 99'!days)</f>
        <v>31893.3823529412</v>
      </c>
      <c r="L62" s="28" t="s">
        <v>34</v>
      </c>
      <c r="M62" s="29"/>
      <c r="N62" s="29"/>
      <c r="O62" s="29"/>
      <c r="P62" s="29"/>
      <c r="Q62" s="29"/>
      <c r="R62" s="29"/>
      <c r="S62" s="210"/>
      <c r="X62" s="202"/>
    </row>
    <row r="63" customFormat="false" ht="13.5" hidden="false" customHeight="false" outlineLevel="0" collapsed="false">
      <c r="B63" s="211" t="s">
        <v>43</v>
      </c>
      <c r="C63" s="212"/>
      <c r="D63" s="212"/>
      <c r="E63" s="212"/>
      <c r="F63" s="212"/>
      <c r="G63" s="212"/>
      <c r="H63" s="213" t="n">
        <f aca="false">(+H60-H61)/(365-SUM(AO16:AO46)-'Jan 99a'!days-'Feb 99'!days-'Mar 99'!days-'Apr 99'!days-'May 99'!days-'June 99'!days-'July 99'!days-'Aug 99'!days)</f>
        <v>44086.0215053763</v>
      </c>
      <c r="L63" s="211" t="s">
        <v>35</v>
      </c>
      <c r="M63" s="212"/>
      <c r="N63" s="212"/>
      <c r="O63" s="212"/>
      <c r="P63" s="212"/>
      <c r="Q63" s="212"/>
      <c r="R63" s="212"/>
      <c r="S63" s="213"/>
      <c r="T63" s="32"/>
      <c r="X63" s="32"/>
      <c r="Z63" s="32"/>
    </row>
    <row r="64" customFormat="false" ht="13.5" hidden="false" customHeight="false" outlineLevel="0" collapsed="false">
      <c r="D64" s="201"/>
      <c r="L64" s="207" t="s">
        <v>44</v>
      </c>
      <c r="M64" s="208"/>
      <c r="N64" s="12"/>
      <c r="O64" s="208"/>
      <c r="P64" s="208"/>
      <c r="Q64" s="208"/>
      <c r="R64" s="208"/>
      <c r="S64" s="209" t="n">
        <v>9125000</v>
      </c>
      <c r="X64" s="202"/>
    </row>
    <row r="65" customFormat="false" ht="12.75" hidden="false" customHeight="false" outlineLevel="0" collapsed="false">
      <c r="B65" s="207" t="s">
        <v>66</v>
      </c>
      <c r="C65" s="208"/>
      <c r="D65" s="208"/>
      <c r="E65" s="208"/>
      <c r="F65" s="208"/>
      <c r="G65" s="208"/>
      <c r="H65" s="209" t="n">
        <f aca="false">DSUM(tufco,"hplrtotal",cnt)+DSUM(tufco,"gdtotal",cnt)</f>
        <v>2119424</v>
      </c>
      <c r="L65" s="28" t="s">
        <v>45</v>
      </c>
      <c r="M65" s="29"/>
      <c r="N65" s="29"/>
      <c r="O65" s="29"/>
      <c r="P65" s="29"/>
      <c r="Q65" s="29"/>
      <c r="R65" s="29"/>
      <c r="S65" s="210" t="n">
        <f aca="false">DSUM(tufco,"gdtotal",cnt)+'Aug 99'!S65</f>
        <v>8215266</v>
      </c>
    </row>
    <row r="66" customFormat="false" ht="12.75" hidden="false" customHeight="false" outlineLevel="0" collapsed="false">
      <c r="B66" s="28" t="s">
        <v>67</v>
      </c>
      <c r="C66" s="29"/>
      <c r="D66" s="12"/>
      <c r="E66" s="29"/>
      <c r="F66" s="29"/>
      <c r="G66" s="29"/>
      <c r="H66" s="210" t="n">
        <f aca="false">H65+'Aug 99'!H66</f>
        <v>15980517</v>
      </c>
      <c r="L66" s="28" t="s">
        <v>37</v>
      </c>
      <c r="M66" s="29"/>
      <c r="N66" s="12"/>
      <c r="O66" s="29"/>
      <c r="P66" s="29"/>
      <c r="Q66" s="29"/>
      <c r="R66" s="29"/>
      <c r="S66" s="214" t="n">
        <f aca="false">S65/(SUM(AO16:AO46)+'Jan 99a'!days+'Feb 99'!days+'Mar 99'!days+'Apr 99'!days+'May 99'!days+'June 99'!days+'July 99'!days+'Aug 99'!days)</f>
        <v>30203.1838235294</v>
      </c>
      <c r="V66" s="102"/>
      <c r="X66" s="202"/>
    </row>
    <row r="67" customFormat="false" ht="13.5" hidden="false" customHeight="false" outlineLevel="0" collapsed="false">
      <c r="B67" s="211" t="s">
        <v>47</v>
      </c>
      <c r="C67" s="212"/>
      <c r="D67" s="212"/>
      <c r="E67" s="212"/>
      <c r="F67" s="212"/>
      <c r="G67" s="212"/>
      <c r="H67" s="213" t="n">
        <f aca="false">+H63+Q67</f>
        <v>44086.0215053763</v>
      </c>
      <c r="L67" s="211" t="s">
        <v>43</v>
      </c>
      <c r="M67" s="212"/>
      <c r="N67" s="212"/>
      <c r="O67" s="212"/>
      <c r="P67" s="212"/>
      <c r="Q67" s="212"/>
      <c r="R67" s="212"/>
      <c r="S67" s="213" t="n">
        <f aca="false">(+S64-S65)/(365-SUM(AO16:AO46)-'Jan 99a'!days-'Feb 99'!days-'Mar 99'!days-'Apr 99'!days-'May 99'!days-'June 99'!days-'July 99'!days-'Aug 99'!days)</f>
        <v>9782.08602150538</v>
      </c>
      <c r="X67" s="32"/>
    </row>
    <row r="68" customFormat="false" ht="12.75" hidden="false" customHeight="false" outlineLevel="0" collapsed="false">
      <c r="D68" s="0"/>
      <c r="N68" s="0"/>
      <c r="X68" s="203"/>
    </row>
    <row r="69" customFormat="false" ht="12.75" hidden="false" customHeight="false" outlineLevel="0" collapsed="false">
      <c r="B69" s="190"/>
      <c r="C69" s="1" t="s">
        <v>76</v>
      </c>
      <c r="E69" s="0"/>
    </row>
    <row r="71" customFormat="false" ht="12.75" hidden="false" customHeight="false" outlineLevel="0" collapsed="false">
      <c r="D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X71" s="37"/>
    </row>
    <row r="72" customFormat="false" ht="12.75" hidden="false" customHeight="false" outlineLevel="0" collapsed="false">
      <c r="D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X72" s="37"/>
    </row>
    <row r="75" customFormat="false" ht="12.75" hidden="false" customHeight="false" outlineLevel="0" collapsed="false">
      <c r="A75" s="121"/>
      <c r="B75" s="121"/>
      <c r="C75" s="121"/>
      <c r="D75" s="0"/>
      <c r="E75" s="121"/>
      <c r="F75" s="0"/>
      <c r="G75" s="0"/>
      <c r="H75" s="0"/>
      <c r="I75" s="0"/>
      <c r="J75" s="121"/>
      <c r="K75" s="121"/>
      <c r="L75" s="121"/>
      <c r="M75" s="121"/>
      <c r="N75" s="0"/>
      <c r="O75" s="121"/>
      <c r="P75" s="0"/>
      <c r="Q75" s="0"/>
      <c r="R75" s="0"/>
      <c r="S75" s="0"/>
      <c r="T75" s="0"/>
      <c r="U75" s="0"/>
      <c r="V75" s="0"/>
      <c r="W75" s="0"/>
      <c r="X75" s="0"/>
      <c r="Y75" s="0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21"/>
      <c r="AV75" s="121"/>
      <c r="AW75" s="121"/>
      <c r="AX75" s="121"/>
      <c r="AY75" s="121"/>
      <c r="AZ75" s="121"/>
      <c r="BA75" s="121"/>
      <c r="BB75" s="121"/>
      <c r="BC75" s="121"/>
      <c r="BD75" s="121"/>
      <c r="BE75" s="121"/>
      <c r="BF75" s="121"/>
      <c r="BG75" s="121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21"/>
      <c r="BS75" s="121"/>
      <c r="BT75" s="121"/>
      <c r="BU75" s="121"/>
      <c r="BV75" s="121"/>
      <c r="BW75" s="121"/>
      <c r="BX75" s="121"/>
      <c r="BY75" s="121"/>
      <c r="BZ75" s="121"/>
      <c r="CA75" s="121"/>
      <c r="CB75" s="121"/>
      <c r="CC75" s="121"/>
      <c r="CD75" s="121"/>
      <c r="CE75" s="121"/>
      <c r="CF75" s="121"/>
      <c r="CG75" s="121"/>
      <c r="CH75" s="121"/>
      <c r="CI75" s="121"/>
      <c r="CJ75" s="121"/>
      <c r="CK75" s="121"/>
      <c r="CL75" s="121"/>
      <c r="CM75" s="121"/>
      <c r="CN75" s="121"/>
      <c r="CO75" s="121"/>
      <c r="CP75" s="121"/>
      <c r="CQ75" s="121"/>
      <c r="CR75" s="121"/>
      <c r="CS75" s="121"/>
      <c r="CT75" s="121"/>
      <c r="CU75" s="121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X75" s="121"/>
      <c r="FY75" s="121"/>
      <c r="FZ75" s="121"/>
      <c r="GA75" s="121"/>
      <c r="GB75" s="121"/>
      <c r="GC75" s="121"/>
      <c r="GD75" s="121"/>
      <c r="GE75" s="121"/>
      <c r="GF75" s="121"/>
      <c r="GG75" s="121"/>
      <c r="GH75" s="121"/>
      <c r="GI75" s="121"/>
      <c r="GJ75" s="121"/>
      <c r="GK75" s="121"/>
      <c r="GL75" s="121"/>
      <c r="GM75" s="121"/>
      <c r="GN75" s="121"/>
      <c r="GO75" s="121"/>
      <c r="GP75" s="121"/>
      <c r="GQ75" s="121"/>
      <c r="GR75" s="121"/>
      <c r="GS75" s="121"/>
      <c r="GT75" s="121"/>
      <c r="GU75" s="121"/>
      <c r="GV75" s="121"/>
      <c r="GW75" s="121"/>
      <c r="GX75" s="121"/>
      <c r="GY75" s="121"/>
      <c r="GZ75" s="121"/>
      <c r="HA75" s="121"/>
      <c r="HB75" s="121"/>
      <c r="HC75" s="121"/>
      <c r="HD75" s="121"/>
      <c r="HE75" s="121"/>
      <c r="HF75" s="121"/>
      <c r="HG75" s="121"/>
      <c r="HH75" s="121"/>
      <c r="HI75" s="121"/>
      <c r="HJ75" s="121"/>
      <c r="HK75" s="121"/>
      <c r="HL75" s="121"/>
      <c r="HM75" s="121"/>
      <c r="HN75" s="121"/>
      <c r="HO75" s="121"/>
      <c r="HP75" s="121"/>
      <c r="HQ75" s="121"/>
      <c r="HR75" s="121"/>
      <c r="HS75" s="121"/>
      <c r="HT75" s="121"/>
      <c r="HU75" s="121"/>
      <c r="HV75" s="121"/>
      <c r="HW75" s="121"/>
      <c r="HX75" s="121"/>
      <c r="HY75" s="121"/>
      <c r="HZ75" s="121"/>
      <c r="IA75" s="121"/>
      <c r="IB75" s="121"/>
      <c r="IC75" s="121"/>
      <c r="ID75" s="121"/>
      <c r="IE75" s="121"/>
      <c r="IF75" s="121"/>
      <c r="IG75" s="121"/>
      <c r="IH75" s="121"/>
      <c r="II75" s="121"/>
      <c r="IJ75" s="121"/>
      <c r="IK75" s="121"/>
      <c r="IL75" s="121"/>
      <c r="IM75" s="121"/>
      <c r="IN75" s="121"/>
      <c r="IO75" s="121"/>
      <c r="IP75" s="121"/>
      <c r="IQ75" s="121"/>
      <c r="IR75" s="121"/>
      <c r="IS75" s="121"/>
      <c r="IT75" s="121"/>
      <c r="IU75" s="121"/>
      <c r="IV75" s="121"/>
      <c r="IW75" s="121"/>
    </row>
    <row r="76" customFormat="false" ht="12.75" hidden="false" customHeight="false" outlineLevel="0" collapsed="false">
      <c r="A76" s="121"/>
      <c r="B76" s="121"/>
      <c r="C76" s="121"/>
      <c r="D76" s="0"/>
      <c r="E76" s="121"/>
      <c r="F76" s="0"/>
      <c r="G76" s="0"/>
      <c r="H76" s="0"/>
      <c r="I76" s="0"/>
      <c r="J76" s="121"/>
      <c r="K76" s="121"/>
      <c r="L76" s="121"/>
      <c r="M76" s="121"/>
      <c r="N76" s="0"/>
      <c r="O76" s="121"/>
      <c r="P76" s="0"/>
      <c r="Q76" s="0"/>
      <c r="R76" s="0"/>
      <c r="S76" s="0"/>
      <c r="T76" s="0"/>
      <c r="U76" s="0"/>
      <c r="V76" s="0"/>
      <c r="W76" s="0"/>
      <c r="X76" s="0"/>
      <c r="Y76" s="0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21"/>
      <c r="AV76" s="121"/>
      <c r="AW76" s="121"/>
      <c r="AX76" s="121"/>
      <c r="AY76" s="121"/>
      <c r="AZ76" s="121"/>
      <c r="BA76" s="121"/>
      <c r="BB76" s="121"/>
      <c r="BC76" s="121"/>
      <c r="BD76" s="121"/>
      <c r="BE76" s="121"/>
      <c r="BF76" s="121"/>
      <c r="BG76" s="121"/>
      <c r="BH76" s="121"/>
      <c r="BI76" s="121"/>
      <c r="BJ76" s="121"/>
      <c r="BK76" s="121"/>
      <c r="BL76" s="121"/>
      <c r="BM76" s="121"/>
      <c r="BN76" s="121"/>
      <c r="BO76" s="121"/>
      <c r="BP76" s="121"/>
      <c r="BQ76" s="121"/>
      <c r="BR76" s="121"/>
      <c r="BS76" s="121"/>
      <c r="BT76" s="121"/>
      <c r="BU76" s="121"/>
      <c r="BV76" s="121"/>
      <c r="BW76" s="121"/>
      <c r="BX76" s="121"/>
      <c r="BY76" s="121"/>
      <c r="BZ76" s="121"/>
      <c r="CA76" s="121"/>
      <c r="CB76" s="121"/>
      <c r="CC76" s="121"/>
      <c r="CD76" s="121"/>
      <c r="CE76" s="121"/>
      <c r="CF76" s="121"/>
      <c r="CG76" s="121"/>
      <c r="CH76" s="121"/>
      <c r="CI76" s="121"/>
      <c r="CJ76" s="121"/>
      <c r="CK76" s="121"/>
      <c r="CL76" s="121"/>
      <c r="CM76" s="121"/>
      <c r="CN76" s="121"/>
      <c r="CO76" s="121"/>
      <c r="CP76" s="121"/>
      <c r="CQ76" s="121"/>
      <c r="CR76" s="121"/>
      <c r="CS76" s="121"/>
      <c r="CT76" s="121"/>
      <c r="CU76" s="121"/>
      <c r="CV76" s="121"/>
      <c r="CW76" s="121"/>
      <c r="CX76" s="121"/>
      <c r="CY76" s="121"/>
      <c r="CZ76" s="121"/>
      <c r="DA76" s="121"/>
      <c r="DB76" s="121"/>
      <c r="DC76" s="121"/>
      <c r="DD76" s="121"/>
      <c r="DE76" s="121"/>
      <c r="DF76" s="121"/>
      <c r="DG76" s="121"/>
      <c r="DH76" s="121"/>
      <c r="DI76" s="121"/>
      <c r="DJ76" s="121"/>
      <c r="DK76" s="121"/>
      <c r="DL76" s="121"/>
      <c r="DM76" s="121"/>
      <c r="DN76" s="121"/>
      <c r="DO76" s="121"/>
      <c r="DP76" s="121"/>
      <c r="DQ76" s="121"/>
      <c r="DR76" s="121"/>
      <c r="DS76" s="121"/>
      <c r="DT76" s="121"/>
      <c r="DU76" s="121"/>
      <c r="DV76" s="121"/>
      <c r="DW76" s="121"/>
      <c r="DX76" s="121"/>
      <c r="DY76" s="121"/>
      <c r="DZ76" s="121"/>
      <c r="EA76" s="121"/>
      <c r="EB76" s="121"/>
      <c r="EC76" s="121"/>
      <c r="ED76" s="121"/>
      <c r="EE76" s="121"/>
      <c r="EF76" s="121"/>
      <c r="EG76" s="121"/>
      <c r="EH76" s="121"/>
      <c r="EI76" s="121"/>
      <c r="EJ76" s="121"/>
      <c r="EK76" s="121"/>
      <c r="EL76" s="121"/>
      <c r="EM76" s="121"/>
      <c r="EN76" s="121"/>
      <c r="EO76" s="121"/>
      <c r="EP76" s="121"/>
      <c r="EQ76" s="121"/>
      <c r="ER76" s="121"/>
      <c r="ES76" s="121"/>
      <c r="ET76" s="121"/>
      <c r="EU76" s="121"/>
      <c r="EV76" s="121"/>
      <c r="EW76" s="121"/>
      <c r="EX76" s="121"/>
      <c r="EY76" s="121"/>
      <c r="EZ76" s="121"/>
      <c r="FA76" s="121"/>
      <c r="FB76" s="121"/>
      <c r="FC76" s="121"/>
      <c r="FD76" s="121"/>
      <c r="FE76" s="121"/>
      <c r="FF76" s="121"/>
      <c r="FG76" s="121"/>
      <c r="FH76" s="121"/>
      <c r="FI76" s="121"/>
      <c r="FJ76" s="121"/>
      <c r="FK76" s="121"/>
      <c r="FL76" s="121"/>
      <c r="FM76" s="121"/>
      <c r="FN76" s="121"/>
      <c r="FO76" s="121"/>
      <c r="FP76" s="121"/>
      <c r="FQ76" s="121"/>
      <c r="FR76" s="121"/>
      <c r="FS76" s="121"/>
      <c r="FT76" s="121"/>
      <c r="FU76" s="121"/>
      <c r="FV76" s="121"/>
      <c r="FW76" s="121"/>
      <c r="FX76" s="121"/>
      <c r="FY76" s="121"/>
      <c r="FZ76" s="121"/>
      <c r="GA76" s="121"/>
      <c r="GB76" s="121"/>
      <c r="GC76" s="121"/>
      <c r="GD76" s="121"/>
      <c r="GE76" s="121"/>
      <c r="GF76" s="121"/>
      <c r="GG76" s="121"/>
      <c r="GH76" s="121"/>
      <c r="GI76" s="121"/>
      <c r="GJ76" s="121"/>
      <c r="GK76" s="121"/>
      <c r="GL76" s="121"/>
      <c r="GM76" s="121"/>
      <c r="GN76" s="121"/>
      <c r="GO76" s="121"/>
      <c r="GP76" s="121"/>
      <c r="GQ76" s="121"/>
      <c r="GR76" s="121"/>
      <c r="GS76" s="121"/>
      <c r="GT76" s="121"/>
      <c r="GU76" s="121"/>
      <c r="GV76" s="121"/>
      <c r="GW76" s="121"/>
      <c r="GX76" s="121"/>
      <c r="GY76" s="121"/>
      <c r="GZ76" s="121"/>
      <c r="HA76" s="121"/>
      <c r="HB76" s="121"/>
      <c r="HC76" s="121"/>
      <c r="HD76" s="121"/>
      <c r="HE76" s="121"/>
      <c r="HF76" s="121"/>
      <c r="HG76" s="121"/>
      <c r="HH76" s="121"/>
      <c r="HI76" s="121"/>
      <c r="HJ76" s="121"/>
      <c r="HK76" s="121"/>
      <c r="HL76" s="121"/>
      <c r="HM76" s="121"/>
      <c r="HN76" s="121"/>
      <c r="HO76" s="121"/>
      <c r="HP76" s="121"/>
      <c r="HQ76" s="121"/>
      <c r="HR76" s="121"/>
      <c r="HS76" s="121"/>
      <c r="HT76" s="121"/>
      <c r="HU76" s="121"/>
      <c r="HV76" s="121"/>
      <c r="HW76" s="121"/>
      <c r="HX76" s="121"/>
      <c r="HY76" s="121"/>
      <c r="HZ76" s="121"/>
      <c r="IA76" s="121"/>
      <c r="IB76" s="121"/>
      <c r="IC76" s="121"/>
      <c r="ID76" s="121"/>
      <c r="IE76" s="121"/>
      <c r="IF76" s="121"/>
      <c r="IG76" s="121"/>
      <c r="IH76" s="121"/>
      <c r="II76" s="121"/>
      <c r="IJ76" s="121"/>
      <c r="IK76" s="121"/>
      <c r="IL76" s="121"/>
      <c r="IM76" s="121"/>
      <c r="IN76" s="121"/>
      <c r="IO76" s="121"/>
      <c r="IP76" s="121"/>
      <c r="IQ76" s="121"/>
      <c r="IR76" s="121"/>
      <c r="IS76" s="121"/>
      <c r="IT76" s="121"/>
      <c r="IU76" s="121"/>
      <c r="IV76" s="121"/>
      <c r="IW76" s="121"/>
    </row>
    <row r="77" customFormat="false" ht="12.75" hidden="false" customHeight="false" outlineLevel="0" collapsed="false">
      <c r="D77" s="0"/>
      <c r="F77" s="0"/>
      <c r="G77" s="0"/>
      <c r="H77" s="0"/>
      <c r="I77" s="0"/>
      <c r="N77" s="0"/>
      <c r="X77" s="0"/>
    </row>
    <row r="87" customFormat="false" ht="12.75" hidden="false" customHeight="false" outlineLevel="0" collapsed="false">
      <c r="A87" s="1" t="s">
        <v>59</v>
      </c>
    </row>
    <row r="88" customFormat="false" ht="12.75" hidden="false" customHeight="false" outlineLevel="0" collapsed="false">
      <c r="A88" s="1" t="n">
        <v>1</v>
      </c>
    </row>
  </sheetData>
  <mergeCells count="5">
    <mergeCell ref="F12:I12"/>
    <mergeCell ref="P12:S12"/>
    <mergeCell ref="Z12:AB12"/>
    <mergeCell ref="AK12:AM12"/>
    <mergeCell ref="AG13:AI13"/>
  </mergeCells>
  <printOptions headings="false" gridLines="false" gridLinesSet="true" horizontalCentered="false" verticalCentered="false"/>
  <pageMargins left="0.379861111111111" right="0.329861111111111" top="0.75" bottom="0.752083333333333" header="0.511811023622047" footer="0.2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8"/>
  <sheetViews>
    <sheetView showFormulas="false" showGridLines="false" showRowColHeaders="true" showZeros="true" rightToLeft="false" tabSelected="false" showOutlineSymbols="true" defaultGridColor="true" view="normal" topLeftCell="A3" colorId="64" zoomScale="70" zoomScaleNormal="70" zoomScalePageLayoutView="100" workbookViewId="0">
      <pane xSplit="1" ySplit="13" topLeftCell="N20" activePane="bottomRight" state="frozen"/>
      <selection pane="topLeft" activeCell="A3" activeCellId="0" sqref="A3"/>
      <selection pane="topRight" activeCell="N3" activeCellId="0" sqref="N3"/>
      <selection pane="bottomLeft" activeCell="A20" activeCellId="0" sqref="A20"/>
      <selection pane="bottomRight" activeCell="V45" activeCellId="0" sqref="V4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7.7"/>
    <col collapsed="false" customWidth="true" hidden="false" outlineLevel="0" max="2" min="2" style="1" width="13.28"/>
    <col collapsed="false" customWidth="true" hidden="false" outlineLevel="0" max="3" min="3" style="1" width="2.7"/>
    <col collapsed="false" customWidth="true" hidden="false" outlineLevel="0" max="4" min="4" style="1" width="11.13"/>
    <col collapsed="false" customWidth="true" hidden="false" outlineLevel="0" max="5" min="5" style="1" width="2.7"/>
    <col collapsed="false" customWidth="true" hidden="false" outlineLevel="0" max="6" min="6" style="1" width="14.7"/>
    <col collapsed="false" customWidth="true" hidden="false" outlineLevel="0" max="7" min="7" style="1" width="13.41"/>
    <col collapsed="false" customWidth="true" hidden="false" outlineLevel="0" max="8" min="8" style="1" width="14.14"/>
    <col collapsed="false" customWidth="true" hidden="false" outlineLevel="0" max="9" min="9" style="1" width="11.13"/>
    <col collapsed="false" customWidth="true" hidden="false" outlineLevel="0" max="10" min="10" style="1" width="12.7"/>
    <col collapsed="false" customWidth="true" hidden="false" outlineLevel="0" max="11" min="11" style="1" width="3.7"/>
    <col collapsed="false" customWidth="true" hidden="false" outlineLevel="0" max="12" min="12" style="1" width="11.99"/>
    <col collapsed="false" customWidth="true" hidden="false" outlineLevel="0" max="13" min="13" style="1" width="2.7"/>
    <col collapsed="false" customWidth="true" hidden="false" outlineLevel="0" max="14" min="14" style="1" width="11.13"/>
    <col collapsed="false" customWidth="true" hidden="false" outlineLevel="0" max="15" min="15" style="1" width="2.7"/>
    <col collapsed="false" customWidth="true" hidden="false" outlineLevel="0" max="16" min="16" style="1" width="13.41"/>
    <col collapsed="false" customWidth="true" hidden="false" outlineLevel="0" max="17" min="17" style="1" width="10.71"/>
    <col collapsed="false" customWidth="true" hidden="false" outlineLevel="0" max="18" min="18" style="1" width="14.7"/>
    <col collapsed="false" customWidth="true" hidden="false" outlineLevel="0" max="19" min="19" style="1" width="12.56"/>
    <col collapsed="false" customWidth="true" hidden="false" outlineLevel="0" max="20" min="20" style="1" width="12.7"/>
    <col collapsed="false" customWidth="true" hidden="false" outlineLevel="0" max="21" min="21" style="1" width="3.7"/>
    <col collapsed="false" customWidth="true" hidden="false" outlineLevel="0" max="22" min="22" style="1" width="10.71"/>
    <col collapsed="false" customWidth="true" hidden="false" outlineLevel="0" max="23" min="23" style="1" width="2.42"/>
    <col collapsed="false" customWidth="true" hidden="false" outlineLevel="0" max="24" min="24" style="1" width="11.13"/>
    <col collapsed="false" customWidth="true" hidden="false" outlineLevel="0" max="25" min="25" style="1" width="2.42"/>
    <col collapsed="false" customWidth="true" hidden="false" outlineLevel="0" max="26" min="26" style="1" width="13.41"/>
    <col collapsed="false" customWidth="true" hidden="false" outlineLevel="0" max="28" min="27" style="1" width="10.71"/>
    <col collapsed="false" customWidth="true" hidden="false" outlineLevel="0" max="29" min="29" style="1" width="12.7"/>
    <col collapsed="false" customWidth="true" hidden="false" outlineLevel="0" max="30" min="30" style="1" width="4.7"/>
    <col collapsed="false" customWidth="true" hidden="false" outlineLevel="0" max="31" min="31" style="1" width="14.56"/>
    <col collapsed="false" customWidth="true" hidden="false" outlineLevel="0" max="32" min="32" style="1" width="6.7"/>
    <col collapsed="false" customWidth="true" hidden="false" outlineLevel="0" max="33" min="33" style="1" width="12.85"/>
    <col collapsed="false" customWidth="true" hidden="false" outlineLevel="0" max="34" min="34" style="1" width="10.71"/>
    <col collapsed="false" customWidth="true" hidden="false" outlineLevel="0" max="35" min="35" style="1" width="13.14"/>
    <col collapsed="false" customWidth="true" hidden="false" outlineLevel="0" max="36" min="36" style="1" width="6.7"/>
    <col collapsed="false" customWidth="true" hidden="true" outlineLevel="0" max="37" min="37" style="1" width="12.42"/>
    <col collapsed="false" customWidth="true" hidden="true" outlineLevel="0" max="38" min="38" style="1" width="14.7"/>
    <col collapsed="false" customWidth="true" hidden="true" outlineLevel="0" max="39" min="39" style="1" width="11.28"/>
    <col collapsed="false" customWidth="true" hidden="true" outlineLevel="0" max="40" min="40" style="1" width="9.06"/>
    <col collapsed="false" customWidth="false" hidden="false" outlineLevel="0" max="41" min="41" style="1" width="9.14"/>
    <col collapsed="false" customWidth="true" hidden="true" outlineLevel="0" max="43" min="42" style="1" width="9.06"/>
    <col collapsed="false" customWidth="true" hidden="false" outlineLevel="0" max="44" min="44" style="1" width="8.99"/>
    <col collapsed="false" customWidth="false" hidden="false" outlineLevel="0" max="45" min="45" style="1" width="9.14"/>
    <col collapsed="false" customWidth="true" hidden="false" outlineLevel="0" max="47" min="46" style="1" width="12.28"/>
    <col collapsed="false" customWidth="false" hidden="false" outlineLevel="0" max="48" min="48" style="1" width="9.14"/>
    <col collapsed="false" customWidth="true" hidden="false" outlineLevel="0" max="49" min="49" style="1" width="10.28"/>
    <col collapsed="false" customWidth="false" hidden="false" outlineLevel="0" max="257" min="50" style="1" width="9.14"/>
  </cols>
  <sheetData>
    <row r="1" customFormat="false" ht="13.5" hidden="false" customHeight="false" outlineLevel="0" collapsed="false">
      <c r="D1" s="191"/>
      <c r="H1" s="3" t="s">
        <v>0</v>
      </c>
      <c r="I1" s="4" t="s">
        <v>1</v>
      </c>
      <c r="N1" s="191"/>
      <c r="X1" s="191"/>
    </row>
    <row r="2" customFormat="false" ht="13.5" hidden="false" customHeight="false" outlineLevel="0" collapsed="false">
      <c r="A2" s="5" t="s">
        <v>2</v>
      </c>
      <c r="B2" s="6" t="n">
        <v>31</v>
      </c>
      <c r="C2" s="7"/>
      <c r="D2" s="192"/>
      <c r="E2" s="7"/>
      <c r="H2" s="9" t="n">
        <v>65000</v>
      </c>
      <c r="I2" s="10" t="n">
        <v>30000</v>
      </c>
      <c r="N2" s="192"/>
      <c r="X2" s="192"/>
    </row>
    <row r="3" customFormat="false" ht="19.5" hidden="false" customHeight="false" outlineLevel="0" collapsed="false">
      <c r="A3" s="11" t="s">
        <v>4</v>
      </c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</row>
    <row r="4" customFormat="false" ht="19.5" hidden="false" customHeight="false" outlineLevel="0" collapsed="false">
      <c r="A4" s="11" t="s">
        <v>5</v>
      </c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R4" s="1" t="n">
        <v>36434</v>
      </c>
      <c r="AS4" s="1" t="s">
        <v>82</v>
      </c>
    </row>
    <row r="5" customFormat="false" ht="19.5" hidden="false" customHeight="false" outlineLevel="0" collapsed="false">
      <c r="A5" s="11"/>
      <c r="B5" s="0"/>
      <c r="C5" s="0"/>
      <c r="D5" s="0"/>
      <c r="E5" s="0"/>
      <c r="F5" s="0"/>
      <c r="G5" s="0"/>
      <c r="H5" s="0"/>
      <c r="I5" s="0"/>
      <c r="J5" s="0"/>
      <c r="K5" s="0"/>
      <c r="L5" s="12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R5" s="1" t="n">
        <v>36465</v>
      </c>
      <c r="AS5" s="1" t="s">
        <v>83</v>
      </c>
      <c r="AU5" s="144" t="n">
        <f aca="false">time</f>
        <v>45926.9769183526</v>
      </c>
    </row>
    <row r="6" customFormat="false" ht="19.5" hidden="false" customHeight="false" outlineLevel="0" collapsed="false">
      <c r="A6" s="13" t="s">
        <v>85</v>
      </c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R6" s="102" t="n">
        <f aca="true">IF(NOW()&lt;AR5,ROUND(NOW(),0),AR5)</f>
        <v>36465</v>
      </c>
      <c r="AT6" s="145" t="n">
        <f aca="true">NOW()</f>
        <v>45926.9769183526</v>
      </c>
      <c r="AU6" s="144" t="n">
        <v>0.5</v>
      </c>
    </row>
    <row r="7" customFormat="false" ht="16.5" hidden="false" customHeight="false" outlineLevel="0" collapsed="false">
      <c r="A7" s="14"/>
    </row>
    <row r="8" customFormat="false" ht="18" hidden="false" customHeight="false" outlineLevel="0" collapsed="false">
      <c r="B8" s="15" t="s">
        <v>7</v>
      </c>
      <c r="C8" s="16"/>
      <c r="D8" s="16"/>
      <c r="E8" s="16"/>
      <c r="F8" s="16"/>
      <c r="G8" s="16"/>
      <c r="H8" s="16"/>
      <c r="I8" s="16"/>
      <c r="J8" s="17"/>
      <c r="K8" s="18"/>
      <c r="L8" s="19" t="s">
        <v>8</v>
      </c>
      <c r="M8" s="20"/>
      <c r="N8" s="20"/>
      <c r="O8" s="20"/>
      <c r="P8" s="21"/>
      <c r="Q8" s="21"/>
      <c r="R8" s="21"/>
      <c r="S8" s="21"/>
      <c r="T8" s="22"/>
      <c r="V8" s="23" t="s">
        <v>9</v>
      </c>
      <c r="W8" s="24"/>
      <c r="X8" s="24"/>
      <c r="Y8" s="24"/>
      <c r="Z8" s="24"/>
      <c r="AA8" s="25"/>
      <c r="AB8" s="24"/>
      <c r="AC8" s="26"/>
      <c r="AD8" s="27"/>
    </row>
    <row r="9" customFormat="false" ht="15" hidden="false" customHeight="true" outlineLevel="0" collapsed="false">
      <c r="B9" s="28" t="s">
        <v>10</v>
      </c>
      <c r="C9" s="29"/>
      <c r="D9" s="18"/>
      <c r="E9" s="29"/>
      <c r="F9" s="18"/>
      <c r="G9" s="18"/>
      <c r="I9" s="18"/>
      <c r="J9" s="30"/>
      <c r="K9" s="18"/>
      <c r="L9" s="28" t="s">
        <v>11</v>
      </c>
      <c r="M9" s="29"/>
      <c r="N9" s="18"/>
      <c r="O9" s="29"/>
      <c r="P9" s="18"/>
      <c r="Q9" s="18"/>
      <c r="R9" s="18"/>
      <c r="S9" s="18"/>
      <c r="T9" s="31"/>
      <c r="V9" s="28" t="s">
        <v>10</v>
      </c>
      <c r="W9" s="29"/>
      <c r="X9" s="18"/>
      <c r="Y9" s="29"/>
      <c r="Z9" s="18"/>
      <c r="AA9" s="32"/>
      <c r="AB9" s="18"/>
      <c r="AC9" s="33"/>
      <c r="AD9" s="27"/>
      <c r="AU9" s="146"/>
    </row>
    <row r="10" customFormat="false" ht="15.75" hidden="false" customHeight="true" outlineLevel="0" collapsed="false">
      <c r="B10" s="34" t="s">
        <v>12</v>
      </c>
      <c r="D10" s="35"/>
      <c r="H10" s="35" t="s">
        <v>86</v>
      </c>
      <c r="J10" s="193" t="n">
        <f aca="false">hplr</f>
        <v>65000</v>
      </c>
      <c r="L10" s="34" t="s">
        <v>14</v>
      </c>
      <c r="N10" s="35"/>
      <c r="R10" s="35" t="str">
        <f aca="false">H10</f>
        <v>October Nom:</v>
      </c>
      <c r="S10" s="36" t="n">
        <f aca="false">wb</f>
        <v>30000</v>
      </c>
      <c r="T10" s="31"/>
      <c r="V10" s="28" t="s">
        <v>15</v>
      </c>
      <c r="W10" s="29"/>
      <c r="X10" s="35"/>
      <c r="Y10" s="29"/>
      <c r="Z10" s="32"/>
      <c r="AA10" s="32"/>
      <c r="AC10" s="31"/>
      <c r="AW10" s="112"/>
    </row>
    <row r="11" customFormat="false" ht="9.75" hidden="false" customHeight="true" outlineLevel="0" collapsed="false">
      <c r="B11" s="34"/>
      <c r="F11" s="37"/>
      <c r="G11" s="37"/>
      <c r="J11" s="31"/>
      <c r="L11" s="34"/>
      <c r="R11" s="37"/>
      <c r="T11" s="31"/>
      <c r="V11" s="38"/>
      <c r="W11" s="32"/>
      <c r="Y11" s="32"/>
      <c r="Z11" s="32"/>
      <c r="AA11" s="32"/>
      <c r="AB11" s="32"/>
      <c r="AC11" s="31"/>
      <c r="AK11" s="39"/>
      <c r="AL11" s="39"/>
      <c r="AM11" s="39"/>
    </row>
    <row r="12" customFormat="false" ht="16.5" hidden="false" customHeight="true" outlineLevel="0" collapsed="false">
      <c r="B12" s="40" t="s">
        <v>52</v>
      </c>
      <c r="C12" s="41"/>
      <c r="D12" s="40" t="s">
        <v>87</v>
      </c>
      <c r="E12" s="45"/>
      <c r="F12" s="40" t="s">
        <v>53</v>
      </c>
      <c r="G12" s="40"/>
      <c r="H12" s="40"/>
      <c r="I12" s="40"/>
      <c r="J12" s="42" t="n">
        <f aca="false">hplr*days</f>
        <v>2015000</v>
      </c>
      <c r="L12" s="43" t="s">
        <v>52</v>
      </c>
      <c r="M12" s="41"/>
      <c r="N12" s="43" t="s">
        <v>74</v>
      </c>
      <c r="O12" s="45"/>
      <c r="P12" s="43" t="s">
        <v>53</v>
      </c>
      <c r="Q12" s="43"/>
      <c r="R12" s="43"/>
      <c r="S12" s="43"/>
      <c r="T12" s="31" t="n">
        <f aca="false">wb*days</f>
        <v>930000</v>
      </c>
      <c r="V12" s="44" t="s">
        <v>52</v>
      </c>
      <c r="W12" s="45"/>
      <c r="X12" s="44" t="s">
        <v>81</v>
      </c>
      <c r="Y12" s="45"/>
      <c r="Z12" s="44" t="s">
        <v>53</v>
      </c>
      <c r="AA12" s="44"/>
      <c r="AB12" s="44"/>
      <c r="AC12" s="42"/>
      <c r="AK12" s="47" t="s">
        <v>18</v>
      </c>
      <c r="AL12" s="47"/>
      <c r="AM12" s="47"/>
    </row>
    <row r="13" customFormat="false" ht="15" hidden="false" customHeight="false" outlineLevel="0" collapsed="false">
      <c r="B13" s="48" t="s">
        <v>19</v>
      </c>
      <c r="C13" s="49"/>
      <c r="D13" s="48" t="s">
        <v>88</v>
      </c>
      <c r="E13" s="49"/>
      <c r="F13" s="50" t="s">
        <v>20</v>
      </c>
      <c r="G13" s="57" t="s">
        <v>20</v>
      </c>
      <c r="H13" s="51" t="s">
        <v>21</v>
      </c>
      <c r="I13" s="194" t="s">
        <v>22</v>
      </c>
      <c r="J13" s="195" t="s">
        <v>23</v>
      </c>
      <c r="K13" s="49"/>
      <c r="L13" s="54" t="s">
        <v>24</v>
      </c>
      <c r="M13" s="55"/>
      <c r="N13" s="48"/>
      <c r="O13" s="55"/>
      <c r="P13" s="56" t="s">
        <v>20</v>
      </c>
      <c r="Q13" s="57" t="s">
        <v>20</v>
      </c>
      <c r="R13" s="57" t="s">
        <v>21</v>
      </c>
      <c r="S13" s="45" t="s">
        <v>22</v>
      </c>
      <c r="T13" s="58" t="s">
        <v>23</v>
      </c>
      <c r="V13" s="48" t="s">
        <v>19</v>
      </c>
      <c r="W13" s="49"/>
      <c r="X13" s="48"/>
      <c r="Y13" s="49"/>
      <c r="Z13" s="56" t="s">
        <v>20</v>
      </c>
      <c r="AA13" s="57" t="s">
        <v>21</v>
      </c>
      <c r="AB13" s="59" t="s">
        <v>22</v>
      </c>
      <c r="AC13" s="60" t="s">
        <v>23</v>
      </c>
      <c r="AD13" s="49"/>
      <c r="AE13" s="147" t="s">
        <v>29</v>
      </c>
      <c r="AG13" s="147" t="s">
        <v>29</v>
      </c>
      <c r="AH13" s="147"/>
      <c r="AI13" s="147"/>
      <c r="AK13" s="62" t="s">
        <v>26</v>
      </c>
      <c r="AL13" s="39" t="s">
        <v>9</v>
      </c>
      <c r="AM13" s="62" t="s">
        <v>23</v>
      </c>
    </row>
    <row r="14" customFormat="false" ht="13.5" hidden="false" customHeight="false" outlineLevel="0" collapsed="false">
      <c r="A14" s="63"/>
      <c r="B14" s="64" t="s">
        <v>27</v>
      </c>
      <c r="C14" s="65"/>
      <c r="D14" s="64"/>
      <c r="E14" s="65"/>
      <c r="F14" s="64" t="n">
        <v>67</v>
      </c>
      <c r="G14" s="70" t="s">
        <v>65</v>
      </c>
      <c r="H14" s="66" t="n">
        <v>4132</v>
      </c>
      <c r="I14" s="64" t="s">
        <v>70</v>
      </c>
      <c r="J14" s="67"/>
      <c r="K14" s="68"/>
      <c r="L14" s="64" t="s">
        <v>27</v>
      </c>
      <c r="M14" s="65"/>
      <c r="N14" s="64"/>
      <c r="O14" s="65"/>
      <c r="P14" s="69" t="n">
        <v>67</v>
      </c>
      <c r="Q14" s="70" t="s">
        <v>65</v>
      </c>
      <c r="R14" s="65" t="n">
        <v>4132</v>
      </c>
      <c r="S14" s="204" t="s">
        <v>70</v>
      </c>
      <c r="T14" s="71"/>
      <c r="U14" s="63"/>
      <c r="V14" s="64" t="s">
        <v>27</v>
      </c>
      <c r="W14" s="65"/>
      <c r="X14" s="64"/>
      <c r="Y14" s="65"/>
      <c r="Z14" s="69" t="n">
        <v>67</v>
      </c>
      <c r="AA14" s="65" t="n">
        <v>4132</v>
      </c>
      <c r="AB14" s="72" t="s">
        <v>70</v>
      </c>
      <c r="AC14" s="73" t="s">
        <v>28</v>
      </c>
      <c r="AD14" s="68"/>
      <c r="AE14" s="148" t="s">
        <v>54</v>
      </c>
      <c r="AF14" s="63"/>
      <c r="AG14" s="149" t="s">
        <v>52</v>
      </c>
      <c r="AH14" s="196" t="s">
        <v>87</v>
      </c>
      <c r="AI14" s="150" t="s">
        <v>53</v>
      </c>
      <c r="AJ14" s="63"/>
      <c r="AK14" s="74"/>
      <c r="AL14" s="75"/>
      <c r="AM14" s="74"/>
      <c r="AN14" s="63"/>
      <c r="AO14" s="63" t="s">
        <v>55</v>
      </c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3"/>
      <c r="CQ14" s="63"/>
      <c r="CR14" s="63"/>
      <c r="CS14" s="63"/>
      <c r="CT14" s="63"/>
      <c r="CU14" s="63"/>
      <c r="CV14" s="63"/>
      <c r="CW14" s="63"/>
      <c r="CX14" s="63"/>
      <c r="CY14" s="63"/>
      <c r="CZ14" s="63"/>
      <c r="DA14" s="63"/>
      <c r="DB14" s="63"/>
      <c r="DC14" s="63"/>
      <c r="DD14" s="63"/>
      <c r="DE14" s="63"/>
      <c r="DF14" s="63"/>
      <c r="DG14" s="63"/>
      <c r="DH14" s="63"/>
      <c r="DI14" s="63"/>
      <c r="DJ14" s="63"/>
      <c r="DK14" s="63"/>
      <c r="DL14" s="63"/>
      <c r="DM14" s="63"/>
      <c r="DN14" s="63"/>
      <c r="DO14" s="63"/>
      <c r="DP14" s="63"/>
      <c r="DQ14" s="63"/>
      <c r="DR14" s="63"/>
      <c r="DS14" s="63"/>
      <c r="DT14" s="63"/>
      <c r="DU14" s="63"/>
      <c r="DV14" s="63"/>
      <c r="DW14" s="63"/>
      <c r="DX14" s="63"/>
      <c r="DY14" s="63"/>
      <c r="DZ14" s="63"/>
      <c r="EA14" s="63"/>
      <c r="EB14" s="63"/>
      <c r="EC14" s="63"/>
      <c r="ED14" s="63"/>
      <c r="EE14" s="63"/>
      <c r="EF14" s="63"/>
      <c r="EG14" s="63"/>
      <c r="EH14" s="63"/>
      <c r="EI14" s="63"/>
      <c r="EJ14" s="63"/>
      <c r="EK14" s="63"/>
      <c r="EL14" s="63"/>
      <c r="EM14" s="63"/>
      <c r="EN14" s="63"/>
      <c r="EO14" s="63"/>
      <c r="EP14" s="63"/>
      <c r="EQ14" s="63"/>
      <c r="ER14" s="63"/>
      <c r="ES14" s="63"/>
      <c r="ET14" s="63"/>
      <c r="EU14" s="63"/>
      <c r="EV14" s="63"/>
      <c r="EW14" s="63"/>
      <c r="EX14" s="63"/>
      <c r="EY14" s="63"/>
      <c r="EZ14" s="63"/>
      <c r="FA14" s="63"/>
      <c r="FB14" s="63"/>
      <c r="FC14" s="63"/>
      <c r="FD14" s="63"/>
      <c r="FE14" s="63"/>
      <c r="FF14" s="63"/>
      <c r="FG14" s="63"/>
      <c r="FH14" s="63"/>
      <c r="FI14" s="63"/>
      <c r="FJ14" s="63"/>
      <c r="FK14" s="63"/>
      <c r="FL14" s="63"/>
      <c r="FM14" s="63"/>
      <c r="FN14" s="63"/>
      <c r="FO14" s="63"/>
      <c r="FP14" s="63"/>
      <c r="FQ14" s="63"/>
      <c r="FR14" s="63"/>
      <c r="FS14" s="63"/>
      <c r="FT14" s="63"/>
      <c r="FU14" s="63"/>
      <c r="FV14" s="63"/>
      <c r="FW14" s="63"/>
      <c r="FX14" s="63"/>
      <c r="FY14" s="63"/>
      <c r="FZ14" s="63"/>
      <c r="GA14" s="63"/>
      <c r="GB14" s="63"/>
      <c r="GC14" s="63"/>
      <c r="GD14" s="63"/>
      <c r="GE14" s="63"/>
      <c r="GF14" s="63"/>
      <c r="GG14" s="63"/>
      <c r="GH14" s="63"/>
      <c r="GI14" s="63"/>
      <c r="GJ14" s="63"/>
      <c r="GK14" s="63"/>
      <c r="GL14" s="63"/>
      <c r="GM14" s="63"/>
      <c r="GN14" s="63"/>
      <c r="GO14" s="63"/>
      <c r="GP14" s="63"/>
      <c r="GQ14" s="63"/>
      <c r="GR14" s="63"/>
      <c r="GS14" s="63"/>
      <c r="GT14" s="63"/>
      <c r="GU14" s="63"/>
      <c r="GV14" s="63"/>
      <c r="GW14" s="63"/>
      <c r="GX14" s="63"/>
      <c r="GY14" s="63"/>
      <c r="GZ14" s="63"/>
      <c r="HA14" s="63"/>
      <c r="HB14" s="63"/>
      <c r="HC14" s="63"/>
      <c r="HD14" s="63"/>
      <c r="HE14" s="63"/>
      <c r="HF14" s="63"/>
      <c r="HG14" s="63"/>
      <c r="HH14" s="63"/>
      <c r="HI14" s="63"/>
      <c r="HJ14" s="63"/>
      <c r="HK14" s="63"/>
      <c r="HL14" s="63"/>
      <c r="HM14" s="63"/>
      <c r="HN14" s="63"/>
      <c r="HO14" s="63"/>
      <c r="HP14" s="63"/>
      <c r="HQ14" s="63"/>
      <c r="HR14" s="63"/>
      <c r="HS14" s="63"/>
      <c r="HT14" s="63"/>
      <c r="HU14" s="63"/>
      <c r="HV14" s="63"/>
      <c r="HW14" s="63"/>
      <c r="HX14" s="63"/>
      <c r="HY14" s="63"/>
      <c r="HZ14" s="63"/>
      <c r="IA14" s="63"/>
      <c r="IB14" s="63"/>
      <c r="IC14" s="63"/>
      <c r="ID14" s="63"/>
      <c r="IE14" s="63"/>
      <c r="IF14" s="63"/>
      <c r="IG14" s="63"/>
      <c r="IH14" s="63"/>
      <c r="II14" s="63"/>
      <c r="IJ14" s="63"/>
      <c r="IK14" s="63"/>
      <c r="IL14" s="63"/>
      <c r="IM14" s="63"/>
      <c r="IN14" s="63"/>
      <c r="IO14" s="63"/>
      <c r="IP14" s="63"/>
      <c r="IQ14" s="63"/>
      <c r="IR14" s="63"/>
      <c r="IS14" s="63"/>
      <c r="IT14" s="63"/>
      <c r="IU14" s="63"/>
      <c r="IV14" s="63"/>
      <c r="IW14" s="63"/>
    </row>
    <row r="15" customFormat="false" ht="13.5" hidden="true" customHeight="false" outlineLevel="0" collapsed="false">
      <c r="A15" s="63"/>
      <c r="B15" s="124"/>
      <c r="C15" s="68"/>
      <c r="D15" s="68"/>
      <c r="E15" s="68"/>
      <c r="F15" s="68"/>
      <c r="G15" s="68"/>
      <c r="H15" s="68"/>
      <c r="I15" s="68"/>
      <c r="J15" s="125" t="s">
        <v>56</v>
      </c>
      <c r="K15" s="68"/>
      <c r="L15" s="124"/>
      <c r="M15" s="68"/>
      <c r="N15" s="68"/>
      <c r="O15" s="68"/>
      <c r="P15" s="126"/>
      <c r="Q15" s="126"/>
      <c r="R15" s="126"/>
      <c r="S15" s="68"/>
      <c r="T15" s="127" t="s">
        <v>57</v>
      </c>
      <c r="U15" s="63"/>
      <c r="V15" s="124"/>
      <c r="W15" s="68"/>
      <c r="X15" s="68"/>
      <c r="Y15" s="68"/>
      <c r="Z15" s="68"/>
      <c r="AA15" s="68"/>
      <c r="AB15" s="126"/>
      <c r="AC15" s="128" t="s">
        <v>58</v>
      </c>
      <c r="AD15" s="68"/>
      <c r="AE15" s="63"/>
      <c r="AF15" s="63"/>
      <c r="AG15" s="63"/>
      <c r="AH15" s="63"/>
      <c r="AI15" s="63"/>
      <c r="AJ15" s="63"/>
      <c r="AK15" s="74"/>
      <c r="AL15" s="75"/>
      <c r="AM15" s="74"/>
      <c r="AN15" s="63"/>
      <c r="AO15" s="63" t="s">
        <v>59</v>
      </c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  <c r="EE15" s="63"/>
      <c r="EF15" s="63"/>
      <c r="EG15" s="63"/>
      <c r="EH15" s="63"/>
      <c r="EI15" s="63"/>
      <c r="EJ15" s="63"/>
      <c r="EK15" s="63"/>
      <c r="EL15" s="63"/>
      <c r="EM15" s="63"/>
      <c r="EN15" s="63"/>
      <c r="EO15" s="63"/>
      <c r="EP15" s="63"/>
      <c r="EQ15" s="63"/>
      <c r="ER15" s="63"/>
      <c r="ES15" s="63"/>
      <c r="ET15" s="63"/>
      <c r="EU15" s="63"/>
      <c r="EV15" s="63"/>
      <c r="EW15" s="63"/>
      <c r="EX15" s="63"/>
      <c r="EY15" s="63"/>
      <c r="EZ15" s="63"/>
      <c r="FA15" s="63"/>
      <c r="FB15" s="63"/>
      <c r="FC15" s="63"/>
      <c r="FD15" s="63"/>
      <c r="FE15" s="63"/>
      <c r="FF15" s="63"/>
      <c r="FG15" s="63"/>
      <c r="FH15" s="63"/>
      <c r="FI15" s="63"/>
      <c r="FJ15" s="63"/>
      <c r="FK15" s="63"/>
      <c r="FL15" s="63"/>
      <c r="FM15" s="63"/>
      <c r="FN15" s="63"/>
      <c r="FO15" s="63"/>
      <c r="FP15" s="63"/>
      <c r="FQ15" s="63"/>
      <c r="FR15" s="63"/>
      <c r="FS15" s="63"/>
      <c r="FT15" s="63"/>
      <c r="FU15" s="63"/>
      <c r="FV15" s="63"/>
      <c r="FW15" s="63"/>
      <c r="FX15" s="63"/>
      <c r="FY15" s="63"/>
      <c r="FZ15" s="63"/>
      <c r="GA15" s="63"/>
      <c r="GB15" s="63"/>
      <c r="GC15" s="63"/>
      <c r="GD15" s="63"/>
      <c r="GE15" s="63"/>
      <c r="GF15" s="63"/>
      <c r="GG15" s="63"/>
      <c r="GH15" s="63"/>
      <c r="GI15" s="63"/>
      <c r="GJ15" s="63"/>
      <c r="GK15" s="63"/>
      <c r="GL15" s="63"/>
      <c r="GM15" s="63"/>
      <c r="GN15" s="63"/>
      <c r="GO15" s="63"/>
      <c r="GP15" s="63"/>
      <c r="GQ15" s="63"/>
      <c r="GR15" s="63"/>
      <c r="GS15" s="63"/>
      <c r="GT15" s="63"/>
      <c r="GU15" s="63"/>
      <c r="GV15" s="63"/>
      <c r="GW15" s="63"/>
      <c r="GX15" s="63"/>
      <c r="GY15" s="63"/>
      <c r="GZ15" s="63"/>
      <c r="HA15" s="63"/>
      <c r="HB15" s="63"/>
      <c r="HC15" s="63"/>
      <c r="HD15" s="63"/>
      <c r="HE15" s="63"/>
      <c r="HF15" s="63"/>
      <c r="HG15" s="63"/>
      <c r="HH15" s="63"/>
      <c r="HI15" s="63"/>
      <c r="HJ15" s="63"/>
      <c r="HK15" s="63"/>
      <c r="HL15" s="63"/>
      <c r="HM15" s="63"/>
      <c r="HN15" s="63"/>
      <c r="HO15" s="63"/>
      <c r="HP15" s="63"/>
      <c r="HQ15" s="63"/>
      <c r="HR15" s="63"/>
      <c r="HS15" s="63"/>
      <c r="HT15" s="63"/>
      <c r="HU15" s="63"/>
      <c r="HV15" s="63"/>
      <c r="HW15" s="63"/>
      <c r="HX15" s="63"/>
      <c r="HY15" s="63"/>
      <c r="HZ15" s="63"/>
      <c r="IA15" s="63"/>
      <c r="IB15" s="63"/>
      <c r="IC15" s="63"/>
      <c r="ID15" s="63"/>
      <c r="IE15" s="63"/>
      <c r="IF15" s="63"/>
      <c r="IG15" s="63"/>
      <c r="IH15" s="63"/>
      <c r="II15" s="63"/>
      <c r="IJ15" s="63"/>
      <c r="IK15" s="63"/>
      <c r="IL15" s="63"/>
      <c r="IM15" s="63"/>
      <c r="IN15" s="63"/>
      <c r="IO15" s="63"/>
      <c r="IP15" s="63"/>
      <c r="IQ15" s="63"/>
      <c r="IR15" s="63"/>
      <c r="IS15" s="63"/>
      <c r="IT15" s="63"/>
      <c r="IU15" s="63"/>
      <c r="IV15" s="63"/>
      <c r="IW15" s="63"/>
    </row>
    <row r="16" customFormat="false" ht="15" hidden="false" customHeight="true" outlineLevel="0" collapsed="false">
      <c r="A16" s="1" t="n">
        <v>1</v>
      </c>
      <c r="B16" s="91" t="n">
        <v>30000</v>
      </c>
      <c r="C16" s="151"/>
      <c r="D16" s="197" t="n">
        <v>0</v>
      </c>
      <c r="E16" s="151"/>
      <c r="F16" s="78" t="n">
        <v>70000</v>
      </c>
      <c r="G16" s="78" t="n">
        <v>0</v>
      </c>
      <c r="H16" s="78" t="n">
        <v>0</v>
      </c>
      <c r="I16" s="78" t="n">
        <v>0</v>
      </c>
      <c r="J16" s="79" t="n">
        <f aca="false">SUM(B16:I16)</f>
        <v>100000</v>
      </c>
      <c r="K16" s="80"/>
      <c r="L16" s="81" t="n">
        <v>45000</v>
      </c>
      <c r="M16" s="82"/>
      <c r="N16" s="197" t="n">
        <v>0</v>
      </c>
      <c r="O16" s="82"/>
      <c r="P16" s="83" t="n">
        <v>0</v>
      </c>
      <c r="Q16" s="84" t="n">
        <v>0</v>
      </c>
      <c r="R16" s="84" t="n">
        <v>0</v>
      </c>
      <c r="S16" s="84" t="n">
        <v>0</v>
      </c>
      <c r="T16" s="85" t="n">
        <f aca="false">SUM(L16:S16)</f>
        <v>45000</v>
      </c>
      <c r="V16" s="86" t="n">
        <v>0</v>
      </c>
      <c r="W16" s="87"/>
      <c r="X16" s="197" t="n">
        <v>0</v>
      </c>
      <c r="Y16" s="198"/>
      <c r="Z16" s="88" t="n">
        <v>0</v>
      </c>
      <c r="AA16" s="89" t="n">
        <v>0</v>
      </c>
      <c r="AB16" s="90" t="n">
        <v>0</v>
      </c>
      <c r="AC16" s="79" t="n">
        <f aca="false">SUM(V16:AB16)</f>
        <v>0</v>
      </c>
      <c r="AE16" s="154" t="n">
        <f aca="false">+AC16+T16+J16</f>
        <v>145000</v>
      </c>
      <c r="AG16" s="34" t="n">
        <f aca="false">B16+L16+V16</f>
        <v>75000</v>
      </c>
      <c r="AH16" s="1" t="n">
        <f aca="false">D16+N16+X16</f>
        <v>0</v>
      </c>
      <c r="AI16" s="31" t="n">
        <f aca="false">AB16+AA16+Z16+S16+R16+Q16+P16+I16+H16+G16+F16</f>
        <v>70000</v>
      </c>
      <c r="AK16" s="83" t="n">
        <f aca="false">B16+L16</f>
        <v>75000</v>
      </c>
      <c r="AL16" s="83" t="n">
        <f aca="false">V16</f>
        <v>0</v>
      </c>
      <c r="AM16" s="84" t="n">
        <f aca="false">SUM(AK16:AL16)</f>
        <v>75000</v>
      </c>
      <c r="AO16" s="1" t="n">
        <f aca="false">IF(now&gt;AR16-1,1,"")</f>
        <v>1</v>
      </c>
      <c r="AR16" s="1" t="n">
        <v>36434</v>
      </c>
      <c r="AS16" s="153" t="n">
        <v>36434</v>
      </c>
    </row>
    <row r="17" customFormat="false" ht="15" hidden="false" customHeight="true" outlineLevel="0" collapsed="false">
      <c r="A17" s="1" t="n">
        <f aca="false">+A16+1</f>
        <v>2</v>
      </c>
      <c r="B17" s="91" t="n">
        <v>79417</v>
      </c>
      <c r="C17" s="151"/>
      <c r="D17" s="197" t="n">
        <v>0</v>
      </c>
      <c r="E17" s="151"/>
      <c r="F17" s="78" t="n">
        <v>0</v>
      </c>
      <c r="G17" s="78" t="n">
        <v>0</v>
      </c>
      <c r="H17" s="78" t="n">
        <v>0</v>
      </c>
      <c r="I17" s="78" t="n">
        <f aca="false">I16</f>
        <v>0</v>
      </c>
      <c r="J17" s="79" t="n">
        <f aca="false">SUM(B17:I17)</f>
        <v>79417</v>
      </c>
      <c r="K17" s="80"/>
      <c r="L17" s="81" t="n">
        <v>45000</v>
      </c>
      <c r="M17" s="82"/>
      <c r="N17" s="197" t="n">
        <v>0</v>
      </c>
      <c r="O17" s="82"/>
      <c r="P17" s="83" t="n">
        <v>0</v>
      </c>
      <c r="Q17" s="84" t="n">
        <f aca="false">Q16</f>
        <v>0</v>
      </c>
      <c r="R17" s="84" t="n">
        <v>0</v>
      </c>
      <c r="S17" s="84" t="n">
        <v>0</v>
      </c>
      <c r="T17" s="85" t="n">
        <f aca="false">SUM(L17:S17)</f>
        <v>45000</v>
      </c>
      <c r="V17" s="86" t="n">
        <v>0</v>
      </c>
      <c r="W17" s="87"/>
      <c r="X17" s="197" t="n">
        <v>0</v>
      </c>
      <c r="Y17" s="198"/>
      <c r="Z17" s="88" t="n">
        <v>0</v>
      </c>
      <c r="AA17" s="89" t="n">
        <v>0</v>
      </c>
      <c r="AB17" s="90" t="n">
        <v>0</v>
      </c>
      <c r="AC17" s="79" t="n">
        <f aca="false">SUM(V17:AB17)</f>
        <v>0</v>
      </c>
      <c r="AE17" s="154" t="n">
        <f aca="false">+AC17+T17+J17</f>
        <v>124417</v>
      </c>
      <c r="AG17" s="34" t="n">
        <f aca="false">B17+L17+V17</f>
        <v>124417</v>
      </c>
      <c r="AH17" s="1" t="n">
        <f aca="false">D17+N17+X17</f>
        <v>0</v>
      </c>
      <c r="AI17" s="31" t="n">
        <f aca="false">AB17+AA17+Z17+S17+R17+Q17+P17+I17+H17+G17+F17</f>
        <v>0</v>
      </c>
      <c r="AK17" s="83" t="n">
        <f aca="false">B17+L17</f>
        <v>124417</v>
      </c>
      <c r="AL17" s="83" t="n">
        <f aca="false">V17</f>
        <v>0</v>
      </c>
      <c r="AM17" s="84" t="n">
        <f aca="false">SUM(AK17:AL17)</f>
        <v>124417</v>
      </c>
      <c r="AO17" s="1" t="n">
        <f aca="false">IF(now-1&gt;AR17,1,"")</f>
        <v>1</v>
      </c>
      <c r="AR17" s="1" t="n">
        <v>36435</v>
      </c>
      <c r="AS17" s="153" t="n">
        <v>36435</v>
      </c>
    </row>
    <row r="18" customFormat="false" ht="15" hidden="false" customHeight="true" outlineLevel="0" collapsed="false">
      <c r="A18" s="1" t="n">
        <f aca="false">+A17+1</f>
        <v>3</v>
      </c>
      <c r="B18" s="91" t="n">
        <v>75000</v>
      </c>
      <c r="C18" s="151"/>
      <c r="D18" s="197" t="n">
        <v>0</v>
      </c>
      <c r="E18" s="151"/>
      <c r="F18" s="78" t="n">
        <v>0</v>
      </c>
      <c r="G18" s="78" t="n">
        <v>0</v>
      </c>
      <c r="H18" s="78" t="n">
        <v>0</v>
      </c>
      <c r="I18" s="78" t="n">
        <f aca="false">I17</f>
        <v>0</v>
      </c>
      <c r="J18" s="79" t="n">
        <f aca="false">SUM(B18:I18)</f>
        <v>75000</v>
      </c>
      <c r="K18" s="80"/>
      <c r="L18" s="81" t="n">
        <v>45000</v>
      </c>
      <c r="M18" s="82"/>
      <c r="N18" s="197" t="n">
        <v>0</v>
      </c>
      <c r="O18" s="82"/>
      <c r="P18" s="83" t="n">
        <v>0</v>
      </c>
      <c r="Q18" s="84" t="n">
        <f aca="false">Q17</f>
        <v>0</v>
      </c>
      <c r="R18" s="84" t="n">
        <v>0</v>
      </c>
      <c r="S18" s="84" t="n">
        <v>0</v>
      </c>
      <c r="T18" s="85" t="n">
        <f aca="false">SUM(L18:S18)</f>
        <v>45000</v>
      </c>
      <c r="V18" s="86" t="n">
        <v>0</v>
      </c>
      <c r="W18" s="87"/>
      <c r="X18" s="197" t="n">
        <v>0</v>
      </c>
      <c r="Y18" s="198"/>
      <c r="Z18" s="88" t="n">
        <v>0</v>
      </c>
      <c r="AA18" s="89" t="n">
        <v>0</v>
      </c>
      <c r="AB18" s="90" t="n">
        <v>0</v>
      </c>
      <c r="AC18" s="79" t="n">
        <f aca="false">SUM(V18:AB18)</f>
        <v>0</v>
      </c>
      <c r="AE18" s="154" t="n">
        <f aca="false">+AC18+T18+J18</f>
        <v>120000</v>
      </c>
      <c r="AG18" s="34" t="n">
        <f aca="false">B18+L18+V18</f>
        <v>120000</v>
      </c>
      <c r="AH18" s="1" t="n">
        <f aca="false">D18+N18+X18</f>
        <v>0</v>
      </c>
      <c r="AI18" s="31" t="n">
        <f aca="false">AB18+AA18+Z18+S18+R18+Q18+P18+I18+H18+G18+F18</f>
        <v>0</v>
      </c>
      <c r="AK18" s="83" t="n">
        <f aca="false">B18+L18</f>
        <v>120000</v>
      </c>
      <c r="AL18" s="83" t="n">
        <f aca="false">V18</f>
        <v>0</v>
      </c>
      <c r="AM18" s="84" t="n">
        <f aca="false">SUM(AK18:AL18)</f>
        <v>120000</v>
      </c>
      <c r="AO18" s="1" t="n">
        <f aca="false">IF(now-1&gt;AR18,1,"")</f>
        <v>1</v>
      </c>
      <c r="AR18" s="1" t="n">
        <v>36436</v>
      </c>
      <c r="AS18" s="153" t="n">
        <v>36436</v>
      </c>
    </row>
    <row r="19" customFormat="false" ht="15" hidden="false" customHeight="true" outlineLevel="0" collapsed="false">
      <c r="A19" s="1" t="n">
        <f aca="false">+A18+1</f>
        <v>4</v>
      </c>
      <c r="B19" s="91" t="n">
        <v>24167</v>
      </c>
      <c r="C19" s="151"/>
      <c r="D19" s="197" t="n">
        <v>0</v>
      </c>
      <c r="E19" s="151"/>
      <c r="F19" s="78" t="n">
        <v>30000</v>
      </c>
      <c r="G19" s="78" t="n">
        <v>0</v>
      </c>
      <c r="H19" s="78" t="n">
        <v>0</v>
      </c>
      <c r="I19" s="78" t="n">
        <f aca="false">I18</f>
        <v>0</v>
      </c>
      <c r="J19" s="79" t="n">
        <f aca="false">SUM(B19:I19)</f>
        <v>54167</v>
      </c>
      <c r="K19" s="80"/>
      <c r="L19" s="81" t="n">
        <v>0</v>
      </c>
      <c r="M19" s="82"/>
      <c r="N19" s="197" t="n">
        <v>0</v>
      </c>
      <c r="O19" s="82"/>
      <c r="P19" s="83" t="n">
        <v>40000</v>
      </c>
      <c r="Q19" s="84" t="n">
        <f aca="false">Q18</f>
        <v>0</v>
      </c>
      <c r="R19" s="84" t="n">
        <v>0</v>
      </c>
      <c r="S19" s="84" t="n">
        <v>0</v>
      </c>
      <c r="T19" s="85" t="n">
        <f aca="false">SUM(L19:S19)</f>
        <v>40000</v>
      </c>
      <c r="V19" s="86" t="n">
        <v>0</v>
      </c>
      <c r="W19" s="87"/>
      <c r="X19" s="197" t="n">
        <v>0</v>
      </c>
      <c r="Y19" s="198"/>
      <c r="Z19" s="88" t="n">
        <f aca="false">70000-P19-F19</f>
        <v>0</v>
      </c>
      <c r="AA19" s="89" t="n">
        <v>0</v>
      </c>
      <c r="AB19" s="90" t="n">
        <v>0</v>
      </c>
      <c r="AC19" s="79" t="n">
        <f aca="false">SUM(V19:AB19)</f>
        <v>0</v>
      </c>
      <c r="AE19" s="154" t="n">
        <f aca="false">+AC19+T19+J19</f>
        <v>94167</v>
      </c>
      <c r="AG19" s="34" t="n">
        <f aca="false">B19+L19+V19</f>
        <v>24167</v>
      </c>
      <c r="AH19" s="1" t="n">
        <f aca="false">D19+N19+X19</f>
        <v>0</v>
      </c>
      <c r="AI19" s="31" t="n">
        <f aca="false">AB19+AA19+Z19+S19+R19+Q19+P19+I19+H19+G19+F19</f>
        <v>70000</v>
      </c>
      <c r="AK19" s="83" t="n">
        <f aca="false">B19+L19</f>
        <v>24167</v>
      </c>
      <c r="AL19" s="83" t="n">
        <f aca="false">V19</f>
        <v>0</v>
      </c>
      <c r="AM19" s="84" t="n">
        <f aca="false">SUM(AK19:AL19)</f>
        <v>24167</v>
      </c>
      <c r="AO19" s="1" t="n">
        <f aca="false">IF(now-1&gt;AR19,1,"")</f>
        <v>1</v>
      </c>
      <c r="AR19" s="1" t="n">
        <v>36437</v>
      </c>
      <c r="AS19" s="153" t="n">
        <v>36437</v>
      </c>
    </row>
    <row r="20" customFormat="false" ht="15" hidden="false" customHeight="true" outlineLevel="0" collapsed="false">
      <c r="A20" s="1" t="n">
        <f aca="false">+A19+1</f>
        <v>5</v>
      </c>
      <c r="B20" s="91" t="n">
        <v>50000</v>
      </c>
      <c r="C20" s="151"/>
      <c r="D20" s="197" t="n">
        <v>0</v>
      </c>
      <c r="E20" s="151"/>
      <c r="F20" s="78" t="n">
        <v>70000</v>
      </c>
      <c r="G20" s="78" t="n">
        <v>0</v>
      </c>
      <c r="H20" s="78" t="n">
        <v>0</v>
      </c>
      <c r="I20" s="78" t="n">
        <f aca="false">I19</f>
        <v>0</v>
      </c>
      <c r="J20" s="79" t="n">
        <f aca="false">SUM(B20:I20)</f>
        <v>120000</v>
      </c>
      <c r="K20" s="80"/>
      <c r="L20" s="81" t="n">
        <v>45000</v>
      </c>
      <c r="M20" s="82"/>
      <c r="N20" s="197" t="n">
        <v>0</v>
      </c>
      <c r="O20" s="82"/>
      <c r="P20" s="83" t="n">
        <v>0</v>
      </c>
      <c r="Q20" s="84" t="n">
        <f aca="false">Q19</f>
        <v>0</v>
      </c>
      <c r="R20" s="84" t="n">
        <v>0</v>
      </c>
      <c r="S20" s="84" t="n">
        <v>0</v>
      </c>
      <c r="T20" s="85" t="n">
        <f aca="false">SUM(L20:S20)</f>
        <v>45000</v>
      </c>
      <c r="V20" s="86" t="n">
        <v>0</v>
      </c>
      <c r="W20" s="87"/>
      <c r="X20" s="197" t="n">
        <v>0</v>
      </c>
      <c r="Y20" s="198"/>
      <c r="Z20" s="88" t="n">
        <f aca="false">70000-P20-F20</f>
        <v>0</v>
      </c>
      <c r="AA20" s="89" t="n">
        <v>0</v>
      </c>
      <c r="AB20" s="90" t="n">
        <v>0</v>
      </c>
      <c r="AC20" s="79" t="n">
        <f aca="false">SUM(V20:AB20)</f>
        <v>0</v>
      </c>
      <c r="AE20" s="154" t="n">
        <f aca="false">+AC20+T20+J20</f>
        <v>165000</v>
      </c>
      <c r="AG20" s="34" t="n">
        <f aca="false">B20+L20+V20</f>
        <v>95000</v>
      </c>
      <c r="AH20" s="1" t="n">
        <f aca="false">D20+N20+X20</f>
        <v>0</v>
      </c>
      <c r="AI20" s="31" t="n">
        <f aca="false">AB20+AA20+Z20+S20+R20+Q20+P20+I20+H20+G20+F20</f>
        <v>70000</v>
      </c>
      <c r="AK20" s="83" t="n">
        <f aca="false">B20+L20</f>
        <v>95000</v>
      </c>
      <c r="AL20" s="83" t="n">
        <f aca="false">V20</f>
        <v>0</v>
      </c>
      <c r="AM20" s="84" t="n">
        <f aca="false">SUM(AK20:AL20)</f>
        <v>95000</v>
      </c>
      <c r="AO20" s="1" t="n">
        <f aca="false">IF(now-1&gt;AR20,1,"")</f>
        <v>1</v>
      </c>
      <c r="AR20" s="1" t="n">
        <v>36438</v>
      </c>
      <c r="AS20" s="153" t="n">
        <v>36438</v>
      </c>
    </row>
    <row r="21" customFormat="false" ht="15" hidden="false" customHeight="true" outlineLevel="0" collapsed="false">
      <c r="A21" s="1" t="n">
        <f aca="false">+A20+1</f>
        <v>6</v>
      </c>
      <c r="B21" s="91" t="n">
        <v>110000</v>
      </c>
      <c r="C21" s="151"/>
      <c r="D21" s="197" t="n">
        <v>0</v>
      </c>
      <c r="E21" s="151"/>
      <c r="F21" s="78" t="n">
        <v>10000</v>
      </c>
      <c r="G21" s="78" t="n">
        <v>0</v>
      </c>
      <c r="H21" s="78" t="n">
        <v>0</v>
      </c>
      <c r="I21" s="78" t="n">
        <f aca="false">I20</f>
        <v>0</v>
      </c>
      <c r="J21" s="79" t="n">
        <f aca="false">SUM(B21:I21)</f>
        <v>120000</v>
      </c>
      <c r="K21" s="80"/>
      <c r="L21" s="81" t="n">
        <v>0</v>
      </c>
      <c r="M21" s="82"/>
      <c r="N21" s="197" t="n">
        <v>0</v>
      </c>
      <c r="O21" s="82"/>
      <c r="P21" s="83" t="n">
        <v>60000</v>
      </c>
      <c r="Q21" s="84" t="n">
        <f aca="false">Q20</f>
        <v>0</v>
      </c>
      <c r="R21" s="84" t="n">
        <v>0</v>
      </c>
      <c r="S21" s="84" t="n">
        <v>0</v>
      </c>
      <c r="T21" s="85" t="n">
        <f aca="false">SUM(L21:S21)</f>
        <v>60000</v>
      </c>
      <c r="V21" s="86" t="n">
        <v>0</v>
      </c>
      <c r="W21" s="87"/>
      <c r="X21" s="197" t="n">
        <v>0</v>
      </c>
      <c r="Y21" s="198"/>
      <c r="Z21" s="88" t="n">
        <f aca="false">70000-P21-F21</f>
        <v>0</v>
      </c>
      <c r="AA21" s="89" t="n">
        <v>0</v>
      </c>
      <c r="AB21" s="90" t="n">
        <v>0</v>
      </c>
      <c r="AC21" s="79" t="n">
        <f aca="false">SUM(V21:AB21)</f>
        <v>0</v>
      </c>
      <c r="AE21" s="154" t="n">
        <f aca="false">+AC21+T21+J21</f>
        <v>180000</v>
      </c>
      <c r="AG21" s="34" t="n">
        <f aca="false">B21+L21+V21</f>
        <v>110000</v>
      </c>
      <c r="AH21" s="1" t="n">
        <f aca="false">D21+N21+X21</f>
        <v>0</v>
      </c>
      <c r="AI21" s="31" t="n">
        <f aca="false">AB21+AA21+Z21+S21+R21+Q21+P21+I21+H21+G21+F21</f>
        <v>70000</v>
      </c>
      <c r="AK21" s="83" t="n">
        <f aca="false">B21+L21</f>
        <v>110000</v>
      </c>
      <c r="AL21" s="83" t="n">
        <f aca="false">V21</f>
        <v>0</v>
      </c>
      <c r="AM21" s="84" t="n">
        <f aca="false">SUM(AK21:AL21)</f>
        <v>110000</v>
      </c>
      <c r="AO21" s="1" t="n">
        <f aca="false">IF(now-1&gt;AR21,1,"")</f>
        <v>1</v>
      </c>
      <c r="AR21" s="1" t="n">
        <v>36439</v>
      </c>
      <c r="AS21" s="153" t="n">
        <v>36439</v>
      </c>
    </row>
    <row r="22" customFormat="false" ht="15" hidden="false" customHeight="true" outlineLevel="0" collapsed="false">
      <c r="A22" s="1" t="n">
        <f aca="false">+A21+1</f>
        <v>7</v>
      </c>
      <c r="B22" s="91" t="n">
        <v>80000</v>
      </c>
      <c r="C22" s="151"/>
      <c r="D22" s="197" t="n">
        <v>0</v>
      </c>
      <c r="E22" s="151"/>
      <c r="F22" s="78" t="n">
        <v>10000</v>
      </c>
      <c r="G22" s="78" t="n">
        <v>0</v>
      </c>
      <c r="H22" s="78" t="n">
        <v>0</v>
      </c>
      <c r="I22" s="78" t="n">
        <f aca="false">I21</f>
        <v>0</v>
      </c>
      <c r="J22" s="79" t="n">
        <f aca="false">SUM(B22:I22)</f>
        <v>90000</v>
      </c>
      <c r="K22" s="80"/>
      <c r="L22" s="81" t="n">
        <v>0</v>
      </c>
      <c r="M22" s="82"/>
      <c r="N22" s="197" t="n">
        <v>0</v>
      </c>
      <c r="O22" s="82"/>
      <c r="P22" s="83" t="n">
        <v>60000</v>
      </c>
      <c r="Q22" s="84" t="n">
        <f aca="false">Q21</f>
        <v>0</v>
      </c>
      <c r="R22" s="84" t="n">
        <v>0</v>
      </c>
      <c r="S22" s="84" t="n">
        <v>0</v>
      </c>
      <c r="T22" s="85" t="n">
        <f aca="false">SUM(L22:S22)</f>
        <v>60000</v>
      </c>
      <c r="V22" s="86" t="n">
        <v>0</v>
      </c>
      <c r="W22" s="87"/>
      <c r="X22" s="197" t="n">
        <v>0</v>
      </c>
      <c r="Y22" s="198"/>
      <c r="Z22" s="88" t="n">
        <f aca="false">70000-P22-F22</f>
        <v>0</v>
      </c>
      <c r="AA22" s="89" t="n">
        <v>0</v>
      </c>
      <c r="AB22" s="90" t="n">
        <v>0</v>
      </c>
      <c r="AC22" s="79" t="n">
        <f aca="false">SUM(V22:AB22)</f>
        <v>0</v>
      </c>
      <c r="AE22" s="154" t="n">
        <f aca="false">+AC22+T22+J22</f>
        <v>150000</v>
      </c>
      <c r="AG22" s="34" t="n">
        <f aca="false">B22+L22+V22</f>
        <v>80000</v>
      </c>
      <c r="AH22" s="1" t="n">
        <f aca="false">D22+N22+X22</f>
        <v>0</v>
      </c>
      <c r="AI22" s="31" t="n">
        <f aca="false">AB22+AA22+Z22+S22+R22+Q22+P22+I22+H22+G22+F22</f>
        <v>70000</v>
      </c>
      <c r="AK22" s="83" t="n">
        <f aca="false">B22+L22</f>
        <v>80000</v>
      </c>
      <c r="AL22" s="83" t="n">
        <f aca="false">V22</f>
        <v>0</v>
      </c>
      <c r="AM22" s="84" t="n">
        <f aca="false">SUM(AK22:AL22)</f>
        <v>80000</v>
      </c>
      <c r="AO22" s="1" t="n">
        <f aca="false">IF(now-1&gt;AR22,1,"")</f>
        <v>1</v>
      </c>
      <c r="AR22" s="1" t="n">
        <v>36440</v>
      </c>
      <c r="AS22" s="153" t="n">
        <v>36440</v>
      </c>
    </row>
    <row r="23" customFormat="false" ht="15" hidden="false" customHeight="true" outlineLevel="0" collapsed="false">
      <c r="A23" s="1" t="n">
        <f aca="false">+A22+1</f>
        <v>8</v>
      </c>
      <c r="B23" s="91" t="n">
        <v>62500</v>
      </c>
      <c r="C23" s="151"/>
      <c r="D23" s="197" t="n">
        <v>0</v>
      </c>
      <c r="E23" s="151"/>
      <c r="F23" s="78" t="n">
        <v>40000</v>
      </c>
      <c r="G23" s="78" t="n">
        <v>0</v>
      </c>
      <c r="H23" s="78" t="n">
        <v>0</v>
      </c>
      <c r="I23" s="78" t="n">
        <f aca="false">I22</f>
        <v>0</v>
      </c>
      <c r="J23" s="79" t="n">
        <f aca="false">SUM(B23:I23)</f>
        <v>102500</v>
      </c>
      <c r="K23" s="80"/>
      <c r="L23" s="81" t="n">
        <v>0</v>
      </c>
      <c r="M23" s="82"/>
      <c r="N23" s="197" t="n">
        <v>0</v>
      </c>
      <c r="O23" s="82"/>
      <c r="P23" s="83" t="n">
        <v>30000</v>
      </c>
      <c r="Q23" s="84" t="n">
        <f aca="false">Q22</f>
        <v>0</v>
      </c>
      <c r="R23" s="84" t="n">
        <v>0</v>
      </c>
      <c r="S23" s="84" t="n">
        <v>0</v>
      </c>
      <c r="T23" s="85" t="n">
        <f aca="false">SUM(L23:S23)</f>
        <v>30000</v>
      </c>
      <c r="V23" s="86" t="n">
        <v>0</v>
      </c>
      <c r="W23" s="87"/>
      <c r="X23" s="197" t="n">
        <v>0</v>
      </c>
      <c r="Y23" s="198"/>
      <c r="Z23" s="88" t="n">
        <f aca="false">70000-P23-F23</f>
        <v>0</v>
      </c>
      <c r="AA23" s="89" t="n">
        <v>0</v>
      </c>
      <c r="AB23" s="90" t="n">
        <v>0</v>
      </c>
      <c r="AC23" s="79" t="n">
        <f aca="false">SUM(V23:AB23)</f>
        <v>0</v>
      </c>
      <c r="AE23" s="154" t="n">
        <f aca="false">+AC23+T23+J23</f>
        <v>132500</v>
      </c>
      <c r="AG23" s="34" t="n">
        <f aca="false">B23+L23+V23</f>
        <v>62500</v>
      </c>
      <c r="AH23" s="1" t="n">
        <f aca="false">D23+N23+X23</f>
        <v>0</v>
      </c>
      <c r="AI23" s="31" t="n">
        <f aca="false">AB23+AA23+Z23+S23+R23+Q23+P23+I23+H23+G23+F23</f>
        <v>70000</v>
      </c>
      <c r="AK23" s="83" t="n">
        <f aca="false">B23+L23</f>
        <v>62500</v>
      </c>
      <c r="AL23" s="83" t="n">
        <f aca="false">V23</f>
        <v>0</v>
      </c>
      <c r="AM23" s="84" t="n">
        <f aca="false">SUM(AK23:AL23)</f>
        <v>62500</v>
      </c>
      <c r="AO23" s="1" t="n">
        <f aca="false">IF(now-1&gt;AR23,1,"")</f>
        <v>1</v>
      </c>
      <c r="AR23" s="1" t="n">
        <v>36441</v>
      </c>
      <c r="AS23" s="153" t="n">
        <v>36441</v>
      </c>
    </row>
    <row r="24" customFormat="false" ht="15" hidden="false" customHeight="true" outlineLevel="0" collapsed="false">
      <c r="A24" s="1" t="n">
        <f aca="false">+A23+1</f>
        <v>9</v>
      </c>
      <c r="B24" s="91" t="n">
        <v>113333</v>
      </c>
      <c r="C24" s="151"/>
      <c r="D24" s="197" t="n">
        <v>0</v>
      </c>
      <c r="E24" s="151"/>
      <c r="F24" s="78" t="n">
        <v>0</v>
      </c>
      <c r="G24" s="78" t="n">
        <v>0</v>
      </c>
      <c r="H24" s="78" t="n">
        <v>0</v>
      </c>
      <c r="I24" s="78" t="n">
        <f aca="false">I23</f>
        <v>0</v>
      </c>
      <c r="J24" s="79" t="n">
        <f aca="false">SUM(B24:I24)</f>
        <v>113333</v>
      </c>
      <c r="K24" s="80"/>
      <c r="L24" s="81" t="n">
        <v>0</v>
      </c>
      <c r="M24" s="82"/>
      <c r="N24" s="197" t="n">
        <v>0</v>
      </c>
      <c r="O24" s="82"/>
      <c r="P24" s="83" t="n">
        <v>30000</v>
      </c>
      <c r="Q24" s="84" t="n">
        <f aca="false">Q23</f>
        <v>0</v>
      </c>
      <c r="R24" s="84" t="n">
        <v>0</v>
      </c>
      <c r="S24" s="84" t="n">
        <v>0</v>
      </c>
      <c r="T24" s="85" t="n">
        <f aca="false">SUM(L24:S24)</f>
        <v>30000</v>
      </c>
      <c r="V24" s="86" t="n">
        <v>0</v>
      </c>
      <c r="W24" s="87"/>
      <c r="X24" s="197" t="n">
        <v>0</v>
      </c>
      <c r="Y24" s="198"/>
      <c r="Z24" s="88" t="n">
        <v>0</v>
      </c>
      <c r="AA24" s="89" t="n">
        <v>0</v>
      </c>
      <c r="AB24" s="90" t="n">
        <v>0</v>
      </c>
      <c r="AC24" s="79" t="n">
        <f aca="false">SUM(V24:AB24)</f>
        <v>0</v>
      </c>
      <c r="AE24" s="154" t="n">
        <f aca="false">+AC24+T24+J24</f>
        <v>143333</v>
      </c>
      <c r="AG24" s="34" t="n">
        <f aca="false">B24+L24+V24</f>
        <v>113333</v>
      </c>
      <c r="AH24" s="1" t="n">
        <f aca="false">D24+N24+X24</f>
        <v>0</v>
      </c>
      <c r="AI24" s="31" t="n">
        <f aca="false">AB24+AA24+Z24+S24+R24+Q24+P24+I24+H24+G24+F24</f>
        <v>30000</v>
      </c>
      <c r="AK24" s="83" t="n">
        <f aca="false">B24+L24</f>
        <v>113333</v>
      </c>
      <c r="AL24" s="83" t="n">
        <f aca="false">V24</f>
        <v>0</v>
      </c>
      <c r="AM24" s="84" t="n">
        <f aca="false">SUM(AK24:AL24)</f>
        <v>113333</v>
      </c>
      <c r="AO24" s="1" t="n">
        <f aca="false">IF(now-1&gt;AR24,1,"")</f>
        <v>1</v>
      </c>
      <c r="AR24" s="1" t="n">
        <v>36442</v>
      </c>
      <c r="AS24" s="153" t="n">
        <v>36442</v>
      </c>
    </row>
    <row r="25" customFormat="false" ht="15" hidden="false" customHeight="true" outlineLevel="0" collapsed="false">
      <c r="A25" s="1" t="n">
        <f aca="false">+A24+1</f>
        <v>10</v>
      </c>
      <c r="B25" s="91" t="n">
        <v>90000</v>
      </c>
      <c r="C25" s="151"/>
      <c r="D25" s="197" t="n">
        <v>0</v>
      </c>
      <c r="E25" s="151"/>
      <c r="F25" s="78" t="n">
        <v>30000</v>
      </c>
      <c r="G25" s="78" t="n">
        <v>0</v>
      </c>
      <c r="H25" s="78" t="n">
        <v>0</v>
      </c>
      <c r="I25" s="78" t="n">
        <f aca="false">I24</f>
        <v>0</v>
      </c>
      <c r="J25" s="79" t="n">
        <f aca="false">SUM(B25:I25)</f>
        <v>120000</v>
      </c>
      <c r="K25" s="80"/>
      <c r="L25" s="81" t="n">
        <v>52500</v>
      </c>
      <c r="M25" s="82"/>
      <c r="N25" s="197" t="n">
        <v>0</v>
      </c>
      <c r="O25" s="82"/>
      <c r="P25" s="83" t="n">
        <v>0</v>
      </c>
      <c r="Q25" s="84" t="n">
        <f aca="false">Q24</f>
        <v>0</v>
      </c>
      <c r="R25" s="84" t="n">
        <v>0</v>
      </c>
      <c r="S25" s="84" t="n">
        <v>0</v>
      </c>
      <c r="T25" s="85" t="n">
        <f aca="false">SUM(L25:S25)</f>
        <v>52500</v>
      </c>
      <c r="V25" s="86" t="n">
        <v>0</v>
      </c>
      <c r="W25" s="87"/>
      <c r="X25" s="197" t="n">
        <v>0</v>
      </c>
      <c r="Y25" s="198"/>
      <c r="Z25" s="88" t="n">
        <v>0</v>
      </c>
      <c r="AA25" s="89" t="n">
        <v>0</v>
      </c>
      <c r="AB25" s="90" t="n">
        <v>0</v>
      </c>
      <c r="AC25" s="79" t="n">
        <f aca="false">SUM(V25:AB25)</f>
        <v>0</v>
      </c>
      <c r="AE25" s="154" t="n">
        <f aca="false">+AC25+T25+J25</f>
        <v>172500</v>
      </c>
      <c r="AG25" s="34" t="n">
        <f aca="false">B25+L25+V25</f>
        <v>142500</v>
      </c>
      <c r="AH25" s="1" t="n">
        <f aca="false">D25+N25+X25</f>
        <v>0</v>
      </c>
      <c r="AI25" s="31" t="n">
        <f aca="false">AB25+AA25+Z25+S25+R25+Q25+P25+I25+H25+G25+F25</f>
        <v>30000</v>
      </c>
      <c r="AK25" s="83" t="n">
        <f aca="false">B25+L25</f>
        <v>142500</v>
      </c>
      <c r="AL25" s="83" t="n">
        <f aca="false">V25</f>
        <v>0</v>
      </c>
      <c r="AM25" s="84" t="n">
        <f aca="false">SUM(AK25:AL25)</f>
        <v>142500</v>
      </c>
      <c r="AO25" s="1" t="n">
        <f aca="false">IF(now-1&gt;AR25,1,"")</f>
        <v>1</v>
      </c>
      <c r="AR25" s="1" t="n">
        <v>36443</v>
      </c>
      <c r="AS25" s="153" t="n">
        <v>36443</v>
      </c>
    </row>
    <row r="26" customFormat="false" ht="15" hidden="false" customHeight="true" outlineLevel="0" collapsed="false">
      <c r="A26" s="1" t="n">
        <f aca="false">+A25+1</f>
        <v>11</v>
      </c>
      <c r="B26" s="91" t="n">
        <v>50000</v>
      </c>
      <c r="C26" s="151"/>
      <c r="D26" s="197" t="n">
        <v>0</v>
      </c>
      <c r="E26" s="151"/>
      <c r="F26" s="78" t="n">
        <v>70000</v>
      </c>
      <c r="G26" s="78" t="n">
        <v>0</v>
      </c>
      <c r="H26" s="78" t="n">
        <v>0</v>
      </c>
      <c r="I26" s="78" t="n">
        <f aca="false">I25</f>
        <v>0</v>
      </c>
      <c r="J26" s="79" t="n">
        <f aca="false">SUM(B26:I26)</f>
        <v>120000</v>
      </c>
      <c r="K26" s="80"/>
      <c r="L26" s="81" t="n">
        <v>60000</v>
      </c>
      <c r="M26" s="82"/>
      <c r="N26" s="197" t="n">
        <v>0</v>
      </c>
      <c r="O26" s="82"/>
      <c r="P26" s="83" t="n">
        <v>0</v>
      </c>
      <c r="Q26" s="84" t="n">
        <f aca="false">Q25</f>
        <v>0</v>
      </c>
      <c r="R26" s="84" t="n">
        <v>0</v>
      </c>
      <c r="S26" s="84" t="n">
        <v>0</v>
      </c>
      <c r="T26" s="85" t="n">
        <f aca="false">SUM(L26:S26)</f>
        <v>60000</v>
      </c>
      <c r="V26" s="86" t="n">
        <v>0</v>
      </c>
      <c r="W26" s="87"/>
      <c r="X26" s="197" t="n">
        <v>0</v>
      </c>
      <c r="Y26" s="198"/>
      <c r="Z26" s="88" t="n">
        <f aca="false">70000-P26-F26</f>
        <v>0</v>
      </c>
      <c r="AA26" s="89" t="n">
        <v>0</v>
      </c>
      <c r="AB26" s="90" t="n">
        <v>0</v>
      </c>
      <c r="AC26" s="79" t="n">
        <f aca="false">SUM(V26:AB26)</f>
        <v>0</v>
      </c>
      <c r="AE26" s="154" t="n">
        <f aca="false">+AC26+T26+J26</f>
        <v>180000</v>
      </c>
      <c r="AG26" s="34" t="n">
        <f aca="false">B26+L26+V26</f>
        <v>110000</v>
      </c>
      <c r="AH26" s="1" t="n">
        <f aca="false">D26+N26+X26</f>
        <v>0</v>
      </c>
      <c r="AI26" s="31" t="n">
        <f aca="false">AB26+AA26+Z26+S26+R26+Q26+P26+I26+H26+G26+F26</f>
        <v>70000</v>
      </c>
      <c r="AK26" s="83" t="n">
        <f aca="false">B26+L26</f>
        <v>110000</v>
      </c>
      <c r="AL26" s="83" t="n">
        <f aca="false">V26</f>
        <v>0</v>
      </c>
      <c r="AM26" s="84" t="n">
        <f aca="false">SUM(AK26:AL26)</f>
        <v>110000</v>
      </c>
      <c r="AO26" s="1" t="n">
        <f aca="false">IF(now-1&gt;AR26,1,"")</f>
        <v>1</v>
      </c>
      <c r="AR26" s="1" t="n">
        <v>36444</v>
      </c>
      <c r="AS26" s="153" t="n">
        <v>36444</v>
      </c>
    </row>
    <row r="27" customFormat="false" ht="15" hidden="false" customHeight="true" outlineLevel="0" collapsed="false">
      <c r="A27" s="1" t="n">
        <f aca="false">+A26+1</f>
        <v>12</v>
      </c>
      <c r="B27" s="91" t="n">
        <v>42000</v>
      </c>
      <c r="C27" s="151"/>
      <c r="D27" s="197" t="n">
        <v>20000</v>
      </c>
      <c r="E27" s="151"/>
      <c r="F27" s="78" t="n">
        <v>38000</v>
      </c>
      <c r="G27" s="78" t="n">
        <v>0</v>
      </c>
      <c r="H27" s="78" t="n">
        <v>0</v>
      </c>
      <c r="I27" s="78" t="n">
        <v>20000</v>
      </c>
      <c r="J27" s="79" t="n">
        <f aca="false">SUM(B27:I27)</f>
        <v>120000</v>
      </c>
      <c r="K27" s="80"/>
      <c r="L27" s="81" t="n">
        <v>0</v>
      </c>
      <c r="M27" s="82"/>
      <c r="N27" s="197" t="n">
        <v>0</v>
      </c>
      <c r="O27" s="82"/>
      <c r="P27" s="83" t="n">
        <v>59450</v>
      </c>
      <c r="Q27" s="84" t="n">
        <f aca="false">Q26</f>
        <v>0</v>
      </c>
      <c r="R27" s="84" t="n">
        <v>0</v>
      </c>
      <c r="S27" s="84" t="n">
        <v>0</v>
      </c>
      <c r="T27" s="85" t="n">
        <f aca="false">SUM(L27:S27)</f>
        <v>59450</v>
      </c>
      <c r="V27" s="86" t="n">
        <v>0</v>
      </c>
      <c r="W27" s="87"/>
      <c r="X27" s="197" t="n">
        <v>0</v>
      </c>
      <c r="Y27" s="198"/>
      <c r="Z27" s="88" t="n">
        <v>0</v>
      </c>
      <c r="AA27" s="89" t="n">
        <v>0</v>
      </c>
      <c r="AB27" s="90" t="n">
        <v>0</v>
      </c>
      <c r="AC27" s="79" t="n">
        <f aca="false">SUM(V27:AB27)</f>
        <v>0</v>
      </c>
      <c r="AE27" s="154" t="n">
        <f aca="false">+AC27+T27+J27</f>
        <v>179450</v>
      </c>
      <c r="AG27" s="34" t="n">
        <f aca="false">B27+L27+V27</f>
        <v>42000</v>
      </c>
      <c r="AH27" s="1" t="n">
        <f aca="false">D27+N27+X27</f>
        <v>20000</v>
      </c>
      <c r="AI27" s="31" t="n">
        <f aca="false">AB27+AA27+Z27+S27+R27+Q27+P27+I27+H27+G27+F27</f>
        <v>117450</v>
      </c>
      <c r="AK27" s="83" t="n">
        <f aca="false">B27+L27</f>
        <v>42000</v>
      </c>
      <c r="AL27" s="83" t="n">
        <f aca="false">V27</f>
        <v>0</v>
      </c>
      <c r="AM27" s="84" t="n">
        <f aca="false">SUM(AK27:AL27)</f>
        <v>42000</v>
      </c>
      <c r="AO27" s="1" t="n">
        <f aca="false">IF(now-1&gt;AR27,1,"")</f>
        <v>1</v>
      </c>
      <c r="AR27" s="1" t="n">
        <v>36445</v>
      </c>
      <c r="AS27" s="153" t="n">
        <v>36445</v>
      </c>
    </row>
    <row r="28" customFormat="false" ht="15" hidden="false" customHeight="true" outlineLevel="0" collapsed="false">
      <c r="A28" s="1" t="n">
        <f aca="false">+A27+1</f>
        <v>13</v>
      </c>
      <c r="B28" s="91" t="n">
        <v>35000</v>
      </c>
      <c r="C28" s="151"/>
      <c r="D28" s="197" t="n">
        <v>25000</v>
      </c>
      <c r="E28" s="151"/>
      <c r="F28" s="78" t="n">
        <v>40000</v>
      </c>
      <c r="G28" s="78" t="n">
        <v>0</v>
      </c>
      <c r="H28" s="78" t="n">
        <v>0</v>
      </c>
      <c r="I28" s="78" t="n">
        <v>20000</v>
      </c>
      <c r="J28" s="79" t="n">
        <f aca="false">SUM(B28:I28)</f>
        <v>120000</v>
      </c>
      <c r="K28" s="80"/>
      <c r="L28" s="81" t="n">
        <v>0</v>
      </c>
      <c r="M28" s="82"/>
      <c r="N28" s="197" t="n">
        <v>0</v>
      </c>
      <c r="O28" s="82"/>
      <c r="P28" s="83" t="n">
        <v>59992</v>
      </c>
      <c r="Q28" s="84" t="n">
        <f aca="false">Q27</f>
        <v>0</v>
      </c>
      <c r="R28" s="84" t="n">
        <v>0</v>
      </c>
      <c r="S28" s="84" t="n">
        <v>0</v>
      </c>
      <c r="T28" s="85" t="n">
        <f aca="false">SUM(L28:S28)</f>
        <v>59992</v>
      </c>
      <c r="V28" s="86" t="n">
        <v>0</v>
      </c>
      <c r="W28" s="87"/>
      <c r="X28" s="197" t="n">
        <v>0</v>
      </c>
      <c r="Y28" s="198"/>
      <c r="Z28" s="88" t="n">
        <v>0</v>
      </c>
      <c r="AA28" s="89" t="n">
        <v>0</v>
      </c>
      <c r="AB28" s="90" t="n">
        <v>0</v>
      </c>
      <c r="AC28" s="79" t="n">
        <f aca="false">SUM(V28:AB28)</f>
        <v>0</v>
      </c>
      <c r="AE28" s="154" t="n">
        <f aca="false">+AC28+T28+J28</f>
        <v>179992</v>
      </c>
      <c r="AG28" s="34" t="n">
        <f aca="false">B28+L28+V28</f>
        <v>35000</v>
      </c>
      <c r="AH28" s="1" t="n">
        <f aca="false">D28+N28+X28</f>
        <v>25000</v>
      </c>
      <c r="AI28" s="31" t="n">
        <f aca="false">AB28+AA28+Z28+S28+R28+Q28+P28+I28+H28+G28+F28</f>
        <v>119992</v>
      </c>
      <c r="AK28" s="83" t="n">
        <f aca="false">B28+L28</f>
        <v>35000</v>
      </c>
      <c r="AL28" s="83" t="n">
        <f aca="false">V28</f>
        <v>0</v>
      </c>
      <c r="AM28" s="84" t="n">
        <f aca="false">SUM(AK28:AL28)</f>
        <v>35000</v>
      </c>
      <c r="AO28" s="1" t="n">
        <f aca="false">IF(now-1&gt;AR28,1,"")</f>
        <v>1</v>
      </c>
      <c r="AR28" s="1" t="n">
        <v>36446</v>
      </c>
      <c r="AS28" s="153" t="n">
        <v>36446</v>
      </c>
    </row>
    <row r="29" customFormat="false" ht="15" hidden="false" customHeight="true" outlineLevel="0" collapsed="false">
      <c r="A29" s="1" t="n">
        <f aca="false">+A28+1</f>
        <v>14</v>
      </c>
      <c r="B29" s="91" t="n">
        <v>5000</v>
      </c>
      <c r="C29" s="151"/>
      <c r="D29" s="197" t="n">
        <v>25000</v>
      </c>
      <c r="E29" s="151"/>
      <c r="F29" s="78" t="n">
        <v>70000</v>
      </c>
      <c r="G29" s="78" t="n">
        <v>0</v>
      </c>
      <c r="H29" s="78" t="n">
        <v>0</v>
      </c>
      <c r="I29" s="78" t="n">
        <v>20000</v>
      </c>
      <c r="J29" s="79" t="n">
        <f aca="false">SUM(B29:I29)</f>
        <v>120000</v>
      </c>
      <c r="K29" s="80"/>
      <c r="L29" s="81" t="n">
        <v>60000</v>
      </c>
      <c r="M29" s="82"/>
      <c r="N29" s="197" t="n">
        <v>0</v>
      </c>
      <c r="O29" s="82"/>
      <c r="P29" s="83" t="n">
        <v>0</v>
      </c>
      <c r="Q29" s="84" t="n">
        <f aca="false">Q28</f>
        <v>0</v>
      </c>
      <c r="R29" s="84" t="n">
        <v>0</v>
      </c>
      <c r="S29" s="84" t="n">
        <v>0</v>
      </c>
      <c r="T29" s="85" t="n">
        <f aca="false">SUM(L29:S29)</f>
        <v>60000</v>
      </c>
      <c r="V29" s="86" t="n">
        <v>0</v>
      </c>
      <c r="W29" s="87"/>
      <c r="X29" s="197" t="n">
        <v>0</v>
      </c>
      <c r="Y29" s="198"/>
      <c r="Z29" s="88" t="n">
        <f aca="false">70000-P29-F29</f>
        <v>0</v>
      </c>
      <c r="AA29" s="89" t="n">
        <v>0</v>
      </c>
      <c r="AB29" s="90" t="n">
        <v>0</v>
      </c>
      <c r="AC29" s="79" t="n">
        <f aca="false">SUM(V29:AB29)</f>
        <v>0</v>
      </c>
      <c r="AE29" s="154" t="n">
        <f aca="false">+AC29+T29+J29</f>
        <v>180000</v>
      </c>
      <c r="AG29" s="34" t="n">
        <f aca="false">B29+L29+V29</f>
        <v>65000</v>
      </c>
      <c r="AH29" s="1" t="n">
        <f aca="false">D29+N29+X29</f>
        <v>25000</v>
      </c>
      <c r="AI29" s="31" t="n">
        <f aca="false">AB29+AA29+Z29+S29+R29+Q29+P29+I29+H29+G29+F29</f>
        <v>90000</v>
      </c>
      <c r="AK29" s="83" t="n">
        <f aca="false">B29+L29</f>
        <v>65000</v>
      </c>
      <c r="AL29" s="83" t="n">
        <f aca="false">V29</f>
        <v>0</v>
      </c>
      <c r="AM29" s="84" t="n">
        <f aca="false">SUM(AK29:AL29)</f>
        <v>65000</v>
      </c>
      <c r="AO29" s="1" t="n">
        <f aca="false">IF(now-1&gt;AR29,1,"")</f>
        <v>1</v>
      </c>
      <c r="AR29" s="1" t="n">
        <v>36447</v>
      </c>
      <c r="AS29" s="153" t="n">
        <v>36447</v>
      </c>
    </row>
    <row r="30" customFormat="false" ht="15" hidden="false" customHeight="true" outlineLevel="0" collapsed="false">
      <c r="A30" s="1" t="n">
        <f aca="false">+A29+1</f>
        <v>15</v>
      </c>
      <c r="B30" s="91" t="n">
        <v>0</v>
      </c>
      <c r="C30" s="151"/>
      <c r="D30" s="197" t="n">
        <v>25000</v>
      </c>
      <c r="E30" s="151"/>
      <c r="F30" s="78" t="n">
        <v>70000</v>
      </c>
      <c r="G30" s="78" t="n">
        <v>0</v>
      </c>
      <c r="H30" s="78" t="n">
        <v>0</v>
      </c>
      <c r="I30" s="78" t="n">
        <v>20000</v>
      </c>
      <c r="J30" s="79" t="n">
        <f aca="false">SUM(B30:I30)</f>
        <v>115000</v>
      </c>
      <c r="K30" s="80"/>
      <c r="L30" s="81" t="n">
        <v>35000</v>
      </c>
      <c r="M30" s="82"/>
      <c r="N30" s="197" t="n">
        <v>0</v>
      </c>
      <c r="O30" s="82"/>
      <c r="P30" s="83" t="n">
        <v>0</v>
      </c>
      <c r="Q30" s="84" t="n">
        <f aca="false">Q29</f>
        <v>0</v>
      </c>
      <c r="R30" s="84" t="n">
        <v>0</v>
      </c>
      <c r="S30" s="84" t="n">
        <v>0</v>
      </c>
      <c r="T30" s="85" t="n">
        <f aca="false">SUM(L30:S30)</f>
        <v>35000</v>
      </c>
      <c r="V30" s="86" t="n">
        <v>0</v>
      </c>
      <c r="W30" s="87"/>
      <c r="X30" s="197" t="n">
        <v>0</v>
      </c>
      <c r="Y30" s="198"/>
      <c r="Z30" s="88" t="n">
        <f aca="false">70000-P30-F30</f>
        <v>0</v>
      </c>
      <c r="AA30" s="89" t="n">
        <v>0</v>
      </c>
      <c r="AB30" s="90" t="n">
        <v>0</v>
      </c>
      <c r="AC30" s="79" t="n">
        <f aca="false">SUM(V30:AB30)</f>
        <v>0</v>
      </c>
      <c r="AE30" s="154" t="n">
        <f aca="false">+AC30+T30+J30</f>
        <v>150000</v>
      </c>
      <c r="AG30" s="34" t="n">
        <f aca="false">B30+L30+V30</f>
        <v>35000</v>
      </c>
      <c r="AH30" s="1" t="n">
        <f aca="false">D30+N30+X30</f>
        <v>25000</v>
      </c>
      <c r="AI30" s="31" t="n">
        <f aca="false">AB30+AA30+Z30+S30+R30+Q30+P30+I30+H30+G30+F30</f>
        <v>90000</v>
      </c>
      <c r="AK30" s="83" t="n">
        <f aca="false">B30+L30</f>
        <v>35000</v>
      </c>
      <c r="AL30" s="83" t="n">
        <f aca="false">V30</f>
        <v>0</v>
      </c>
      <c r="AM30" s="84" t="n">
        <f aca="false">SUM(AK30:AL30)</f>
        <v>35000</v>
      </c>
      <c r="AO30" s="1" t="n">
        <f aca="false">IF(now-1&gt;AR30,1,"")</f>
        <v>1</v>
      </c>
      <c r="AR30" s="1" t="n">
        <v>36448</v>
      </c>
      <c r="AS30" s="153" t="n">
        <v>36448</v>
      </c>
    </row>
    <row r="31" customFormat="false" ht="15" hidden="false" customHeight="true" outlineLevel="0" collapsed="false">
      <c r="A31" s="1" t="n">
        <f aca="false">+A30+1</f>
        <v>16</v>
      </c>
      <c r="B31" s="91" t="n">
        <v>65000</v>
      </c>
      <c r="C31" s="151"/>
      <c r="D31" s="197" t="n">
        <v>25000</v>
      </c>
      <c r="E31" s="151"/>
      <c r="F31" s="78" t="n">
        <v>30000</v>
      </c>
      <c r="G31" s="78" t="n">
        <v>0</v>
      </c>
      <c r="H31" s="78" t="n">
        <v>0</v>
      </c>
      <c r="I31" s="78" t="n">
        <v>0</v>
      </c>
      <c r="J31" s="79" t="n">
        <f aca="false">SUM(B31:I31)</f>
        <v>120000</v>
      </c>
      <c r="K31" s="80"/>
      <c r="L31" s="81" t="n">
        <v>60000</v>
      </c>
      <c r="M31" s="82"/>
      <c r="N31" s="197" t="n">
        <v>0</v>
      </c>
      <c r="O31" s="82"/>
      <c r="P31" s="83" t="n">
        <v>0</v>
      </c>
      <c r="Q31" s="84" t="n">
        <f aca="false">Q30</f>
        <v>0</v>
      </c>
      <c r="R31" s="84" t="n">
        <v>0</v>
      </c>
      <c r="S31" s="84" t="n">
        <v>0</v>
      </c>
      <c r="T31" s="85" t="n">
        <f aca="false">SUM(L31:S31)</f>
        <v>60000</v>
      </c>
      <c r="V31" s="86" t="n">
        <v>0</v>
      </c>
      <c r="W31" s="87"/>
      <c r="X31" s="197" t="n">
        <v>0</v>
      </c>
      <c r="Y31" s="198"/>
      <c r="Z31" s="88" t="n">
        <v>0</v>
      </c>
      <c r="AA31" s="89" t="n">
        <v>0</v>
      </c>
      <c r="AB31" s="90" t="n">
        <v>0</v>
      </c>
      <c r="AC31" s="79" t="n">
        <f aca="false">SUM(V31:AB31)</f>
        <v>0</v>
      </c>
      <c r="AE31" s="154" t="n">
        <f aca="false">+AC31+T31+J31</f>
        <v>180000</v>
      </c>
      <c r="AG31" s="34" t="n">
        <f aca="false">B31+L31+V31</f>
        <v>125000</v>
      </c>
      <c r="AH31" s="1" t="n">
        <f aca="false">D31+N31+X31</f>
        <v>25000</v>
      </c>
      <c r="AI31" s="31" t="n">
        <f aca="false">AB31+AA31+Z31+S31+R31+Q31+P31+I31+H31+G31+F31</f>
        <v>30000</v>
      </c>
      <c r="AK31" s="83" t="n">
        <f aca="false">B31+L31</f>
        <v>125000</v>
      </c>
      <c r="AL31" s="83" t="n">
        <f aca="false">V31</f>
        <v>0</v>
      </c>
      <c r="AM31" s="84" t="n">
        <f aca="false">SUM(AK31:AL31)</f>
        <v>125000</v>
      </c>
      <c r="AO31" s="1" t="n">
        <f aca="false">IF(now-1&gt;AR31,1,"")</f>
        <v>1</v>
      </c>
      <c r="AR31" s="1" t="n">
        <v>36449</v>
      </c>
      <c r="AS31" s="153" t="n">
        <v>36449</v>
      </c>
    </row>
    <row r="32" customFormat="false" ht="15" hidden="false" customHeight="true" outlineLevel="0" collapsed="false">
      <c r="A32" s="1" t="n">
        <f aca="false">+A31+1</f>
        <v>17</v>
      </c>
      <c r="B32" s="91" t="n">
        <v>0</v>
      </c>
      <c r="C32" s="151"/>
      <c r="D32" s="197" t="n">
        <v>0</v>
      </c>
      <c r="E32" s="151"/>
      <c r="F32" s="78" t="n">
        <v>5000</v>
      </c>
      <c r="G32" s="78" t="n">
        <v>0</v>
      </c>
      <c r="H32" s="78" t="n">
        <v>0</v>
      </c>
      <c r="I32" s="78" t="n">
        <v>0</v>
      </c>
      <c r="J32" s="79" t="n">
        <f aca="false">SUM(B32:I32)</f>
        <v>5000</v>
      </c>
      <c r="K32" s="80"/>
      <c r="L32" s="81" t="n">
        <v>0</v>
      </c>
      <c r="M32" s="82"/>
      <c r="N32" s="197" t="n">
        <v>0</v>
      </c>
      <c r="O32" s="82"/>
      <c r="P32" s="83" t="n">
        <v>0</v>
      </c>
      <c r="Q32" s="84" t="n">
        <f aca="false">Q31</f>
        <v>0</v>
      </c>
      <c r="R32" s="84" t="n">
        <v>0</v>
      </c>
      <c r="S32" s="84" t="n">
        <v>0</v>
      </c>
      <c r="T32" s="85" t="n">
        <f aca="false">SUM(L32:S32)</f>
        <v>0</v>
      </c>
      <c r="V32" s="86" t="n">
        <v>0</v>
      </c>
      <c r="W32" s="87"/>
      <c r="X32" s="197" t="n">
        <v>0</v>
      </c>
      <c r="Y32" s="198"/>
      <c r="Z32" s="88" t="n">
        <v>0</v>
      </c>
      <c r="AA32" s="89" t="n">
        <v>0</v>
      </c>
      <c r="AB32" s="90" t="n">
        <v>0</v>
      </c>
      <c r="AC32" s="79" t="n">
        <f aca="false">SUM(V32:AB32)</f>
        <v>0</v>
      </c>
      <c r="AE32" s="154" t="n">
        <f aca="false">+AC32+T32+J32</f>
        <v>5000</v>
      </c>
      <c r="AG32" s="34" t="n">
        <f aca="false">B32+L32+V32</f>
        <v>0</v>
      </c>
      <c r="AH32" s="1" t="n">
        <f aca="false">D32+N32+X32</f>
        <v>0</v>
      </c>
      <c r="AI32" s="31" t="n">
        <f aca="false">AB32+AA32+Z32+S32+R32+Q32+P32+I32+H32+G32+F32</f>
        <v>5000</v>
      </c>
      <c r="AK32" s="83" t="n">
        <f aca="false">B32+L32</f>
        <v>0</v>
      </c>
      <c r="AL32" s="83" t="n">
        <f aca="false">V32</f>
        <v>0</v>
      </c>
      <c r="AM32" s="84" t="n">
        <f aca="false">SUM(AK32:AL32)</f>
        <v>0</v>
      </c>
      <c r="AO32" s="1" t="n">
        <f aca="false">IF(now-1&gt;AR32,1,"")</f>
        <v>1</v>
      </c>
      <c r="AR32" s="1" t="n">
        <v>36450</v>
      </c>
      <c r="AS32" s="153" t="n">
        <v>36450</v>
      </c>
    </row>
    <row r="33" customFormat="false" ht="15" hidden="false" customHeight="true" outlineLevel="0" collapsed="false">
      <c r="A33" s="1" t="n">
        <f aca="false">+A32+1</f>
        <v>18</v>
      </c>
      <c r="B33" s="91" t="n">
        <v>50000</v>
      </c>
      <c r="C33" s="151"/>
      <c r="D33" s="197" t="n">
        <v>0</v>
      </c>
      <c r="E33" s="151"/>
      <c r="F33" s="78" t="n">
        <v>0</v>
      </c>
      <c r="G33" s="78" t="n">
        <v>0</v>
      </c>
      <c r="H33" s="78" t="n">
        <v>0</v>
      </c>
      <c r="I33" s="78" t="n">
        <v>0</v>
      </c>
      <c r="J33" s="79" t="n">
        <f aca="false">SUM(B33:I33)</f>
        <v>50000</v>
      </c>
      <c r="K33" s="80"/>
      <c r="L33" s="81" t="n">
        <v>15000</v>
      </c>
      <c r="M33" s="82"/>
      <c r="N33" s="197" t="n">
        <v>0</v>
      </c>
      <c r="O33" s="82"/>
      <c r="P33" s="83" t="n">
        <v>0</v>
      </c>
      <c r="Q33" s="84" t="n">
        <f aca="false">Q32</f>
        <v>0</v>
      </c>
      <c r="R33" s="84" t="n">
        <v>0</v>
      </c>
      <c r="S33" s="84" t="n">
        <v>0</v>
      </c>
      <c r="T33" s="85" t="n">
        <f aca="false">SUM(L33:S33)</f>
        <v>15000</v>
      </c>
      <c r="V33" s="86" t="n">
        <v>0</v>
      </c>
      <c r="W33" s="87"/>
      <c r="X33" s="197" t="n">
        <v>0</v>
      </c>
      <c r="Y33" s="198"/>
      <c r="Z33" s="88" t="n">
        <v>0</v>
      </c>
      <c r="AA33" s="89" t="n">
        <v>0</v>
      </c>
      <c r="AB33" s="90" t="n">
        <v>0</v>
      </c>
      <c r="AC33" s="79" t="n">
        <f aca="false">SUM(V33:AB33)</f>
        <v>0</v>
      </c>
      <c r="AE33" s="154" t="n">
        <f aca="false">+AC33+T33+J33</f>
        <v>65000</v>
      </c>
      <c r="AG33" s="34" t="n">
        <f aca="false">B33+L33+V33</f>
        <v>65000</v>
      </c>
      <c r="AH33" s="1" t="n">
        <f aca="false">D33+N33+X33</f>
        <v>0</v>
      </c>
      <c r="AI33" s="31" t="n">
        <f aca="false">AB33+AA33+Z33+S33+R33+Q33+P33+I33+H33+G33+F33</f>
        <v>0</v>
      </c>
      <c r="AK33" s="83" t="n">
        <f aca="false">B33+L33</f>
        <v>65000</v>
      </c>
      <c r="AL33" s="83" t="n">
        <f aca="false">V33</f>
        <v>0</v>
      </c>
      <c r="AM33" s="84" t="n">
        <f aca="false">SUM(AK33:AL33)</f>
        <v>65000</v>
      </c>
      <c r="AO33" s="1" t="n">
        <f aca="false">IF(now-1&gt;AR33,1,"")</f>
        <v>1</v>
      </c>
      <c r="AR33" s="1" t="n">
        <v>36451</v>
      </c>
      <c r="AS33" s="153" t="n">
        <v>36451</v>
      </c>
    </row>
    <row r="34" customFormat="false" ht="15" hidden="false" customHeight="true" outlineLevel="0" collapsed="false">
      <c r="A34" s="1" t="n">
        <f aca="false">+A33+1</f>
        <v>19</v>
      </c>
      <c r="B34" s="91" t="n">
        <v>120000</v>
      </c>
      <c r="C34" s="151"/>
      <c r="D34" s="197" t="n">
        <v>0</v>
      </c>
      <c r="E34" s="151"/>
      <c r="F34" s="78" t="n">
        <v>0</v>
      </c>
      <c r="G34" s="78" t="n">
        <v>0</v>
      </c>
      <c r="H34" s="78" t="n">
        <v>0</v>
      </c>
      <c r="I34" s="78" t="n">
        <v>0</v>
      </c>
      <c r="J34" s="79" t="n">
        <f aca="false">SUM(B34:I34)</f>
        <v>120000</v>
      </c>
      <c r="K34" s="80"/>
      <c r="L34" s="81" t="n">
        <v>0</v>
      </c>
      <c r="M34" s="82"/>
      <c r="N34" s="197" t="n">
        <v>0</v>
      </c>
      <c r="O34" s="82"/>
      <c r="P34" s="83" t="n">
        <v>15000</v>
      </c>
      <c r="Q34" s="84" t="n">
        <f aca="false">Q33</f>
        <v>0</v>
      </c>
      <c r="R34" s="84" t="n">
        <v>0</v>
      </c>
      <c r="S34" s="84" t="n">
        <v>0</v>
      </c>
      <c r="T34" s="85" t="n">
        <f aca="false">SUM(L34:S34)</f>
        <v>15000</v>
      </c>
      <c r="V34" s="86" t="n">
        <v>0</v>
      </c>
      <c r="W34" s="87"/>
      <c r="X34" s="197" t="n">
        <v>0</v>
      </c>
      <c r="Y34" s="198"/>
      <c r="Z34" s="88" t="n">
        <v>0</v>
      </c>
      <c r="AA34" s="89" t="n">
        <v>0</v>
      </c>
      <c r="AB34" s="90" t="n">
        <v>0</v>
      </c>
      <c r="AC34" s="79" t="n">
        <f aca="false">SUM(V34:AB34)</f>
        <v>0</v>
      </c>
      <c r="AE34" s="154" t="n">
        <f aca="false">+AC34+T34+J34</f>
        <v>135000</v>
      </c>
      <c r="AG34" s="34" t="n">
        <f aca="false">B34+L34+V34</f>
        <v>120000</v>
      </c>
      <c r="AH34" s="1" t="n">
        <f aca="false">D34+N34+X34</f>
        <v>0</v>
      </c>
      <c r="AI34" s="31" t="n">
        <f aca="false">AB34+AA34+Z34+S34+R34+Q34+P34+I34+H34+G34+F34</f>
        <v>15000</v>
      </c>
      <c r="AK34" s="83" t="n">
        <f aca="false">B34+L34</f>
        <v>120000</v>
      </c>
      <c r="AL34" s="83" t="n">
        <f aca="false">V34</f>
        <v>0</v>
      </c>
      <c r="AM34" s="84" t="n">
        <f aca="false">SUM(AK34:AL34)</f>
        <v>120000</v>
      </c>
      <c r="AO34" s="1" t="n">
        <f aca="false">IF(now-1&gt;AR34,1,"")</f>
        <v>1</v>
      </c>
      <c r="AR34" s="1" t="n">
        <v>36452</v>
      </c>
      <c r="AS34" s="153" t="n">
        <v>36452</v>
      </c>
    </row>
    <row r="35" customFormat="false" ht="15" hidden="false" customHeight="true" outlineLevel="0" collapsed="false">
      <c r="A35" s="1" t="n">
        <f aca="false">+A34+1</f>
        <v>20</v>
      </c>
      <c r="B35" s="91" t="n">
        <v>120000</v>
      </c>
      <c r="C35" s="151"/>
      <c r="D35" s="197" t="n">
        <v>0</v>
      </c>
      <c r="E35" s="151"/>
      <c r="F35" s="78" t="n">
        <v>0</v>
      </c>
      <c r="G35" s="78" t="n">
        <v>0</v>
      </c>
      <c r="H35" s="78" t="n">
        <v>0</v>
      </c>
      <c r="I35" s="78" t="n">
        <v>0</v>
      </c>
      <c r="J35" s="79" t="n">
        <f aca="false">SUM(B35:I35)</f>
        <v>120000</v>
      </c>
      <c r="K35" s="80"/>
      <c r="L35" s="81" t="n">
        <v>0</v>
      </c>
      <c r="M35" s="82"/>
      <c r="N35" s="197" t="n">
        <v>0</v>
      </c>
      <c r="O35" s="82"/>
      <c r="P35" s="83" t="n">
        <v>15000</v>
      </c>
      <c r="Q35" s="84" t="n">
        <f aca="false">Q34</f>
        <v>0</v>
      </c>
      <c r="R35" s="84" t="n">
        <v>0</v>
      </c>
      <c r="S35" s="84" t="n">
        <v>0</v>
      </c>
      <c r="T35" s="85" t="n">
        <f aca="false">SUM(L35:S35)</f>
        <v>15000</v>
      </c>
      <c r="V35" s="86" t="n">
        <v>0</v>
      </c>
      <c r="W35" s="87"/>
      <c r="X35" s="197" t="n">
        <v>0</v>
      </c>
      <c r="Y35" s="198"/>
      <c r="Z35" s="88" t="n">
        <v>0</v>
      </c>
      <c r="AA35" s="89" t="n">
        <v>0</v>
      </c>
      <c r="AB35" s="90" t="n">
        <v>0</v>
      </c>
      <c r="AC35" s="79" t="n">
        <f aca="false">SUM(V35:AB35)</f>
        <v>0</v>
      </c>
      <c r="AE35" s="154" t="n">
        <f aca="false">+AC35+T35+J35</f>
        <v>135000</v>
      </c>
      <c r="AG35" s="34" t="n">
        <f aca="false">B35+L35+V35</f>
        <v>120000</v>
      </c>
      <c r="AH35" s="1" t="n">
        <f aca="false">D35+N35+X35</f>
        <v>0</v>
      </c>
      <c r="AI35" s="31" t="n">
        <f aca="false">AB35+AA35+Z35+S35+R35+Q35+P35+I35+H35+G35+F35</f>
        <v>15000</v>
      </c>
      <c r="AK35" s="83" t="n">
        <f aca="false">B35+L35</f>
        <v>120000</v>
      </c>
      <c r="AL35" s="83" t="n">
        <f aca="false">V35</f>
        <v>0</v>
      </c>
      <c r="AM35" s="84" t="n">
        <f aca="false">SUM(AK35:AL35)</f>
        <v>120000</v>
      </c>
      <c r="AO35" s="1" t="n">
        <f aca="false">IF(now-1&gt;AR35,1,"")</f>
        <v>1</v>
      </c>
      <c r="AR35" s="1" t="n">
        <v>36453</v>
      </c>
      <c r="AS35" s="153" t="n">
        <v>36453</v>
      </c>
    </row>
    <row r="36" customFormat="false" ht="15" hidden="false" customHeight="true" outlineLevel="0" collapsed="false">
      <c r="A36" s="1" t="n">
        <f aca="false">+A35+1</f>
        <v>21</v>
      </c>
      <c r="B36" s="91" t="n">
        <v>30583</v>
      </c>
      <c r="C36" s="151"/>
      <c r="D36" s="197" t="n">
        <v>0</v>
      </c>
      <c r="E36" s="151"/>
      <c r="F36" s="78" t="n">
        <v>0</v>
      </c>
      <c r="G36" s="78" t="n">
        <v>0</v>
      </c>
      <c r="H36" s="78" t="n">
        <v>0</v>
      </c>
      <c r="I36" s="78" t="n">
        <v>0</v>
      </c>
      <c r="J36" s="79" t="n">
        <f aca="false">SUM(B36:I36)</f>
        <v>30583</v>
      </c>
      <c r="K36" s="80"/>
      <c r="L36" s="81" t="n">
        <v>0</v>
      </c>
      <c r="M36" s="82"/>
      <c r="N36" s="197" t="n">
        <v>0</v>
      </c>
      <c r="O36" s="82"/>
      <c r="P36" s="83" t="n">
        <v>15000</v>
      </c>
      <c r="Q36" s="84" t="n">
        <f aca="false">Q35</f>
        <v>0</v>
      </c>
      <c r="R36" s="84" t="n">
        <v>0</v>
      </c>
      <c r="S36" s="84" t="n">
        <v>0</v>
      </c>
      <c r="T36" s="85" t="n">
        <f aca="false">SUM(L36:S36)</f>
        <v>15000</v>
      </c>
      <c r="V36" s="86" t="n">
        <v>59417</v>
      </c>
      <c r="W36" s="87"/>
      <c r="X36" s="197" t="n">
        <v>0</v>
      </c>
      <c r="Y36" s="198"/>
      <c r="Z36" s="88" t="n">
        <v>0</v>
      </c>
      <c r="AA36" s="89" t="n">
        <v>0</v>
      </c>
      <c r="AB36" s="90" t="n">
        <v>0</v>
      </c>
      <c r="AC36" s="79" t="n">
        <f aca="false">SUM(V36:AB36)</f>
        <v>59417</v>
      </c>
      <c r="AE36" s="154" t="n">
        <f aca="false">+AC36+T36+J36</f>
        <v>105000</v>
      </c>
      <c r="AG36" s="34" t="n">
        <f aca="false">B36+L36+V36</f>
        <v>90000</v>
      </c>
      <c r="AH36" s="1" t="n">
        <f aca="false">D36+N36+X36</f>
        <v>0</v>
      </c>
      <c r="AI36" s="31" t="n">
        <f aca="false">AB36+AA36+Z36+S36+R36+Q36+P36+I36+H36+G36+F36</f>
        <v>15000</v>
      </c>
      <c r="AK36" s="83" t="n">
        <f aca="false">B36+L36</f>
        <v>30583</v>
      </c>
      <c r="AL36" s="83" t="n">
        <f aca="false">V36</f>
        <v>59417</v>
      </c>
      <c r="AM36" s="84" t="n">
        <f aca="false">SUM(AK36:AL36)</f>
        <v>90000</v>
      </c>
      <c r="AO36" s="1" t="n">
        <f aca="false">IF(now-1&gt;AR36,1,"")</f>
        <v>1</v>
      </c>
      <c r="AR36" s="1" t="n">
        <v>36454</v>
      </c>
      <c r="AS36" s="153" t="n">
        <v>36454</v>
      </c>
    </row>
    <row r="37" customFormat="false" ht="15" hidden="false" customHeight="true" outlineLevel="0" collapsed="false">
      <c r="A37" s="1" t="n">
        <f aca="false">+A36+1</f>
        <v>22</v>
      </c>
      <c r="B37" s="91" t="n">
        <v>0</v>
      </c>
      <c r="C37" s="151"/>
      <c r="D37" s="197" t="n">
        <v>0</v>
      </c>
      <c r="E37" s="151"/>
      <c r="F37" s="78" t="n">
        <v>0</v>
      </c>
      <c r="G37" s="78" t="n">
        <v>0</v>
      </c>
      <c r="H37" s="78" t="n">
        <v>0</v>
      </c>
      <c r="I37" s="78" t="n">
        <v>0</v>
      </c>
      <c r="J37" s="79" t="n">
        <f aca="false">SUM(B37:I37)</f>
        <v>0</v>
      </c>
      <c r="K37" s="80"/>
      <c r="L37" s="81" t="n">
        <v>0</v>
      </c>
      <c r="M37" s="82"/>
      <c r="N37" s="197" t="n">
        <v>0</v>
      </c>
      <c r="O37" s="82"/>
      <c r="P37" s="83" t="n">
        <v>0</v>
      </c>
      <c r="Q37" s="84" t="n">
        <f aca="false">Q36</f>
        <v>0</v>
      </c>
      <c r="R37" s="84" t="n">
        <v>0</v>
      </c>
      <c r="S37" s="84" t="n">
        <v>0</v>
      </c>
      <c r="T37" s="85" t="n">
        <f aca="false">SUM(L37:S37)</f>
        <v>0</v>
      </c>
      <c r="V37" s="86" t="n">
        <v>31667</v>
      </c>
      <c r="W37" s="87"/>
      <c r="X37" s="197" t="n">
        <v>0</v>
      </c>
      <c r="Y37" s="198"/>
      <c r="Z37" s="88" t="n">
        <v>15000</v>
      </c>
      <c r="AA37" s="89" t="n">
        <v>0</v>
      </c>
      <c r="AB37" s="90" t="n">
        <v>0</v>
      </c>
      <c r="AC37" s="79" t="n">
        <f aca="false">SUM(V37:AB37)</f>
        <v>46667</v>
      </c>
      <c r="AE37" s="154" t="n">
        <f aca="false">+AC37+T37+J37</f>
        <v>46667</v>
      </c>
      <c r="AG37" s="34" t="n">
        <f aca="false">B37+L37+V37</f>
        <v>31667</v>
      </c>
      <c r="AH37" s="1" t="n">
        <f aca="false">D37+N37+X37</f>
        <v>0</v>
      </c>
      <c r="AI37" s="31" t="n">
        <f aca="false">AB37+AA37+Z37+S37+R37+Q37+P37+I37+H37+G37+F37</f>
        <v>15000</v>
      </c>
      <c r="AK37" s="83" t="n">
        <f aca="false">B37+L37</f>
        <v>0</v>
      </c>
      <c r="AL37" s="83" t="n">
        <f aca="false">V37</f>
        <v>31667</v>
      </c>
      <c r="AM37" s="84" t="n">
        <f aca="false">SUM(AK37:AL37)</f>
        <v>31667</v>
      </c>
      <c r="AO37" s="1" t="n">
        <f aca="false">IF(now-1&gt;AR37,1,"")</f>
        <v>1</v>
      </c>
      <c r="AR37" s="1" t="n">
        <v>36455</v>
      </c>
      <c r="AS37" s="153" t="n">
        <v>36455</v>
      </c>
    </row>
    <row r="38" customFormat="false" ht="15" hidden="false" customHeight="true" outlineLevel="0" collapsed="false">
      <c r="A38" s="1" t="n">
        <f aca="false">+A37+1</f>
        <v>23</v>
      </c>
      <c r="B38" s="91" t="n">
        <v>0</v>
      </c>
      <c r="C38" s="151"/>
      <c r="D38" s="197" t="n">
        <v>0</v>
      </c>
      <c r="E38" s="151"/>
      <c r="F38" s="78" t="n">
        <v>0</v>
      </c>
      <c r="G38" s="78" t="n">
        <v>0</v>
      </c>
      <c r="H38" s="78" t="n">
        <v>0</v>
      </c>
      <c r="I38" s="78" t="n">
        <v>0</v>
      </c>
      <c r="J38" s="79" t="n">
        <f aca="false">SUM(B38:I38)</f>
        <v>0</v>
      </c>
      <c r="K38" s="80"/>
      <c r="L38" s="81" t="n">
        <v>0</v>
      </c>
      <c r="M38" s="82"/>
      <c r="N38" s="197" t="n">
        <v>0</v>
      </c>
      <c r="O38" s="82"/>
      <c r="P38" s="83" t="n">
        <v>0</v>
      </c>
      <c r="Q38" s="84" t="n">
        <f aca="false">Q37</f>
        <v>0</v>
      </c>
      <c r="R38" s="84" t="n">
        <v>0</v>
      </c>
      <c r="S38" s="84" t="n">
        <v>0</v>
      </c>
      <c r="T38" s="85" t="n">
        <f aca="false">SUM(L38:S38)</f>
        <v>0</v>
      </c>
      <c r="V38" s="86" t="n">
        <v>33333</v>
      </c>
      <c r="W38" s="87"/>
      <c r="X38" s="197" t="n">
        <v>0</v>
      </c>
      <c r="Y38" s="198"/>
      <c r="Z38" s="88" t="n">
        <v>0</v>
      </c>
      <c r="AA38" s="89" t="n">
        <v>0</v>
      </c>
      <c r="AB38" s="90" t="n">
        <v>0</v>
      </c>
      <c r="AC38" s="79" t="n">
        <f aca="false">SUM(V38:AB38)</f>
        <v>33333</v>
      </c>
      <c r="AE38" s="154" t="n">
        <f aca="false">+AC38+T38+J38</f>
        <v>33333</v>
      </c>
      <c r="AG38" s="34" t="n">
        <f aca="false">B38+L38+V38</f>
        <v>33333</v>
      </c>
      <c r="AH38" s="1" t="n">
        <f aca="false">D38+N38+X38</f>
        <v>0</v>
      </c>
      <c r="AI38" s="31" t="n">
        <f aca="false">AB38+AA38+Z38+S38+R38+Q38+P38+I38+H38+G38+F38</f>
        <v>0</v>
      </c>
      <c r="AK38" s="83" t="n">
        <f aca="false">B38+L38</f>
        <v>0</v>
      </c>
      <c r="AL38" s="83" t="n">
        <f aca="false">V38</f>
        <v>33333</v>
      </c>
      <c r="AM38" s="84" t="n">
        <f aca="false">SUM(AK38:AL38)</f>
        <v>33333</v>
      </c>
      <c r="AO38" s="1" t="n">
        <f aca="false">IF(now-1&gt;AR38,1,"")</f>
        <v>1</v>
      </c>
      <c r="AR38" s="1" t="n">
        <v>36456</v>
      </c>
      <c r="AS38" s="153" t="n">
        <v>36456</v>
      </c>
    </row>
    <row r="39" customFormat="false" ht="15" hidden="false" customHeight="true" outlineLevel="0" collapsed="false">
      <c r="A39" s="1" t="n">
        <f aca="false">+A38+1</f>
        <v>24</v>
      </c>
      <c r="B39" s="91" t="n">
        <v>0</v>
      </c>
      <c r="C39" s="151"/>
      <c r="D39" s="197" t="n">
        <v>0</v>
      </c>
      <c r="E39" s="151"/>
      <c r="F39" s="78" t="n">
        <v>0</v>
      </c>
      <c r="G39" s="78" t="n">
        <v>0</v>
      </c>
      <c r="H39" s="78" t="n">
        <v>0</v>
      </c>
      <c r="I39" s="78" t="n">
        <v>0</v>
      </c>
      <c r="J39" s="79" t="n">
        <f aca="false">SUM(B39:I39)</f>
        <v>0</v>
      </c>
      <c r="K39" s="80"/>
      <c r="L39" s="81" t="n">
        <v>0</v>
      </c>
      <c r="M39" s="82"/>
      <c r="N39" s="197" t="n">
        <v>0</v>
      </c>
      <c r="O39" s="82"/>
      <c r="P39" s="83" t="n">
        <v>0</v>
      </c>
      <c r="Q39" s="84" t="n">
        <f aca="false">Q38</f>
        <v>0</v>
      </c>
      <c r="R39" s="84" t="n">
        <v>0</v>
      </c>
      <c r="S39" s="84" t="n">
        <v>0</v>
      </c>
      <c r="T39" s="85" t="n">
        <f aca="false">SUM(L39:S39)</f>
        <v>0</v>
      </c>
      <c r="V39" s="86" t="n">
        <v>33000</v>
      </c>
      <c r="W39" s="87"/>
      <c r="X39" s="197" t="n">
        <v>0</v>
      </c>
      <c r="Y39" s="198"/>
      <c r="Z39" s="88" t="n">
        <v>0</v>
      </c>
      <c r="AA39" s="89" t="n">
        <v>0</v>
      </c>
      <c r="AB39" s="90" t="n">
        <v>0</v>
      </c>
      <c r="AC39" s="79" t="n">
        <f aca="false">SUM(V39:AB39)</f>
        <v>33000</v>
      </c>
      <c r="AE39" s="154" t="n">
        <f aca="false">+AC39+T39+J39</f>
        <v>33000</v>
      </c>
      <c r="AG39" s="34" t="n">
        <f aca="false">B39+L39+V39</f>
        <v>33000</v>
      </c>
      <c r="AH39" s="1" t="n">
        <f aca="false">D39+N39+X39</f>
        <v>0</v>
      </c>
      <c r="AI39" s="31" t="n">
        <f aca="false">AB39+AA39+Z39+S39+R39+Q39+P39+I39+H39+G39+F39</f>
        <v>0</v>
      </c>
      <c r="AK39" s="83" t="n">
        <f aca="false">B39+L39</f>
        <v>0</v>
      </c>
      <c r="AL39" s="83" t="n">
        <f aca="false">V39</f>
        <v>33000</v>
      </c>
      <c r="AM39" s="84" t="n">
        <f aca="false">SUM(AK39:AL39)</f>
        <v>33000</v>
      </c>
      <c r="AO39" s="1" t="n">
        <f aca="false">IF(now-1&gt;AR39,1,"")</f>
        <v>1</v>
      </c>
      <c r="AR39" s="1" t="n">
        <v>36457</v>
      </c>
      <c r="AS39" s="153" t="n">
        <v>36457</v>
      </c>
    </row>
    <row r="40" customFormat="false" ht="15" hidden="false" customHeight="true" outlineLevel="0" collapsed="false">
      <c r="A40" s="1" t="n">
        <f aca="false">+A39+1</f>
        <v>25</v>
      </c>
      <c r="B40" s="91" t="n">
        <v>0</v>
      </c>
      <c r="C40" s="151"/>
      <c r="D40" s="197" t="n">
        <v>0</v>
      </c>
      <c r="E40" s="151"/>
      <c r="F40" s="78" t="n">
        <v>0</v>
      </c>
      <c r="G40" s="78" t="n">
        <v>0</v>
      </c>
      <c r="H40" s="78" t="n">
        <v>0</v>
      </c>
      <c r="I40" s="78" t="n">
        <v>0</v>
      </c>
      <c r="J40" s="79" t="n">
        <f aca="false">SUM(B40:I40)</f>
        <v>0</v>
      </c>
      <c r="K40" s="80"/>
      <c r="L40" s="81" t="n">
        <v>0</v>
      </c>
      <c r="M40" s="82"/>
      <c r="N40" s="197" t="n">
        <v>0</v>
      </c>
      <c r="O40" s="82"/>
      <c r="P40" s="83" t="n">
        <v>0</v>
      </c>
      <c r="Q40" s="84" t="n">
        <f aca="false">Q39</f>
        <v>0</v>
      </c>
      <c r="R40" s="84" t="n">
        <v>0</v>
      </c>
      <c r="S40" s="84" t="n">
        <v>0</v>
      </c>
      <c r="T40" s="85" t="n">
        <f aca="false">SUM(L40:S40)</f>
        <v>0</v>
      </c>
      <c r="V40" s="86" t="n">
        <v>114000</v>
      </c>
      <c r="W40" s="87"/>
      <c r="X40" s="197" t="n">
        <v>0</v>
      </c>
      <c r="Y40" s="198"/>
      <c r="Z40" s="88" t="n">
        <v>0</v>
      </c>
      <c r="AA40" s="89" t="n">
        <v>0</v>
      </c>
      <c r="AB40" s="90" t="n">
        <v>0</v>
      </c>
      <c r="AC40" s="79" t="n">
        <f aca="false">SUM(V40:AB40)</f>
        <v>114000</v>
      </c>
      <c r="AE40" s="154" t="n">
        <f aca="false">+AC40+T40+J40</f>
        <v>114000</v>
      </c>
      <c r="AG40" s="34" t="n">
        <f aca="false">B40+L40+V40</f>
        <v>114000</v>
      </c>
      <c r="AH40" s="1" t="n">
        <f aca="false">D40+N40+X40</f>
        <v>0</v>
      </c>
      <c r="AI40" s="31" t="n">
        <f aca="false">AB40+AA40+Z40+S40+R40+Q40+P40+I40+H40+G40+F40</f>
        <v>0</v>
      </c>
      <c r="AK40" s="83" t="n">
        <f aca="false">B40+L40</f>
        <v>0</v>
      </c>
      <c r="AL40" s="83" t="n">
        <f aca="false">V40</f>
        <v>114000</v>
      </c>
      <c r="AM40" s="84" t="n">
        <f aca="false">SUM(AK40:AL40)</f>
        <v>114000</v>
      </c>
      <c r="AO40" s="1" t="n">
        <f aca="false">IF(now-1&gt;AR40,1,"")</f>
        <v>1</v>
      </c>
      <c r="AR40" s="1" t="n">
        <v>36458</v>
      </c>
      <c r="AS40" s="153" t="n">
        <v>36458</v>
      </c>
    </row>
    <row r="41" customFormat="false" ht="15" hidden="false" customHeight="true" outlineLevel="0" collapsed="false">
      <c r="A41" s="1" t="n">
        <f aca="false">+A40+1</f>
        <v>26</v>
      </c>
      <c r="B41" s="91" t="n">
        <v>0</v>
      </c>
      <c r="C41" s="151"/>
      <c r="D41" s="197" t="n">
        <v>0</v>
      </c>
      <c r="E41" s="151"/>
      <c r="F41" s="78" t="n">
        <v>0</v>
      </c>
      <c r="G41" s="78" t="n">
        <v>0</v>
      </c>
      <c r="H41" s="78" t="n">
        <v>0</v>
      </c>
      <c r="I41" s="78" t="n">
        <v>0</v>
      </c>
      <c r="J41" s="79" t="n">
        <f aca="false">SUM(B41:I41)</f>
        <v>0</v>
      </c>
      <c r="K41" s="80"/>
      <c r="L41" s="81" t="n">
        <v>0</v>
      </c>
      <c r="M41" s="82"/>
      <c r="N41" s="197" t="n">
        <v>0</v>
      </c>
      <c r="O41" s="82"/>
      <c r="P41" s="83" t="n">
        <v>0</v>
      </c>
      <c r="Q41" s="84" t="n">
        <f aca="false">Q40</f>
        <v>0</v>
      </c>
      <c r="R41" s="84" t="n">
        <v>0</v>
      </c>
      <c r="S41" s="84" t="n">
        <v>0</v>
      </c>
      <c r="T41" s="85" t="n">
        <f aca="false">SUM(L41:S41)</f>
        <v>0</v>
      </c>
      <c r="V41" s="86" t="n">
        <v>0</v>
      </c>
      <c r="W41" s="87"/>
      <c r="X41" s="197" t="n">
        <v>0</v>
      </c>
      <c r="Y41" s="198"/>
      <c r="Z41" s="88" t="n">
        <v>0</v>
      </c>
      <c r="AA41" s="89" t="n">
        <v>0</v>
      </c>
      <c r="AB41" s="90" t="n">
        <v>0</v>
      </c>
      <c r="AC41" s="79" t="n">
        <f aca="false">SUM(V41:AB41)</f>
        <v>0</v>
      </c>
      <c r="AE41" s="154" t="n">
        <f aca="false">+AC41+T41+J41</f>
        <v>0</v>
      </c>
      <c r="AG41" s="34" t="n">
        <f aca="false">B41+L41+V41</f>
        <v>0</v>
      </c>
      <c r="AH41" s="1" t="n">
        <f aca="false">D41+N41+X41</f>
        <v>0</v>
      </c>
      <c r="AI41" s="31" t="n">
        <f aca="false">AB41+AA41+Z41+S41+R41+Q41+P41+I41+H41+G41+F41</f>
        <v>0</v>
      </c>
      <c r="AK41" s="83" t="n">
        <f aca="false">B41+L41</f>
        <v>0</v>
      </c>
      <c r="AL41" s="83" t="n">
        <f aca="false">V41</f>
        <v>0</v>
      </c>
      <c r="AM41" s="84" t="n">
        <f aca="false">SUM(AK41:AL41)</f>
        <v>0</v>
      </c>
      <c r="AO41" s="1" t="n">
        <f aca="false">IF(now-1&gt;AR41,1,"")</f>
        <v>1</v>
      </c>
      <c r="AR41" s="1" t="n">
        <v>36459</v>
      </c>
      <c r="AS41" s="153" t="n">
        <v>36459</v>
      </c>
    </row>
    <row r="42" customFormat="false" ht="15" hidden="false" customHeight="true" outlineLevel="0" collapsed="false">
      <c r="A42" s="1" t="n">
        <f aca="false">+A41+1</f>
        <v>27</v>
      </c>
      <c r="B42" s="91" t="n">
        <v>0</v>
      </c>
      <c r="C42" s="151"/>
      <c r="D42" s="197" t="n">
        <v>0</v>
      </c>
      <c r="E42" s="151"/>
      <c r="F42" s="78" t="n">
        <v>0</v>
      </c>
      <c r="G42" s="78" t="n">
        <v>0</v>
      </c>
      <c r="H42" s="78" t="n">
        <v>0</v>
      </c>
      <c r="I42" s="78" t="n">
        <v>0</v>
      </c>
      <c r="J42" s="79" t="n">
        <f aca="false">SUM(B42:I42)</f>
        <v>0</v>
      </c>
      <c r="K42" s="80"/>
      <c r="L42" s="81" t="n">
        <v>0</v>
      </c>
      <c r="M42" s="82"/>
      <c r="N42" s="197" t="n">
        <v>0</v>
      </c>
      <c r="O42" s="82"/>
      <c r="P42" s="83" t="n">
        <v>0</v>
      </c>
      <c r="Q42" s="84" t="n">
        <f aca="false">Q41</f>
        <v>0</v>
      </c>
      <c r="R42" s="84" t="n">
        <v>0</v>
      </c>
      <c r="S42" s="84" t="n">
        <v>0</v>
      </c>
      <c r="T42" s="85" t="n">
        <f aca="false">SUM(L42:S42)</f>
        <v>0</v>
      </c>
      <c r="V42" s="86" t="n">
        <v>0</v>
      </c>
      <c r="W42" s="87"/>
      <c r="X42" s="197" t="n">
        <v>0</v>
      </c>
      <c r="Y42" s="198"/>
      <c r="Z42" s="88" t="n">
        <v>0</v>
      </c>
      <c r="AA42" s="89" t="n">
        <v>0</v>
      </c>
      <c r="AB42" s="90" t="n">
        <v>0</v>
      </c>
      <c r="AC42" s="79" t="n">
        <f aca="false">SUM(V42:AB42)</f>
        <v>0</v>
      </c>
      <c r="AE42" s="154" t="n">
        <f aca="false">+AC42+T42+J42</f>
        <v>0</v>
      </c>
      <c r="AG42" s="34" t="n">
        <f aca="false">B42+L42+V42</f>
        <v>0</v>
      </c>
      <c r="AH42" s="1" t="n">
        <f aca="false">D42+N42+X42</f>
        <v>0</v>
      </c>
      <c r="AI42" s="31" t="n">
        <f aca="false">AB42+AA42+Z42+S42+R42+Q42+P42+I42+H42+G42+F42</f>
        <v>0</v>
      </c>
      <c r="AK42" s="83" t="n">
        <f aca="false">B42+L42</f>
        <v>0</v>
      </c>
      <c r="AL42" s="83" t="n">
        <f aca="false">V42</f>
        <v>0</v>
      </c>
      <c r="AM42" s="84" t="n">
        <f aca="false">SUM(AK42:AL42)</f>
        <v>0</v>
      </c>
      <c r="AO42" s="1" t="n">
        <f aca="false">IF(now-1&gt;AR42,1,"")</f>
        <v>1</v>
      </c>
      <c r="AR42" s="1" t="n">
        <v>36460</v>
      </c>
      <c r="AS42" s="153" t="n">
        <v>36460</v>
      </c>
    </row>
    <row r="43" customFormat="false" ht="15" hidden="false" customHeight="true" outlineLevel="0" collapsed="false">
      <c r="A43" s="1" t="n">
        <f aca="false">+A42+1</f>
        <v>28</v>
      </c>
      <c r="B43" s="91" t="n">
        <v>0</v>
      </c>
      <c r="C43" s="151"/>
      <c r="D43" s="197" t="n">
        <v>0</v>
      </c>
      <c r="E43" s="151"/>
      <c r="F43" s="78" t="n">
        <v>0</v>
      </c>
      <c r="G43" s="78" t="n">
        <v>0</v>
      </c>
      <c r="H43" s="78" t="n">
        <v>0</v>
      </c>
      <c r="I43" s="78" t="n">
        <v>0</v>
      </c>
      <c r="J43" s="79" t="n">
        <f aca="false">SUM(B43:I43)</f>
        <v>0</v>
      </c>
      <c r="K43" s="80"/>
      <c r="L43" s="81" t="n">
        <v>31875</v>
      </c>
      <c r="M43" s="82"/>
      <c r="N43" s="197" t="n">
        <v>0</v>
      </c>
      <c r="O43" s="82"/>
      <c r="P43" s="83" t="n">
        <v>0</v>
      </c>
      <c r="Q43" s="84" t="n">
        <f aca="false">Q42</f>
        <v>0</v>
      </c>
      <c r="R43" s="84" t="n">
        <v>0</v>
      </c>
      <c r="S43" s="84" t="n">
        <v>0</v>
      </c>
      <c r="T43" s="85" t="n">
        <f aca="false">SUM(L43:S43)</f>
        <v>31875</v>
      </c>
      <c r="V43" s="86" t="n">
        <v>0</v>
      </c>
      <c r="W43" s="87"/>
      <c r="X43" s="197" t="n">
        <v>0</v>
      </c>
      <c r="Y43" s="198"/>
      <c r="Z43" s="88" t="n">
        <v>0</v>
      </c>
      <c r="AA43" s="89" t="n">
        <v>0</v>
      </c>
      <c r="AB43" s="90" t="n">
        <v>0</v>
      </c>
      <c r="AC43" s="79" t="n">
        <f aca="false">SUM(V43:AB43)</f>
        <v>0</v>
      </c>
      <c r="AE43" s="154" t="n">
        <f aca="false">+AC43+T43+J43</f>
        <v>31875</v>
      </c>
      <c r="AG43" s="34" t="n">
        <f aca="false">B43+L43+V43</f>
        <v>31875</v>
      </c>
      <c r="AH43" s="1" t="n">
        <f aca="false">D43+N43+X43</f>
        <v>0</v>
      </c>
      <c r="AI43" s="31" t="n">
        <f aca="false">AB43+AA43+Z43+S43+R43+Q43+P43+I43+H43+G43+F43</f>
        <v>0</v>
      </c>
      <c r="AK43" s="83" t="n">
        <f aca="false">B43+L43</f>
        <v>31875</v>
      </c>
      <c r="AL43" s="83" t="n">
        <f aca="false">V43</f>
        <v>0</v>
      </c>
      <c r="AM43" s="84" t="n">
        <f aca="false">SUM(AK43:AL43)</f>
        <v>31875</v>
      </c>
      <c r="AO43" s="1" t="n">
        <f aca="false">IF(now-1&gt;AR43,1,"")</f>
        <v>1</v>
      </c>
      <c r="AR43" s="1" t="n">
        <v>36461</v>
      </c>
      <c r="AS43" s="153" t="n">
        <v>36461</v>
      </c>
    </row>
    <row r="44" customFormat="false" ht="15" hidden="false" customHeight="true" outlineLevel="0" collapsed="false">
      <c r="A44" s="1" t="n">
        <f aca="false">+A43+1</f>
        <v>29</v>
      </c>
      <c r="B44" s="91" t="n">
        <v>0</v>
      </c>
      <c r="C44" s="151"/>
      <c r="D44" s="197" t="n">
        <v>0</v>
      </c>
      <c r="E44" s="151"/>
      <c r="F44" s="78" t="n">
        <v>0</v>
      </c>
      <c r="G44" s="78" t="n">
        <v>0</v>
      </c>
      <c r="H44" s="78" t="n">
        <v>0</v>
      </c>
      <c r="I44" s="78" t="n">
        <v>0</v>
      </c>
      <c r="J44" s="79" t="n">
        <f aca="false">SUM(B44:I44)</f>
        <v>0</v>
      </c>
      <c r="K44" s="80"/>
      <c r="L44" s="81" t="n">
        <v>51183</v>
      </c>
      <c r="M44" s="82"/>
      <c r="N44" s="197" t="n">
        <v>0</v>
      </c>
      <c r="O44" s="82"/>
      <c r="P44" s="83" t="n">
        <v>0</v>
      </c>
      <c r="Q44" s="84" t="n">
        <f aca="false">Q43</f>
        <v>0</v>
      </c>
      <c r="R44" s="84" t="n">
        <v>0</v>
      </c>
      <c r="S44" s="84" t="n">
        <v>0</v>
      </c>
      <c r="T44" s="85" t="n">
        <f aca="false">SUM(L44:S44)</f>
        <v>51183</v>
      </c>
      <c r="V44" s="86" t="n">
        <f aca="false">55000-L44</f>
        <v>3817</v>
      </c>
      <c r="W44" s="87"/>
      <c r="X44" s="197" t="n">
        <v>0</v>
      </c>
      <c r="Y44" s="198"/>
      <c r="Z44" s="88" t="n">
        <v>0</v>
      </c>
      <c r="AA44" s="89" t="n">
        <v>0</v>
      </c>
      <c r="AB44" s="90" t="n">
        <v>0</v>
      </c>
      <c r="AC44" s="79" t="n">
        <f aca="false">SUM(V44:AB44)</f>
        <v>3817</v>
      </c>
      <c r="AE44" s="154" t="n">
        <f aca="false">+AC44+T44+J44</f>
        <v>55000</v>
      </c>
      <c r="AG44" s="34" t="n">
        <f aca="false">B44+L44+V44</f>
        <v>55000</v>
      </c>
      <c r="AH44" s="1" t="n">
        <f aca="false">D44+N44+X44</f>
        <v>0</v>
      </c>
      <c r="AI44" s="31" t="n">
        <f aca="false">AB44+AA44+Z44+S44+R44+Q44+P44+I44+H44+G44+F44</f>
        <v>0</v>
      </c>
      <c r="AK44" s="83" t="n">
        <f aca="false">B44+L44</f>
        <v>51183</v>
      </c>
      <c r="AL44" s="83" t="n">
        <f aca="false">V44</f>
        <v>3817</v>
      </c>
      <c r="AM44" s="84" t="n">
        <f aca="false">SUM(AK44:AL44)</f>
        <v>55000</v>
      </c>
      <c r="AO44" s="1" t="n">
        <f aca="false">IF(days&lt;30,"",IF(now-1&gt;AR44,1,""))</f>
        <v>1</v>
      </c>
      <c r="AR44" s="1" t="n">
        <v>36462</v>
      </c>
      <c r="AS44" s="153" t="n">
        <v>36462</v>
      </c>
    </row>
    <row r="45" customFormat="false" ht="15" hidden="false" customHeight="true" outlineLevel="0" collapsed="false">
      <c r="A45" s="1" t="n">
        <f aca="false">+A44+1</f>
        <v>30</v>
      </c>
      <c r="B45" s="91" t="n">
        <v>0</v>
      </c>
      <c r="C45" s="151"/>
      <c r="D45" s="197" t="n">
        <v>0</v>
      </c>
      <c r="E45" s="151"/>
      <c r="F45" s="78" t="n">
        <v>0</v>
      </c>
      <c r="G45" s="78" t="n">
        <v>0</v>
      </c>
      <c r="H45" s="78" t="n">
        <v>0</v>
      </c>
      <c r="I45" s="78" t="n">
        <v>0</v>
      </c>
      <c r="J45" s="79" t="n">
        <f aca="false">SUM(B45:I45)</f>
        <v>0</v>
      </c>
      <c r="K45" s="80"/>
      <c r="L45" s="81" t="n">
        <v>0</v>
      </c>
      <c r="M45" s="82"/>
      <c r="N45" s="197" t="n">
        <v>0</v>
      </c>
      <c r="O45" s="82"/>
      <c r="P45" s="83" t="n">
        <v>0</v>
      </c>
      <c r="Q45" s="84" t="n">
        <f aca="false">Q44</f>
        <v>0</v>
      </c>
      <c r="R45" s="84" t="n">
        <v>0</v>
      </c>
      <c r="S45" s="84" t="n">
        <v>0</v>
      </c>
      <c r="T45" s="85" t="n">
        <f aca="false">SUM(L45:S45)</f>
        <v>0</v>
      </c>
      <c r="V45" s="86" t="n">
        <v>0</v>
      </c>
      <c r="W45" s="87"/>
      <c r="X45" s="197" t="n">
        <v>0</v>
      </c>
      <c r="Y45" s="198"/>
      <c r="Z45" s="88" t="n">
        <v>0</v>
      </c>
      <c r="AA45" s="89" t="n">
        <v>0</v>
      </c>
      <c r="AB45" s="90" t="n">
        <v>0</v>
      </c>
      <c r="AC45" s="79" t="n">
        <f aca="false">SUM(V45:AB45)</f>
        <v>0</v>
      </c>
      <c r="AE45" s="154" t="n">
        <f aca="false">+AC45+T45+J45</f>
        <v>0</v>
      </c>
      <c r="AG45" s="34" t="n">
        <f aca="false">B45+L45+V45</f>
        <v>0</v>
      </c>
      <c r="AH45" s="1" t="n">
        <f aca="false">D45+N45+X45</f>
        <v>0</v>
      </c>
      <c r="AI45" s="31" t="n">
        <f aca="false">AB45+AA45+Z45+S45+R45+Q45+P45+I45+H45+G45+F45</f>
        <v>0</v>
      </c>
      <c r="AK45" s="83" t="n">
        <f aca="false">B45+L45</f>
        <v>0</v>
      </c>
      <c r="AL45" s="83" t="n">
        <f aca="false">V45</f>
        <v>0</v>
      </c>
      <c r="AM45" s="84" t="n">
        <f aca="false">SUM(AK45:AL45)</f>
        <v>0</v>
      </c>
      <c r="AO45" s="1" t="n">
        <f aca="false">IF(days&lt;30,"",IF(now-1&gt;AR45,1,""))</f>
        <v>1</v>
      </c>
      <c r="AR45" s="1" t="n">
        <v>36463</v>
      </c>
      <c r="AS45" s="153" t="n">
        <v>36463</v>
      </c>
    </row>
    <row r="46" customFormat="false" ht="15" hidden="false" customHeight="true" outlineLevel="0" collapsed="false">
      <c r="A46" s="29" t="n">
        <f aca="false">+A45+1</f>
        <v>31</v>
      </c>
      <c r="B46" s="129" t="n">
        <v>0</v>
      </c>
      <c r="C46" s="188"/>
      <c r="D46" s="215" t="n">
        <v>0</v>
      </c>
      <c r="E46" s="188"/>
      <c r="F46" s="216" t="n">
        <v>0</v>
      </c>
      <c r="G46" s="216" t="n">
        <v>0</v>
      </c>
      <c r="H46" s="216" t="n">
        <v>0</v>
      </c>
      <c r="I46" s="216" t="n">
        <v>0</v>
      </c>
      <c r="J46" s="132" t="n">
        <f aca="false">SUM(B46:I46)</f>
        <v>0</v>
      </c>
      <c r="K46" s="92"/>
      <c r="L46" s="133" t="n">
        <v>0</v>
      </c>
      <c r="M46" s="189"/>
      <c r="N46" s="215" t="n">
        <v>0</v>
      </c>
      <c r="O46" s="189"/>
      <c r="P46" s="135" t="n">
        <v>0</v>
      </c>
      <c r="Q46" s="131" t="n">
        <f aca="false">Q45</f>
        <v>0</v>
      </c>
      <c r="R46" s="131" t="n">
        <v>0</v>
      </c>
      <c r="S46" s="131" t="n">
        <v>0</v>
      </c>
      <c r="T46" s="132" t="n">
        <f aca="false">SUM(L46:S46)</f>
        <v>0</v>
      </c>
      <c r="V46" s="129" t="n">
        <v>0</v>
      </c>
      <c r="W46" s="137"/>
      <c r="X46" s="131" t="n">
        <v>0</v>
      </c>
      <c r="Y46" s="200"/>
      <c r="Z46" s="135" t="n">
        <v>0</v>
      </c>
      <c r="AA46" s="135" t="n">
        <v>0</v>
      </c>
      <c r="AB46" s="135" t="n">
        <v>0</v>
      </c>
      <c r="AC46" s="132" t="n">
        <f aca="false">SUM(V46:AB46)</f>
        <v>0</v>
      </c>
      <c r="AD46" s="29"/>
      <c r="AE46" s="114" t="n">
        <f aca="false">+AC46+T46+J46</f>
        <v>0</v>
      </c>
      <c r="AF46" s="29"/>
      <c r="AG46" s="115" t="n">
        <f aca="false">B46+L46+V46</f>
        <v>0</v>
      </c>
      <c r="AH46" s="111" t="n">
        <f aca="false">D46+N46+X46</f>
        <v>0</v>
      </c>
      <c r="AI46" s="42" t="n">
        <f aca="false">AB46+AA46+Z46+S46+R46+Q46+P46+I46+H46+G46+F46</f>
        <v>0</v>
      </c>
      <c r="AJ46" s="29"/>
      <c r="AK46" s="83" t="n">
        <f aca="false">B46+L46</f>
        <v>0</v>
      </c>
      <c r="AL46" s="83" t="n">
        <f aca="false">V46</f>
        <v>0</v>
      </c>
      <c r="AM46" s="84" t="n">
        <f aca="false">SUM(AK46:AL46)</f>
        <v>0</v>
      </c>
      <c r="AN46" s="29"/>
      <c r="AO46" s="1" t="str">
        <f aca="false">IF(days&lt;31,"",IF(now-1&gt;AR46,1,""))</f>
        <v/>
      </c>
      <c r="AP46" s="29"/>
      <c r="AQ46" s="29"/>
      <c r="AR46" s="1" t="n">
        <v>36464</v>
      </c>
      <c r="AS46" s="153" t="n">
        <v>36464</v>
      </c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L46" s="29"/>
      <c r="FM46" s="29"/>
      <c r="FN46" s="29"/>
      <c r="FO46" s="29"/>
      <c r="FP46" s="29"/>
      <c r="FQ46" s="29"/>
      <c r="FR46" s="29"/>
      <c r="FS46" s="29"/>
      <c r="FT46" s="29"/>
      <c r="FU46" s="29"/>
      <c r="FV46" s="29"/>
      <c r="FW46" s="29"/>
      <c r="FX46" s="29"/>
      <c r="FY46" s="29"/>
      <c r="FZ46" s="29"/>
      <c r="GA46" s="29"/>
      <c r="GB46" s="29"/>
      <c r="GC46" s="29"/>
      <c r="GD46" s="29"/>
      <c r="GE46" s="29"/>
      <c r="GF46" s="29"/>
      <c r="GG46" s="29"/>
      <c r="GH46" s="29"/>
      <c r="GI46" s="29"/>
      <c r="GJ46" s="29"/>
      <c r="GK46" s="29"/>
      <c r="GL46" s="29"/>
      <c r="GM46" s="29"/>
      <c r="GN46" s="29"/>
      <c r="GO46" s="29"/>
      <c r="GP46" s="29"/>
      <c r="GQ46" s="29"/>
      <c r="GR46" s="29"/>
      <c r="GS46" s="29"/>
      <c r="GT46" s="29"/>
      <c r="GU46" s="29"/>
      <c r="GV46" s="29"/>
      <c r="GW46" s="29"/>
      <c r="GX46" s="29"/>
      <c r="GY46" s="29"/>
      <c r="GZ46" s="29"/>
      <c r="HA46" s="29"/>
      <c r="HB46" s="29"/>
      <c r="HC46" s="29"/>
      <c r="HD46" s="29"/>
      <c r="HE46" s="29"/>
      <c r="HF46" s="29"/>
      <c r="HG46" s="29"/>
      <c r="HH46" s="29"/>
      <c r="HI46" s="29"/>
      <c r="HJ46" s="29"/>
      <c r="HK46" s="29"/>
      <c r="HL46" s="29"/>
      <c r="HM46" s="29"/>
      <c r="HN46" s="29"/>
      <c r="HO46" s="29"/>
      <c r="HP46" s="29"/>
      <c r="HQ46" s="29"/>
      <c r="HR46" s="29"/>
      <c r="HS46" s="29"/>
      <c r="HT46" s="29"/>
      <c r="HU46" s="29"/>
      <c r="HV46" s="29"/>
      <c r="HW46" s="29"/>
      <c r="HX46" s="29"/>
      <c r="HY46" s="29"/>
      <c r="HZ46" s="29"/>
      <c r="IA46" s="29"/>
      <c r="IB46" s="29"/>
      <c r="IC46" s="29"/>
      <c r="ID46" s="29"/>
      <c r="IE46" s="29"/>
      <c r="IF46" s="29"/>
      <c r="IG46" s="29"/>
      <c r="IH46" s="29"/>
      <c r="II46" s="29"/>
      <c r="IJ46" s="29"/>
      <c r="IK46" s="29"/>
      <c r="IL46" s="29"/>
      <c r="IM46" s="29"/>
      <c r="IN46" s="29"/>
      <c r="IO46" s="29"/>
      <c r="IP46" s="29"/>
      <c r="IQ46" s="29"/>
      <c r="IR46" s="29"/>
      <c r="IS46" s="29"/>
      <c r="IT46" s="29"/>
      <c r="IU46" s="29"/>
      <c r="IV46" s="29"/>
      <c r="IW46" s="29"/>
    </row>
    <row r="47" customFormat="false" ht="5.25" hidden="false" customHeight="true" outlineLevel="0" collapsed="false">
      <c r="A47" s="29"/>
      <c r="B47" s="29"/>
      <c r="C47" s="29"/>
      <c r="E47" s="29"/>
      <c r="G47" s="1" t="n">
        <v>0</v>
      </c>
      <c r="J47" s="29"/>
      <c r="K47" s="29"/>
      <c r="P47" s="29"/>
      <c r="T47" s="29"/>
      <c r="V47" s="29"/>
      <c r="W47" s="29"/>
      <c r="Y47" s="29"/>
      <c r="Z47" s="29"/>
      <c r="AA47" s="29"/>
      <c r="AB47" s="29"/>
      <c r="AC47" s="29"/>
      <c r="AD47" s="29"/>
      <c r="AF47" s="29"/>
      <c r="AJ47" s="29"/>
      <c r="AK47" s="29"/>
      <c r="AL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/>
      <c r="GX47" s="29"/>
      <c r="GY47" s="29"/>
      <c r="GZ47" s="29"/>
      <c r="HA47" s="29"/>
      <c r="HB47" s="29"/>
      <c r="HC47" s="29"/>
      <c r="HD47" s="29"/>
      <c r="HE47" s="29"/>
      <c r="HF47" s="29"/>
      <c r="HG47" s="29"/>
      <c r="HH47" s="29"/>
      <c r="HI47" s="29"/>
      <c r="HJ47" s="29"/>
      <c r="HK47" s="29"/>
      <c r="HL47" s="29"/>
      <c r="HM47" s="29"/>
      <c r="HN47" s="29"/>
      <c r="HO47" s="29"/>
      <c r="HP47" s="29"/>
      <c r="HQ47" s="29"/>
      <c r="HR47" s="29"/>
      <c r="HS47" s="29"/>
      <c r="HT47" s="29"/>
      <c r="HU47" s="29"/>
      <c r="HV47" s="29"/>
      <c r="HW47" s="29"/>
      <c r="HX47" s="29"/>
      <c r="HY47" s="29"/>
      <c r="HZ47" s="29"/>
      <c r="IA47" s="29"/>
      <c r="IB47" s="29"/>
      <c r="IC47" s="29"/>
      <c r="ID47" s="29"/>
      <c r="IE47" s="29"/>
      <c r="IF47" s="29"/>
      <c r="IG47" s="29"/>
      <c r="IH47" s="29"/>
      <c r="II47" s="29"/>
      <c r="IJ47" s="29"/>
      <c r="IK47" s="29"/>
      <c r="IL47" s="29"/>
      <c r="IM47" s="29"/>
      <c r="IN47" s="29"/>
      <c r="IO47" s="29"/>
      <c r="IP47" s="29"/>
      <c r="IQ47" s="29"/>
      <c r="IR47" s="29"/>
      <c r="IS47" s="29"/>
      <c r="IT47" s="29"/>
      <c r="IU47" s="29"/>
      <c r="IV47" s="29"/>
      <c r="IW47" s="29"/>
    </row>
    <row r="48" customFormat="false" ht="19.5" hidden="false" customHeight="true" outlineLevel="0" collapsed="false">
      <c r="A48" s="98" t="s">
        <v>29</v>
      </c>
      <c r="B48" s="61" t="n">
        <f aca="false">SUM(B16:B46)</f>
        <v>1232000</v>
      </c>
      <c r="C48" s="61"/>
      <c r="D48" s="61" t="n">
        <f aca="false">SUM(D16:D46)</f>
        <v>120000</v>
      </c>
      <c r="E48" s="61"/>
      <c r="F48" s="61" t="n">
        <f aca="false">SUM(F16:F46)</f>
        <v>583000</v>
      </c>
      <c r="G48" s="61" t="n">
        <f aca="false">SUM(G16:G46)</f>
        <v>0</v>
      </c>
      <c r="H48" s="61" t="n">
        <f aca="false">SUM(H16:H46)</f>
        <v>0</v>
      </c>
      <c r="I48" s="61" t="n">
        <f aca="false">SUM(I16:I46)</f>
        <v>80000</v>
      </c>
      <c r="J48" s="61" t="n">
        <f aca="false">SUM(J16:J46)</f>
        <v>2015000</v>
      </c>
      <c r="K48" s="61"/>
      <c r="L48" s="61" t="n">
        <f aca="false">SUM(L16:L46)</f>
        <v>545558</v>
      </c>
      <c r="M48" s="61"/>
      <c r="N48" s="61" t="n">
        <f aca="false">SUM(N16:N46)</f>
        <v>0</v>
      </c>
      <c r="O48" s="61"/>
      <c r="P48" s="61" t="n">
        <f aca="false">SUM(P16:P46)</f>
        <v>384442</v>
      </c>
      <c r="Q48" s="61" t="n">
        <f aca="false">SUM(Q16:Q46)</f>
        <v>0</v>
      </c>
      <c r="R48" s="61" t="n">
        <f aca="false">SUM(R16:R46)</f>
        <v>0</v>
      </c>
      <c r="S48" s="61" t="n">
        <f aca="false">SUM(S16:S46)</f>
        <v>0</v>
      </c>
      <c r="T48" s="61" t="n">
        <f aca="false">SUM(T16:T46)</f>
        <v>930000</v>
      </c>
      <c r="U48" s="61"/>
      <c r="V48" s="61" t="n">
        <f aca="false">SUM(V16:V46)</f>
        <v>275234</v>
      </c>
      <c r="W48" s="61"/>
      <c r="X48" s="61" t="n">
        <f aca="false">SUM(X16:X46)</f>
        <v>0</v>
      </c>
      <c r="Y48" s="61"/>
      <c r="Z48" s="61" t="n">
        <f aca="false">SUM(Z16:Z46)</f>
        <v>15000</v>
      </c>
      <c r="AA48" s="61" t="n">
        <f aca="false">SUM(AA16:AA46)</f>
        <v>0</v>
      </c>
      <c r="AB48" s="61" t="n">
        <f aca="false">SUM(AB16:AB46)</f>
        <v>0</v>
      </c>
      <c r="AC48" s="61" t="n">
        <f aca="false">SUM(AC16:AC46)</f>
        <v>290234</v>
      </c>
      <c r="AD48" s="61"/>
      <c r="AE48" s="61" t="n">
        <f aca="false">SUM(AE16:AE47)</f>
        <v>3235234</v>
      </c>
      <c r="AF48" s="61"/>
      <c r="AG48" s="61" t="n">
        <f aca="false">SUM(AG16:AG47)</f>
        <v>2052792</v>
      </c>
      <c r="AH48" s="61" t="n">
        <f aca="false">SUM(AH16:AH47)</f>
        <v>120000</v>
      </c>
      <c r="AI48" s="61" t="n">
        <f aca="false">SUM(AI16:AI47)</f>
        <v>1062442</v>
      </c>
      <c r="AJ48" s="61"/>
      <c r="AK48" s="61" t="n">
        <f aca="false">SUM(AK16:AK46)</f>
        <v>1777558</v>
      </c>
      <c r="AL48" s="61" t="n">
        <f aca="false">SUM(AL16:AL46)</f>
        <v>275234</v>
      </c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  <c r="IR48" s="61"/>
      <c r="IS48" s="61"/>
      <c r="IT48" s="61"/>
      <c r="IU48" s="61"/>
      <c r="IV48" s="61"/>
      <c r="IW48" s="61"/>
    </row>
    <row r="49" customFormat="false" ht="19.5" hidden="false" customHeight="true" outlineLevel="0" collapsed="false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V49" s="37"/>
      <c r="W49" s="37"/>
      <c r="X49" s="37"/>
      <c r="Y49" s="37"/>
      <c r="Z49" s="37"/>
      <c r="AA49" s="37"/>
      <c r="AB49" s="37"/>
      <c r="AC49" s="37"/>
      <c r="AD49" s="37"/>
      <c r="AK49" s="32"/>
      <c r="AL49" s="32"/>
    </row>
    <row r="50" customFormat="false" ht="19.5" hidden="false" customHeight="true" outlineLevel="0" collapsed="false">
      <c r="A50" s="99" t="s">
        <v>30</v>
      </c>
      <c r="B50" s="100" t="n">
        <v>108068</v>
      </c>
      <c r="C50" s="100"/>
      <c r="D50" s="100"/>
      <c r="E50" s="100"/>
      <c r="F50" s="100" t="n">
        <v>108060</v>
      </c>
      <c r="G50" s="100" t="n">
        <v>108060</v>
      </c>
      <c r="H50" s="100" t="n">
        <v>108060</v>
      </c>
      <c r="I50" s="100" t="n">
        <v>108060</v>
      </c>
      <c r="J50" s="100"/>
      <c r="K50" s="100"/>
      <c r="L50" s="100" t="n">
        <v>108058</v>
      </c>
      <c r="M50" s="100"/>
      <c r="N50" s="100"/>
      <c r="O50" s="100"/>
      <c r="P50" s="100" t="n">
        <v>108210</v>
      </c>
      <c r="Q50" s="100" t="n">
        <v>108210</v>
      </c>
      <c r="R50" s="100" t="n">
        <v>108210</v>
      </c>
      <c r="S50" s="100" t="n">
        <v>108210</v>
      </c>
      <c r="T50" s="100"/>
      <c r="U50" s="101"/>
      <c r="V50" s="100" t="n">
        <v>108675</v>
      </c>
      <c r="W50" s="100"/>
      <c r="X50" s="100"/>
      <c r="Y50" s="100"/>
      <c r="Z50" s="100" t="n">
        <v>108672</v>
      </c>
      <c r="AA50" s="100" t="n">
        <v>108672</v>
      </c>
      <c r="AB50" s="100" t="n">
        <v>108672</v>
      </c>
      <c r="AC50" s="100"/>
      <c r="AD50" s="100"/>
      <c r="AE50" s="100"/>
      <c r="AF50" s="100"/>
      <c r="AG50" s="100" t="n">
        <v>116355</v>
      </c>
      <c r="AH50" s="100"/>
      <c r="AI50" s="100"/>
      <c r="AJ50" s="100"/>
      <c r="AK50" s="100" t="n">
        <v>29085</v>
      </c>
      <c r="AL50" s="100" t="n">
        <v>31173</v>
      </c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0"/>
      <c r="BR50" s="100"/>
      <c r="BS50" s="100"/>
      <c r="BT50" s="100"/>
      <c r="BU50" s="100"/>
      <c r="BV50" s="100"/>
      <c r="BW50" s="100"/>
      <c r="BX50" s="100"/>
      <c r="BY50" s="100"/>
      <c r="BZ50" s="100"/>
      <c r="CA50" s="100"/>
      <c r="CB50" s="100"/>
      <c r="CC50" s="100"/>
      <c r="CD50" s="100"/>
      <c r="CE50" s="100"/>
      <c r="CF50" s="100"/>
      <c r="CG50" s="100"/>
      <c r="CH50" s="100"/>
      <c r="CI50" s="100"/>
      <c r="CJ50" s="100"/>
      <c r="CK50" s="100"/>
      <c r="CL50" s="100"/>
      <c r="CM50" s="100"/>
      <c r="CN50" s="100"/>
      <c r="CO50" s="100"/>
      <c r="CP50" s="100"/>
      <c r="CQ50" s="100"/>
      <c r="CR50" s="100"/>
      <c r="CS50" s="100"/>
      <c r="CT50" s="100"/>
      <c r="CU50" s="100"/>
      <c r="CV50" s="100"/>
      <c r="CW50" s="100"/>
      <c r="CX50" s="100"/>
      <c r="CY50" s="100"/>
      <c r="CZ50" s="100"/>
      <c r="DA50" s="100"/>
      <c r="DB50" s="100"/>
      <c r="DC50" s="100"/>
      <c r="DD50" s="100"/>
      <c r="DE50" s="100"/>
      <c r="DF50" s="100"/>
      <c r="DG50" s="100"/>
      <c r="DH50" s="100"/>
      <c r="DI50" s="100"/>
      <c r="DJ50" s="100"/>
      <c r="DK50" s="100"/>
      <c r="DL50" s="100"/>
      <c r="DM50" s="100"/>
      <c r="DN50" s="100"/>
      <c r="DO50" s="100"/>
      <c r="DP50" s="100"/>
      <c r="DQ50" s="100"/>
      <c r="DR50" s="100"/>
      <c r="DS50" s="100"/>
      <c r="DT50" s="100"/>
      <c r="DU50" s="100"/>
      <c r="DV50" s="100"/>
      <c r="DW50" s="100"/>
      <c r="DX50" s="100"/>
      <c r="DY50" s="100"/>
      <c r="DZ50" s="100"/>
      <c r="EA50" s="100"/>
      <c r="EB50" s="100"/>
      <c r="EC50" s="100"/>
      <c r="ED50" s="100"/>
      <c r="EE50" s="100"/>
      <c r="EF50" s="100"/>
      <c r="EG50" s="100"/>
      <c r="EH50" s="100"/>
      <c r="EI50" s="100"/>
      <c r="EJ50" s="100"/>
      <c r="EK50" s="100"/>
      <c r="EL50" s="100"/>
      <c r="EM50" s="100"/>
      <c r="EN50" s="100"/>
      <c r="EO50" s="100"/>
      <c r="EP50" s="100"/>
      <c r="EQ50" s="100"/>
      <c r="ER50" s="100"/>
      <c r="ES50" s="100"/>
      <c r="ET50" s="100"/>
      <c r="EU50" s="100"/>
      <c r="EV50" s="100"/>
      <c r="EW50" s="100"/>
      <c r="EX50" s="100"/>
      <c r="EY50" s="100"/>
      <c r="EZ50" s="100"/>
      <c r="FA50" s="100"/>
      <c r="FB50" s="100"/>
      <c r="FC50" s="100"/>
      <c r="FD50" s="100"/>
      <c r="FE50" s="100"/>
      <c r="FF50" s="100"/>
      <c r="FG50" s="100"/>
      <c r="FH50" s="100"/>
      <c r="FI50" s="100"/>
      <c r="FJ50" s="100"/>
      <c r="FK50" s="100"/>
      <c r="FL50" s="100"/>
      <c r="FM50" s="100"/>
      <c r="FN50" s="100"/>
      <c r="FO50" s="100"/>
      <c r="FP50" s="100"/>
      <c r="FQ50" s="100"/>
      <c r="FR50" s="100"/>
      <c r="FS50" s="100"/>
      <c r="FT50" s="100"/>
      <c r="FU50" s="100"/>
      <c r="FV50" s="100"/>
      <c r="FW50" s="100"/>
      <c r="FX50" s="100"/>
      <c r="FY50" s="100"/>
      <c r="FZ50" s="100"/>
      <c r="GA50" s="100"/>
      <c r="GB50" s="100"/>
      <c r="GC50" s="100"/>
      <c r="GD50" s="100"/>
      <c r="GE50" s="100"/>
      <c r="GF50" s="100"/>
      <c r="GG50" s="100"/>
      <c r="GH50" s="100"/>
      <c r="GI50" s="100"/>
      <c r="GJ50" s="100"/>
      <c r="GK50" s="100"/>
      <c r="GL50" s="100"/>
      <c r="GM50" s="100"/>
      <c r="GN50" s="100"/>
      <c r="GO50" s="100"/>
      <c r="GP50" s="100"/>
      <c r="GQ50" s="100"/>
      <c r="GR50" s="100"/>
      <c r="GS50" s="100"/>
      <c r="GT50" s="100"/>
      <c r="GU50" s="100"/>
      <c r="GV50" s="100"/>
      <c r="GW50" s="100"/>
      <c r="GX50" s="100"/>
      <c r="GY50" s="100"/>
      <c r="GZ50" s="100"/>
      <c r="HA50" s="100"/>
      <c r="HB50" s="100"/>
      <c r="HC50" s="100"/>
      <c r="HD50" s="100"/>
      <c r="HE50" s="100"/>
      <c r="HF50" s="100"/>
      <c r="HG50" s="100"/>
      <c r="HH50" s="100"/>
      <c r="HI50" s="100"/>
      <c r="HJ50" s="100"/>
      <c r="HK50" s="100"/>
      <c r="HL50" s="100"/>
      <c r="HM50" s="100"/>
      <c r="HN50" s="100"/>
      <c r="HO50" s="100"/>
      <c r="HP50" s="100"/>
      <c r="HQ50" s="100"/>
      <c r="HR50" s="100"/>
      <c r="HS50" s="100"/>
      <c r="HT50" s="100"/>
      <c r="HU50" s="100"/>
      <c r="HV50" s="100"/>
      <c r="HW50" s="100"/>
      <c r="HX50" s="100"/>
      <c r="HY50" s="100"/>
      <c r="HZ50" s="100"/>
      <c r="IA50" s="100"/>
      <c r="IB50" s="100"/>
      <c r="IC50" s="100"/>
      <c r="ID50" s="100"/>
      <c r="IE50" s="100"/>
      <c r="IF50" s="100"/>
      <c r="IG50" s="100"/>
      <c r="IH50" s="100"/>
      <c r="II50" s="100"/>
      <c r="IJ50" s="100"/>
      <c r="IK50" s="100"/>
      <c r="IL50" s="100"/>
      <c r="IM50" s="100"/>
      <c r="IN50" s="100"/>
      <c r="IO50" s="100"/>
      <c r="IP50" s="100"/>
      <c r="IQ50" s="100"/>
      <c r="IR50" s="100"/>
      <c r="IS50" s="100"/>
      <c r="IT50" s="100"/>
      <c r="IU50" s="100"/>
      <c r="IV50" s="100"/>
      <c r="IW50" s="100"/>
    </row>
    <row r="51" customFormat="false" ht="19.5" hidden="true" customHeight="true" outlineLevel="0" collapsed="false">
      <c r="A51" s="102" t="s">
        <v>31</v>
      </c>
      <c r="B51" s="102" t="n">
        <v>316763</v>
      </c>
      <c r="C51" s="102"/>
      <c r="D51" s="102"/>
      <c r="E51" s="102"/>
      <c r="F51" s="102" t="n">
        <v>113463</v>
      </c>
      <c r="G51" s="102"/>
      <c r="H51" s="102" t="n">
        <v>113467</v>
      </c>
      <c r="I51" s="102" t="n">
        <v>113473</v>
      </c>
      <c r="J51" s="102"/>
      <c r="K51" s="102"/>
      <c r="L51" s="102" t="n">
        <v>313892</v>
      </c>
      <c r="M51" s="102"/>
      <c r="N51" s="102"/>
      <c r="O51" s="102"/>
      <c r="P51" s="102" t="n">
        <v>30842</v>
      </c>
      <c r="Q51" s="102" t="n">
        <v>131771</v>
      </c>
      <c r="R51" s="102" t="n">
        <v>129880</v>
      </c>
      <c r="S51" s="102" t="n">
        <v>43747</v>
      </c>
      <c r="T51" s="102"/>
      <c r="V51" s="102" t="n">
        <v>316766</v>
      </c>
      <c r="W51" s="102"/>
      <c r="X51" s="102"/>
      <c r="Y51" s="102"/>
      <c r="Z51" s="102" t="n">
        <v>131465</v>
      </c>
      <c r="AA51" s="102" t="n">
        <v>131466</v>
      </c>
      <c r="AB51" s="102" t="n">
        <v>131468</v>
      </c>
      <c r="AC51" s="102"/>
      <c r="AD51" s="102"/>
      <c r="AE51" s="102"/>
      <c r="AF51" s="102"/>
      <c r="AG51" s="102"/>
      <c r="AH51" s="102"/>
      <c r="AI51" s="102"/>
      <c r="AJ51" s="102"/>
      <c r="AK51" s="103" t="n">
        <v>331566</v>
      </c>
      <c r="AL51" s="103" t="n">
        <v>331568</v>
      </c>
      <c r="AM51" s="102"/>
      <c r="AN51" s="102"/>
      <c r="AO51" s="102"/>
      <c r="AP51" s="102"/>
      <c r="AQ51" s="102"/>
      <c r="AR51" s="102"/>
      <c r="AS51" s="102"/>
      <c r="AT51" s="102"/>
      <c r="AU51" s="102"/>
      <c r="AV51" s="102"/>
      <c r="AW51" s="102"/>
      <c r="AX51" s="102"/>
      <c r="AY51" s="102"/>
      <c r="AZ51" s="102"/>
      <c r="BA51" s="102"/>
      <c r="BB51" s="102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  <c r="BM51" s="102"/>
      <c r="BN51" s="102"/>
      <c r="BO51" s="102"/>
      <c r="BP51" s="102"/>
      <c r="BQ51" s="102"/>
      <c r="BR51" s="102"/>
      <c r="BS51" s="102"/>
      <c r="BT51" s="102"/>
      <c r="BU51" s="102"/>
      <c r="BV51" s="102"/>
      <c r="BW51" s="102"/>
      <c r="BX51" s="102"/>
      <c r="BY51" s="102"/>
      <c r="BZ51" s="102"/>
      <c r="CA51" s="102"/>
      <c r="CB51" s="102"/>
      <c r="CC51" s="102"/>
      <c r="CD51" s="102"/>
      <c r="CE51" s="102"/>
      <c r="CF51" s="102"/>
      <c r="CG51" s="102"/>
      <c r="CH51" s="102"/>
      <c r="CI51" s="102"/>
      <c r="CJ51" s="102"/>
      <c r="CK51" s="102"/>
      <c r="CL51" s="102"/>
      <c r="CM51" s="102"/>
      <c r="CN51" s="102"/>
      <c r="CO51" s="102"/>
      <c r="CP51" s="102"/>
      <c r="CQ51" s="102"/>
      <c r="CR51" s="102"/>
      <c r="CS51" s="102"/>
      <c r="CT51" s="102"/>
      <c r="CU51" s="102"/>
      <c r="CV51" s="102"/>
      <c r="CW51" s="102"/>
      <c r="CX51" s="102"/>
      <c r="CY51" s="102"/>
      <c r="CZ51" s="102"/>
      <c r="DA51" s="102"/>
      <c r="DB51" s="102"/>
      <c r="DC51" s="102"/>
      <c r="DD51" s="102"/>
      <c r="DE51" s="102"/>
      <c r="DF51" s="102"/>
      <c r="DG51" s="102"/>
      <c r="DH51" s="102"/>
      <c r="DI51" s="102"/>
      <c r="DJ51" s="102"/>
      <c r="DK51" s="102"/>
      <c r="DL51" s="102"/>
      <c r="DM51" s="102"/>
      <c r="DN51" s="102"/>
      <c r="DO51" s="102"/>
      <c r="DP51" s="102"/>
      <c r="DQ51" s="102"/>
      <c r="DR51" s="102"/>
      <c r="DS51" s="102"/>
      <c r="DT51" s="102"/>
      <c r="DU51" s="102"/>
      <c r="DV51" s="102"/>
      <c r="DW51" s="102"/>
      <c r="DX51" s="102"/>
      <c r="DY51" s="102"/>
      <c r="DZ51" s="102"/>
      <c r="EA51" s="102"/>
      <c r="EB51" s="102"/>
      <c r="EC51" s="102"/>
      <c r="ED51" s="102"/>
      <c r="EE51" s="102"/>
      <c r="EF51" s="102"/>
      <c r="EG51" s="102"/>
      <c r="EH51" s="102"/>
      <c r="EI51" s="102"/>
      <c r="EJ51" s="102"/>
      <c r="EK51" s="102"/>
      <c r="EL51" s="102"/>
      <c r="EM51" s="102"/>
      <c r="EN51" s="102"/>
      <c r="EO51" s="102"/>
      <c r="EP51" s="102"/>
      <c r="EQ51" s="102"/>
      <c r="ER51" s="102"/>
      <c r="ES51" s="102"/>
      <c r="ET51" s="102"/>
      <c r="EU51" s="102"/>
      <c r="EV51" s="102"/>
      <c r="EW51" s="102"/>
      <c r="EX51" s="102"/>
      <c r="EY51" s="102"/>
      <c r="EZ51" s="102"/>
      <c r="FA51" s="102"/>
      <c r="FB51" s="102"/>
      <c r="FC51" s="102"/>
      <c r="FD51" s="102"/>
      <c r="FE51" s="102"/>
      <c r="FF51" s="102"/>
      <c r="FG51" s="102"/>
      <c r="FH51" s="102"/>
      <c r="FI51" s="102"/>
      <c r="FJ51" s="102"/>
      <c r="FK51" s="102"/>
      <c r="FL51" s="102"/>
      <c r="FM51" s="102"/>
      <c r="FN51" s="102"/>
      <c r="FO51" s="102"/>
      <c r="FP51" s="102"/>
      <c r="FQ51" s="102"/>
      <c r="FR51" s="102"/>
      <c r="FS51" s="102"/>
      <c r="FT51" s="102"/>
      <c r="FU51" s="102"/>
      <c r="FV51" s="102"/>
      <c r="FW51" s="102"/>
      <c r="FX51" s="102"/>
      <c r="FY51" s="102"/>
      <c r="FZ51" s="102"/>
      <c r="GA51" s="102"/>
      <c r="GB51" s="102"/>
      <c r="GC51" s="102"/>
      <c r="GD51" s="102"/>
      <c r="GE51" s="102"/>
      <c r="GF51" s="102"/>
      <c r="GG51" s="102"/>
      <c r="GH51" s="102"/>
      <c r="GI51" s="102"/>
      <c r="GJ51" s="102"/>
      <c r="GK51" s="102"/>
      <c r="GL51" s="102"/>
      <c r="GM51" s="102"/>
      <c r="GN51" s="102"/>
      <c r="GO51" s="102"/>
      <c r="GP51" s="102"/>
      <c r="GQ51" s="102"/>
      <c r="GR51" s="102"/>
      <c r="GS51" s="102"/>
      <c r="GT51" s="102"/>
      <c r="GU51" s="102"/>
      <c r="GV51" s="102"/>
      <c r="GW51" s="102"/>
      <c r="GX51" s="102"/>
      <c r="GY51" s="102"/>
      <c r="GZ51" s="102"/>
      <c r="HA51" s="102"/>
      <c r="HB51" s="102"/>
      <c r="HC51" s="102"/>
      <c r="HD51" s="102"/>
      <c r="HE51" s="102"/>
      <c r="HF51" s="102"/>
      <c r="HG51" s="102"/>
      <c r="HH51" s="102"/>
      <c r="HI51" s="102"/>
      <c r="HJ51" s="102"/>
      <c r="HK51" s="102"/>
      <c r="HL51" s="102"/>
      <c r="HM51" s="102"/>
      <c r="HN51" s="102"/>
      <c r="HO51" s="102"/>
      <c r="HP51" s="102"/>
      <c r="HQ51" s="102"/>
      <c r="HR51" s="102"/>
      <c r="HS51" s="102"/>
      <c r="HT51" s="102"/>
      <c r="HU51" s="102"/>
      <c r="HV51" s="102"/>
      <c r="HW51" s="102"/>
      <c r="HX51" s="102"/>
      <c r="HY51" s="102"/>
      <c r="HZ51" s="102"/>
      <c r="IA51" s="102"/>
      <c r="IB51" s="102"/>
      <c r="IC51" s="102"/>
      <c r="ID51" s="102"/>
      <c r="IE51" s="102"/>
      <c r="IF51" s="102"/>
      <c r="IG51" s="102"/>
      <c r="IH51" s="102"/>
      <c r="II51" s="102"/>
      <c r="IJ51" s="102"/>
      <c r="IK51" s="102"/>
      <c r="IL51" s="102"/>
      <c r="IM51" s="102"/>
      <c r="IN51" s="102"/>
      <c r="IO51" s="102"/>
      <c r="IP51" s="102"/>
      <c r="IQ51" s="102"/>
      <c r="IR51" s="102"/>
      <c r="IS51" s="102"/>
      <c r="IT51" s="102"/>
      <c r="IU51" s="102"/>
      <c r="IV51" s="102"/>
      <c r="IW51" s="102"/>
    </row>
    <row r="52" customFormat="false" ht="12.75" hidden="false" customHeight="false" outlineLevel="0" collapsed="false">
      <c r="AG52" s="100" t="n">
        <v>112709</v>
      </c>
      <c r="AH52" s="100"/>
    </row>
    <row r="53" customFormat="false" ht="11.25" hidden="false" customHeight="true" outlineLevel="0" collapsed="false"/>
    <row r="54" customFormat="false" ht="12.75" hidden="false" customHeight="false" outlineLevel="0" collapsed="false">
      <c r="B54" s="207" t="s">
        <v>32</v>
      </c>
      <c r="C54" s="105"/>
      <c r="D54" s="106"/>
      <c r="E54" s="105"/>
      <c r="F54" s="106"/>
      <c r="G54" s="106"/>
      <c r="H54" s="106"/>
      <c r="I54" s="106"/>
      <c r="J54" s="107" t="n">
        <f aca="false">DSUM(tufco,"hplrtotal",cnt)/COUNT(AO16:AO46)</f>
        <v>67166.6666666667</v>
      </c>
      <c r="L54" s="207" t="s">
        <v>33</v>
      </c>
      <c r="M54" s="208"/>
      <c r="N54" s="208"/>
      <c r="O54" s="208"/>
      <c r="P54" s="208"/>
      <c r="Q54" s="208"/>
      <c r="R54" s="208"/>
      <c r="S54" s="208"/>
      <c r="T54" s="209" t="n">
        <f aca="false">DSUM(tufco,"wbtotal",cnt)/COUNT(AO16:AO46)</f>
        <v>31000</v>
      </c>
      <c r="V54" s="37"/>
      <c r="W54" s="37"/>
      <c r="Y54" s="37"/>
    </row>
    <row r="55" customFormat="false" ht="12.75" hidden="false" customHeight="false" outlineLevel="0" collapsed="false">
      <c r="B55" s="28" t="s">
        <v>34</v>
      </c>
      <c r="C55" s="32"/>
      <c r="E55" s="32"/>
      <c r="J55" s="31" t="n">
        <f aca="false">hplr*days-DSUM(tufco,"hplrtotal",cnt)</f>
        <v>0</v>
      </c>
      <c r="L55" s="28" t="s">
        <v>34</v>
      </c>
      <c r="M55" s="29"/>
      <c r="N55" s="29"/>
      <c r="O55" s="29"/>
      <c r="P55" s="29"/>
      <c r="Q55" s="29"/>
      <c r="R55" s="29"/>
      <c r="S55" s="29"/>
      <c r="T55" s="210" t="n">
        <f aca="false">wb*days-DSUM(tufco,"wbtotal",cnt)</f>
        <v>0</v>
      </c>
    </row>
    <row r="56" customFormat="false" ht="13.5" hidden="false" customHeight="false" outlineLevel="0" collapsed="false">
      <c r="B56" s="211" t="s">
        <v>35</v>
      </c>
      <c r="C56" s="110"/>
      <c r="D56" s="111"/>
      <c r="E56" s="110"/>
      <c r="F56" s="111"/>
      <c r="G56" s="111"/>
      <c r="H56" s="111"/>
      <c r="I56" s="111"/>
      <c r="J56" s="42" t="n">
        <f aca="false">+J55/(days-COUNT(AO16:AO46))</f>
        <v>0</v>
      </c>
      <c r="L56" s="211" t="s">
        <v>35</v>
      </c>
      <c r="M56" s="212"/>
      <c r="N56" s="212"/>
      <c r="O56" s="212"/>
      <c r="P56" s="212"/>
      <c r="Q56" s="212"/>
      <c r="R56" s="212"/>
      <c r="S56" s="212"/>
      <c r="T56" s="213" t="n">
        <f aca="false">T55/(days-COUNT(AO16:AO46))</f>
        <v>0</v>
      </c>
    </row>
    <row r="57" customFormat="false" ht="12.75" hidden="false" customHeight="true" outlineLevel="0" collapsed="false">
      <c r="B57" s="105"/>
      <c r="C57" s="105"/>
      <c r="E57" s="105"/>
      <c r="F57" s="108"/>
      <c r="G57" s="108"/>
      <c r="H57" s="106"/>
      <c r="I57" s="106"/>
      <c r="L57" s="32"/>
      <c r="M57" s="32"/>
      <c r="O57" s="32"/>
    </row>
    <row r="58" customFormat="false" ht="12.75" hidden="false" customHeight="false" outlineLevel="0" collapsed="false">
      <c r="B58" s="32"/>
      <c r="C58" s="32"/>
      <c r="E58" s="32"/>
      <c r="L58" s="207" t="s">
        <v>36</v>
      </c>
      <c r="M58" s="208"/>
      <c r="N58" s="208"/>
      <c r="O58" s="208"/>
      <c r="P58" s="208"/>
      <c r="Q58" s="208"/>
      <c r="R58" s="208"/>
      <c r="S58" s="209" t="n">
        <f aca="false">DSUM(tufco,"wbtotal",cnt)+'Sep 99'!S58</f>
        <v>10314337</v>
      </c>
      <c r="U58" s="112"/>
    </row>
    <row r="59" customFormat="false" ht="13.5" hidden="false" customHeight="false" outlineLevel="0" collapsed="false">
      <c r="B59" s="32"/>
      <c r="C59" s="32"/>
      <c r="D59" s="201"/>
      <c r="E59" s="32"/>
      <c r="L59" s="211" t="s">
        <v>37</v>
      </c>
      <c r="M59" s="212"/>
      <c r="N59" s="212"/>
      <c r="O59" s="212"/>
      <c r="P59" s="212"/>
      <c r="Q59" s="212"/>
      <c r="R59" s="212"/>
      <c r="S59" s="141" t="n">
        <f aca="false">S58/(SUM(AO16:AO46)+'Jan 99a'!days+'Feb 99'!days+'Mar 99'!days+'Apr 99'!days+'May 99'!days+'June 99'!days+'July 99'!days+'Aug 99'!days+'Sep 99'!days)</f>
        <v>34040.7161716172</v>
      </c>
      <c r="X59" s="202"/>
    </row>
    <row r="60" customFormat="false" ht="13.5" hidden="false" customHeight="false" outlineLevel="0" collapsed="false">
      <c r="B60" s="207" t="s">
        <v>38</v>
      </c>
      <c r="C60" s="208"/>
      <c r="D60" s="208"/>
      <c r="E60" s="208"/>
      <c r="F60" s="208"/>
      <c r="G60" s="208"/>
      <c r="H60" s="209" t="n">
        <v>12775000</v>
      </c>
      <c r="L60" s="29"/>
      <c r="M60" s="29"/>
      <c r="N60" s="208"/>
      <c r="O60" s="29"/>
      <c r="P60" s="29"/>
      <c r="Q60" s="29"/>
      <c r="R60" s="29"/>
      <c r="S60" s="29"/>
    </row>
    <row r="61" customFormat="false" ht="12.75" hidden="false" customHeight="false" outlineLevel="0" collapsed="false">
      <c r="B61" s="28" t="s">
        <v>41</v>
      </c>
      <c r="C61" s="29"/>
      <c r="D61" s="12"/>
      <c r="E61" s="29"/>
      <c r="F61" s="29"/>
      <c r="G61" s="29"/>
      <c r="H61" s="210" t="n">
        <f aca="false">DSUM(tufco,"hplrtotal",cnt)+'Sep 99'!H61</f>
        <v>10690000</v>
      </c>
      <c r="L61" s="207" t="s">
        <v>39</v>
      </c>
      <c r="M61" s="208"/>
      <c r="N61" s="208"/>
      <c r="O61" s="208"/>
      <c r="P61" s="208"/>
      <c r="Q61" s="208"/>
      <c r="R61" s="208"/>
      <c r="S61" s="209" t="n">
        <f aca="false">DSUM(tufco,"gdtotal",cnt)/(COUNT(AO16:AO46))</f>
        <v>9674.46666666667</v>
      </c>
      <c r="X61" s="202"/>
    </row>
    <row r="62" customFormat="false" ht="12.75" hidden="false" customHeight="false" outlineLevel="0" collapsed="false">
      <c r="B62" s="28" t="s">
        <v>37</v>
      </c>
      <c r="C62" s="29"/>
      <c r="D62" s="12"/>
      <c r="E62" s="29"/>
      <c r="F62" s="29"/>
      <c r="G62" s="29"/>
      <c r="H62" s="210" t="n">
        <f aca="false">H61/(SUM(AO16:AO46)+'Jan 99a'!days+'Feb 99'!days+'Mar 99'!days+'Apr 99'!days+'May 99'!days+'June 99'!days+'July 99'!days+'Aug 99'!days+'Sep 99'!days)</f>
        <v>35280.5280528053</v>
      </c>
      <c r="L62" s="28" t="s">
        <v>34</v>
      </c>
      <c r="M62" s="29"/>
      <c r="N62" s="29"/>
      <c r="O62" s="29"/>
      <c r="P62" s="29"/>
      <c r="Q62" s="29"/>
      <c r="R62" s="29"/>
      <c r="S62" s="210"/>
      <c r="X62" s="202"/>
    </row>
    <row r="63" customFormat="false" ht="13.5" hidden="false" customHeight="false" outlineLevel="0" collapsed="false">
      <c r="B63" s="211" t="s">
        <v>43</v>
      </c>
      <c r="C63" s="212"/>
      <c r="D63" s="212"/>
      <c r="E63" s="212"/>
      <c r="F63" s="212"/>
      <c r="G63" s="212"/>
      <c r="H63" s="213" t="n">
        <f aca="false">(+H60-H61)/(365-SUM(AO16:AO46)-'Jan 99a'!days-'Feb 99'!days-'Mar 99'!days-'Apr 99'!days-'May 99'!days-'June 99'!days-'July 99'!days-'Aug 99'!days-'Sep 99'!days)</f>
        <v>33629.0322580645</v>
      </c>
      <c r="L63" s="211" t="s">
        <v>35</v>
      </c>
      <c r="M63" s="212"/>
      <c r="N63" s="212"/>
      <c r="O63" s="212"/>
      <c r="P63" s="212"/>
      <c r="Q63" s="212"/>
      <c r="R63" s="212"/>
      <c r="S63" s="213"/>
      <c r="T63" s="32"/>
      <c r="X63" s="32"/>
      <c r="Z63" s="32"/>
    </row>
    <row r="64" customFormat="false" ht="13.5" hidden="false" customHeight="false" outlineLevel="0" collapsed="false">
      <c r="D64" s="201"/>
      <c r="L64" s="207" t="s">
        <v>44</v>
      </c>
      <c r="M64" s="208"/>
      <c r="N64" s="12"/>
      <c r="O64" s="208"/>
      <c r="P64" s="208"/>
      <c r="Q64" s="208"/>
      <c r="R64" s="208"/>
      <c r="S64" s="209" t="n">
        <v>9125000</v>
      </c>
      <c r="X64" s="202"/>
    </row>
    <row r="65" customFormat="false" ht="12.75" hidden="false" customHeight="false" outlineLevel="0" collapsed="false">
      <c r="B65" s="207" t="s">
        <v>66</v>
      </c>
      <c r="C65" s="208"/>
      <c r="D65" s="208"/>
      <c r="E65" s="208"/>
      <c r="F65" s="208"/>
      <c r="G65" s="208"/>
      <c r="H65" s="209" t="n">
        <f aca="false">DSUM(tufco,"hplrtotal",cnt)+DSUM(tufco,"gdtotal",cnt)</f>
        <v>2305234</v>
      </c>
      <c r="L65" s="28" t="s">
        <v>45</v>
      </c>
      <c r="M65" s="29"/>
      <c r="N65" s="29"/>
      <c r="O65" s="29"/>
      <c r="P65" s="29"/>
      <c r="Q65" s="29"/>
      <c r="R65" s="29"/>
      <c r="S65" s="210" t="n">
        <f aca="false">DSUM(tufco,"gdtotal",cnt)+'Sep 99'!S65</f>
        <v>8505500</v>
      </c>
    </row>
    <row r="66" customFormat="false" ht="12.75" hidden="false" customHeight="false" outlineLevel="0" collapsed="false">
      <c r="B66" s="28" t="s">
        <v>67</v>
      </c>
      <c r="C66" s="29"/>
      <c r="D66" s="12"/>
      <c r="E66" s="29"/>
      <c r="F66" s="29"/>
      <c r="G66" s="29"/>
      <c r="H66" s="210" t="n">
        <f aca="false">H65+'Sep 99'!H66</f>
        <v>18285751</v>
      </c>
      <c r="L66" s="28" t="s">
        <v>37</v>
      </c>
      <c r="M66" s="29"/>
      <c r="N66" s="12"/>
      <c r="O66" s="29"/>
      <c r="P66" s="29"/>
      <c r="Q66" s="29"/>
      <c r="R66" s="29"/>
      <c r="S66" s="214" t="n">
        <f aca="false">S65/(SUM(AO16:AO46)+'Jan 99a'!days+'Feb 99'!days+'Mar 99'!days+'Apr 99'!days+'May 99'!days+'June 99'!days+'July 99'!days+'Aug 99'!days+'Sep 99'!days)</f>
        <v>28070.9570957096</v>
      </c>
      <c r="V66" s="102"/>
      <c r="X66" s="202"/>
    </row>
    <row r="67" customFormat="false" ht="13.5" hidden="false" customHeight="false" outlineLevel="0" collapsed="false">
      <c r="B67" s="211" t="s">
        <v>47</v>
      </c>
      <c r="C67" s="212"/>
      <c r="D67" s="212"/>
      <c r="E67" s="212"/>
      <c r="F67" s="212"/>
      <c r="G67" s="212"/>
      <c r="H67" s="213" t="n">
        <f aca="false">+H63+S67</f>
        <v>38706.9011105235</v>
      </c>
      <c r="L67" s="211" t="s">
        <v>43</v>
      </c>
      <c r="M67" s="212"/>
      <c r="N67" s="212"/>
      <c r="O67" s="212"/>
      <c r="P67" s="212"/>
      <c r="Q67" s="212"/>
      <c r="R67" s="212"/>
      <c r="S67" s="213" t="n">
        <f aca="false">(+S64-S65)/(365-SUM(AO16:AO46)-'Jan 99a'!days-'Feb 99'!days-'Mar 99'!days-'Apr 99'!days-'May 99'!days-'June 99'!days-'July 99'!days-'Aug 99'!days+'Sep 99'!days)</f>
        <v>5077.86885245902</v>
      </c>
      <c r="X67" s="32"/>
    </row>
    <row r="68" customFormat="false" ht="12.75" hidden="false" customHeight="false" outlineLevel="0" collapsed="false">
      <c r="D68" s="0"/>
      <c r="N68" s="0"/>
      <c r="X68" s="203"/>
    </row>
    <row r="69" customFormat="false" ht="12.75" hidden="false" customHeight="false" outlineLevel="0" collapsed="false">
      <c r="B69" s="190"/>
      <c r="C69" s="1" t="s">
        <v>76</v>
      </c>
      <c r="E69" s="0"/>
    </row>
    <row r="71" customFormat="false" ht="12.75" hidden="false" customHeight="false" outlineLevel="0" collapsed="false">
      <c r="D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X71" s="37"/>
    </row>
    <row r="72" customFormat="false" ht="12.75" hidden="false" customHeight="false" outlineLevel="0" collapsed="false">
      <c r="D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X72" s="37"/>
    </row>
    <row r="75" customFormat="false" ht="12.75" hidden="false" customHeight="false" outlineLevel="0" collapsed="false">
      <c r="A75" s="121"/>
      <c r="B75" s="121"/>
      <c r="C75" s="121"/>
      <c r="D75" s="0"/>
      <c r="E75" s="121"/>
      <c r="F75" s="0"/>
      <c r="G75" s="0"/>
      <c r="H75" s="0"/>
      <c r="I75" s="0"/>
      <c r="J75" s="121"/>
      <c r="K75" s="121"/>
      <c r="L75" s="121"/>
      <c r="M75" s="121"/>
      <c r="N75" s="0"/>
      <c r="O75" s="121"/>
      <c r="P75" s="0"/>
      <c r="Q75" s="0"/>
      <c r="R75" s="0"/>
      <c r="S75" s="0"/>
      <c r="T75" s="0"/>
      <c r="U75" s="0"/>
      <c r="V75" s="0"/>
      <c r="W75" s="0"/>
      <c r="X75" s="0"/>
      <c r="Y75" s="0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21"/>
      <c r="AV75" s="121"/>
      <c r="AW75" s="121"/>
      <c r="AX75" s="121"/>
      <c r="AY75" s="121"/>
      <c r="AZ75" s="121"/>
      <c r="BA75" s="121"/>
      <c r="BB75" s="121"/>
      <c r="BC75" s="121"/>
      <c r="BD75" s="121"/>
      <c r="BE75" s="121"/>
      <c r="BF75" s="121"/>
      <c r="BG75" s="121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21"/>
      <c r="BS75" s="121"/>
      <c r="BT75" s="121"/>
      <c r="BU75" s="121"/>
      <c r="BV75" s="121"/>
      <c r="BW75" s="121"/>
      <c r="BX75" s="121"/>
      <c r="BY75" s="121"/>
      <c r="BZ75" s="121"/>
      <c r="CA75" s="121"/>
      <c r="CB75" s="121"/>
      <c r="CC75" s="121"/>
      <c r="CD75" s="121"/>
      <c r="CE75" s="121"/>
      <c r="CF75" s="121"/>
      <c r="CG75" s="121"/>
      <c r="CH75" s="121"/>
      <c r="CI75" s="121"/>
      <c r="CJ75" s="121"/>
      <c r="CK75" s="121"/>
      <c r="CL75" s="121"/>
      <c r="CM75" s="121"/>
      <c r="CN75" s="121"/>
      <c r="CO75" s="121"/>
      <c r="CP75" s="121"/>
      <c r="CQ75" s="121"/>
      <c r="CR75" s="121"/>
      <c r="CS75" s="121"/>
      <c r="CT75" s="121"/>
      <c r="CU75" s="121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X75" s="121"/>
      <c r="FY75" s="121"/>
      <c r="FZ75" s="121"/>
      <c r="GA75" s="121"/>
      <c r="GB75" s="121"/>
      <c r="GC75" s="121"/>
      <c r="GD75" s="121"/>
      <c r="GE75" s="121"/>
      <c r="GF75" s="121"/>
      <c r="GG75" s="121"/>
      <c r="GH75" s="121"/>
      <c r="GI75" s="121"/>
      <c r="GJ75" s="121"/>
      <c r="GK75" s="121"/>
      <c r="GL75" s="121"/>
      <c r="GM75" s="121"/>
      <c r="GN75" s="121"/>
      <c r="GO75" s="121"/>
      <c r="GP75" s="121"/>
      <c r="GQ75" s="121"/>
      <c r="GR75" s="121"/>
      <c r="GS75" s="121"/>
      <c r="GT75" s="121"/>
      <c r="GU75" s="121"/>
      <c r="GV75" s="121"/>
      <c r="GW75" s="121"/>
      <c r="GX75" s="121"/>
      <c r="GY75" s="121"/>
      <c r="GZ75" s="121"/>
      <c r="HA75" s="121"/>
      <c r="HB75" s="121"/>
      <c r="HC75" s="121"/>
      <c r="HD75" s="121"/>
      <c r="HE75" s="121"/>
      <c r="HF75" s="121"/>
      <c r="HG75" s="121"/>
      <c r="HH75" s="121"/>
      <c r="HI75" s="121"/>
      <c r="HJ75" s="121"/>
      <c r="HK75" s="121"/>
      <c r="HL75" s="121"/>
      <c r="HM75" s="121"/>
      <c r="HN75" s="121"/>
      <c r="HO75" s="121"/>
      <c r="HP75" s="121"/>
      <c r="HQ75" s="121"/>
      <c r="HR75" s="121"/>
      <c r="HS75" s="121"/>
      <c r="HT75" s="121"/>
      <c r="HU75" s="121"/>
      <c r="HV75" s="121"/>
      <c r="HW75" s="121"/>
      <c r="HX75" s="121"/>
      <c r="HY75" s="121"/>
      <c r="HZ75" s="121"/>
      <c r="IA75" s="121"/>
      <c r="IB75" s="121"/>
      <c r="IC75" s="121"/>
      <c r="ID75" s="121"/>
      <c r="IE75" s="121"/>
      <c r="IF75" s="121"/>
      <c r="IG75" s="121"/>
      <c r="IH75" s="121"/>
      <c r="II75" s="121"/>
      <c r="IJ75" s="121"/>
      <c r="IK75" s="121"/>
      <c r="IL75" s="121"/>
      <c r="IM75" s="121"/>
      <c r="IN75" s="121"/>
      <c r="IO75" s="121"/>
      <c r="IP75" s="121"/>
      <c r="IQ75" s="121"/>
      <c r="IR75" s="121"/>
      <c r="IS75" s="121"/>
      <c r="IT75" s="121"/>
      <c r="IU75" s="121"/>
      <c r="IV75" s="121"/>
      <c r="IW75" s="121"/>
    </row>
    <row r="76" customFormat="false" ht="12.75" hidden="false" customHeight="false" outlineLevel="0" collapsed="false">
      <c r="A76" s="121"/>
      <c r="B76" s="121"/>
      <c r="C76" s="121"/>
      <c r="D76" s="0"/>
      <c r="E76" s="121"/>
      <c r="F76" s="0"/>
      <c r="G76" s="0"/>
      <c r="H76" s="0"/>
      <c r="I76" s="0"/>
      <c r="J76" s="121"/>
      <c r="K76" s="121"/>
      <c r="L76" s="121"/>
      <c r="M76" s="121"/>
      <c r="N76" s="0"/>
      <c r="O76" s="121"/>
      <c r="P76" s="0"/>
      <c r="Q76" s="0"/>
      <c r="R76" s="0"/>
      <c r="S76" s="0"/>
      <c r="T76" s="0"/>
      <c r="U76" s="0"/>
      <c r="V76" s="0"/>
      <c r="W76" s="0"/>
      <c r="X76" s="0"/>
      <c r="Y76" s="0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21"/>
      <c r="AV76" s="121"/>
      <c r="AW76" s="121"/>
      <c r="AX76" s="121"/>
      <c r="AY76" s="121"/>
      <c r="AZ76" s="121"/>
      <c r="BA76" s="121"/>
      <c r="BB76" s="121"/>
      <c r="BC76" s="121"/>
      <c r="BD76" s="121"/>
      <c r="BE76" s="121"/>
      <c r="BF76" s="121"/>
      <c r="BG76" s="121"/>
      <c r="BH76" s="121"/>
      <c r="BI76" s="121"/>
      <c r="BJ76" s="121"/>
      <c r="BK76" s="121"/>
      <c r="BL76" s="121"/>
      <c r="BM76" s="121"/>
      <c r="BN76" s="121"/>
      <c r="BO76" s="121"/>
      <c r="BP76" s="121"/>
      <c r="BQ76" s="121"/>
      <c r="BR76" s="121"/>
      <c r="BS76" s="121"/>
      <c r="BT76" s="121"/>
      <c r="BU76" s="121"/>
      <c r="BV76" s="121"/>
      <c r="BW76" s="121"/>
      <c r="BX76" s="121"/>
      <c r="BY76" s="121"/>
      <c r="BZ76" s="121"/>
      <c r="CA76" s="121"/>
      <c r="CB76" s="121"/>
      <c r="CC76" s="121"/>
      <c r="CD76" s="121"/>
      <c r="CE76" s="121"/>
      <c r="CF76" s="121"/>
      <c r="CG76" s="121"/>
      <c r="CH76" s="121"/>
      <c r="CI76" s="121"/>
      <c r="CJ76" s="121"/>
      <c r="CK76" s="121"/>
      <c r="CL76" s="121"/>
      <c r="CM76" s="121"/>
      <c r="CN76" s="121"/>
      <c r="CO76" s="121"/>
      <c r="CP76" s="121"/>
      <c r="CQ76" s="121"/>
      <c r="CR76" s="121"/>
      <c r="CS76" s="121"/>
      <c r="CT76" s="121"/>
      <c r="CU76" s="121"/>
      <c r="CV76" s="121"/>
      <c r="CW76" s="121"/>
      <c r="CX76" s="121"/>
      <c r="CY76" s="121"/>
      <c r="CZ76" s="121"/>
      <c r="DA76" s="121"/>
      <c r="DB76" s="121"/>
      <c r="DC76" s="121"/>
      <c r="DD76" s="121"/>
      <c r="DE76" s="121"/>
      <c r="DF76" s="121"/>
      <c r="DG76" s="121"/>
      <c r="DH76" s="121"/>
      <c r="DI76" s="121"/>
      <c r="DJ76" s="121"/>
      <c r="DK76" s="121"/>
      <c r="DL76" s="121"/>
      <c r="DM76" s="121"/>
      <c r="DN76" s="121"/>
      <c r="DO76" s="121"/>
      <c r="DP76" s="121"/>
      <c r="DQ76" s="121"/>
      <c r="DR76" s="121"/>
      <c r="DS76" s="121"/>
      <c r="DT76" s="121"/>
      <c r="DU76" s="121"/>
      <c r="DV76" s="121"/>
      <c r="DW76" s="121"/>
      <c r="DX76" s="121"/>
      <c r="DY76" s="121"/>
      <c r="DZ76" s="121"/>
      <c r="EA76" s="121"/>
      <c r="EB76" s="121"/>
      <c r="EC76" s="121"/>
      <c r="ED76" s="121"/>
      <c r="EE76" s="121"/>
      <c r="EF76" s="121"/>
      <c r="EG76" s="121"/>
      <c r="EH76" s="121"/>
      <c r="EI76" s="121"/>
      <c r="EJ76" s="121"/>
      <c r="EK76" s="121"/>
      <c r="EL76" s="121"/>
      <c r="EM76" s="121"/>
      <c r="EN76" s="121"/>
      <c r="EO76" s="121"/>
      <c r="EP76" s="121"/>
      <c r="EQ76" s="121"/>
      <c r="ER76" s="121"/>
      <c r="ES76" s="121"/>
      <c r="ET76" s="121"/>
      <c r="EU76" s="121"/>
      <c r="EV76" s="121"/>
      <c r="EW76" s="121"/>
      <c r="EX76" s="121"/>
      <c r="EY76" s="121"/>
      <c r="EZ76" s="121"/>
      <c r="FA76" s="121"/>
      <c r="FB76" s="121"/>
      <c r="FC76" s="121"/>
      <c r="FD76" s="121"/>
      <c r="FE76" s="121"/>
      <c r="FF76" s="121"/>
      <c r="FG76" s="121"/>
      <c r="FH76" s="121"/>
      <c r="FI76" s="121"/>
      <c r="FJ76" s="121"/>
      <c r="FK76" s="121"/>
      <c r="FL76" s="121"/>
      <c r="FM76" s="121"/>
      <c r="FN76" s="121"/>
      <c r="FO76" s="121"/>
      <c r="FP76" s="121"/>
      <c r="FQ76" s="121"/>
      <c r="FR76" s="121"/>
      <c r="FS76" s="121"/>
      <c r="FT76" s="121"/>
      <c r="FU76" s="121"/>
      <c r="FV76" s="121"/>
      <c r="FW76" s="121"/>
      <c r="FX76" s="121"/>
      <c r="FY76" s="121"/>
      <c r="FZ76" s="121"/>
      <c r="GA76" s="121"/>
      <c r="GB76" s="121"/>
      <c r="GC76" s="121"/>
      <c r="GD76" s="121"/>
      <c r="GE76" s="121"/>
      <c r="GF76" s="121"/>
      <c r="GG76" s="121"/>
      <c r="GH76" s="121"/>
      <c r="GI76" s="121"/>
      <c r="GJ76" s="121"/>
      <c r="GK76" s="121"/>
      <c r="GL76" s="121"/>
      <c r="GM76" s="121"/>
      <c r="GN76" s="121"/>
      <c r="GO76" s="121"/>
      <c r="GP76" s="121"/>
      <c r="GQ76" s="121"/>
      <c r="GR76" s="121"/>
      <c r="GS76" s="121"/>
      <c r="GT76" s="121"/>
      <c r="GU76" s="121"/>
      <c r="GV76" s="121"/>
      <c r="GW76" s="121"/>
      <c r="GX76" s="121"/>
      <c r="GY76" s="121"/>
      <c r="GZ76" s="121"/>
      <c r="HA76" s="121"/>
      <c r="HB76" s="121"/>
      <c r="HC76" s="121"/>
      <c r="HD76" s="121"/>
      <c r="HE76" s="121"/>
      <c r="HF76" s="121"/>
      <c r="HG76" s="121"/>
      <c r="HH76" s="121"/>
      <c r="HI76" s="121"/>
      <c r="HJ76" s="121"/>
      <c r="HK76" s="121"/>
      <c r="HL76" s="121"/>
      <c r="HM76" s="121"/>
      <c r="HN76" s="121"/>
      <c r="HO76" s="121"/>
      <c r="HP76" s="121"/>
      <c r="HQ76" s="121"/>
      <c r="HR76" s="121"/>
      <c r="HS76" s="121"/>
      <c r="HT76" s="121"/>
      <c r="HU76" s="121"/>
      <c r="HV76" s="121"/>
      <c r="HW76" s="121"/>
      <c r="HX76" s="121"/>
      <c r="HY76" s="121"/>
      <c r="HZ76" s="121"/>
      <c r="IA76" s="121"/>
      <c r="IB76" s="121"/>
      <c r="IC76" s="121"/>
      <c r="ID76" s="121"/>
      <c r="IE76" s="121"/>
      <c r="IF76" s="121"/>
      <c r="IG76" s="121"/>
      <c r="IH76" s="121"/>
      <c r="II76" s="121"/>
      <c r="IJ76" s="121"/>
      <c r="IK76" s="121"/>
      <c r="IL76" s="121"/>
      <c r="IM76" s="121"/>
      <c r="IN76" s="121"/>
      <c r="IO76" s="121"/>
      <c r="IP76" s="121"/>
      <c r="IQ76" s="121"/>
      <c r="IR76" s="121"/>
      <c r="IS76" s="121"/>
      <c r="IT76" s="121"/>
      <c r="IU76" s="121"/>
      <c r="IV76" s="121"/>
      <c r="IW76" s="121"/>
    </row>
    <row r="77" customFormat="false" ht="12.75" hidden="false" customHeight="false" outlineLevel="0" collapsed="false">
      <c r="D77" s="0"/>
      <c r="F77" s="0"/>
      <c r="G77" s="0"/>
      <c r="H77" s="0"/>
      <c r="I77" s="0"/>
      <c r="N77" s="0"/>
      <c r="X77" s="0"/>
    </row>
    <row r="87" customFormat="false" ht="12.75" hidden="false" customHeight="false" outlineLevel="0" collapsed="false">
      <c r="A87" s="1" t="s">
        <v>59</v>
      </c>
    </row>
    <row r="88" customFormat="false" ht="12.75" hidden="false" customHeight="false" outlineLevel="0" collapsed="false">
      <c r="A88" s="1" t="n">
        <v>1</v>
      </c>
    </row>
  </sheetData>
  <mergeCells count="5">
    <mergeCell ref="F12:I12"/>
    <mergeCell ref="P12:S12"/>
    <mergeCell ref="Z12:AB12"/>
    <mergeCell ref="AK12:AM12"/>
    <mergeCell ref="AG13:AI13"/>
  </mergeCells>
  <printOptions headings="false" gridLines="false" gridLinesSet="true" horizontalCentered="false" verticalCentered="false"/>
  <pageMargins left="0.379861111111111" right="0.329861111111111" top="0.75" bottom="0.752083333333333" header="0.511811023622047" footer="0.2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8"/>
  <sheetViews>
    <sheetView showFormulas="false" showGridLines="false" showRowColHeaders="true" showZeros="true" rightToLeft="false" tabSelected="false" showOutlineSymbols="true" defaultGridColor="true" view="normal" topLeftCell="A3" colorId="64" zoomScale="70" zoomScaleNormal="70" zoomScalePageLayoutView="100" workbookViewId="0">
      <pane xSplit="1" ySplit="13" topLeftCell="B34" activePane="bottomRight" state="frozen"/>
      <selection pane="topLeft" activeCell="A3" activeCellId="0" sqref="A3"/>
      <selection pane="topRight" activeCell="B3" activeCellId="0" sqref="B3"/>
      <selection pane="bottomLeft" activeCell="A34" activeCellId="0" sqref="A34"/>
      <selection pane="bottomRight" activeCell="H61" activeCellId="0" sqref="H6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7.7"/>
    <col collapsed="false" customWidth="true" hidden="false" outlineLevel="0" max="2" min="2" style="1" width="13.28"/>
    <col collapsed="false" customWidth="true" hidden="false" outlineLevel="0" max="3" min="3" style="1" width="2.7"/>
    <col collapsed="false" customWidth="true" hidden="false" outlineLevel="0" max="4" min="4" style="1" width="11.13"/>
    <col collapsed="false" customWidth="true" hidden="false" outlineLevel="0" max="5" min="5" style="1" width="2.7"/>
    <col collapsed="false" customWidth="true" hidden="false" outlineLevel="0" max="6" min="6" style="1" width="14.7"/>
    <col collapsed="false" customWidth="true" hidden="false" outlineLevel="0" max="7" min="7" style="1" width="13.41"/>
    <col collapsed="false" customWidth="true" hidden="false" outlineLevel="0" max="8" min="8" style="1" width="14.14"/>
    <col collapsed="false" customWidth="true" hidden="false" outlineLevel="0" max="9" min="9" style="1" width="11.13"/>
    <col collapsed="false" customWidth="true" hidden="false" outlineLevel="0" max="10" min="10" style="1" width="12.7"/>
    <col collapsed="false" customWidth="true" hidden="false" outlineLevel="0" max="11" min="11" style="1" width="3.7"/>
    <col collapsed="false" customWidth="true" hidden="false" outlineLevel="0" max="12" min="12" style="1" width="11.99"/>
    <col collapsed="false" customWidth="true" hidden="false" outlineLevel="0" max="13" min="13" style="1" width="2.7"/>
    <col collapsed="false" customWidth="true" hidden="false" outlineLevel="0" max="14" min="14" style="1" width="11.13"/>
    <col collapsed="false" customWidth="true" hidden="false" outlineLevel="0" max="15" min="15" style="1" width="2.7"/>
    <col collapsed="false" customWidth="true" hidden="false" outlineLevel="0" max="16" min="16" style="1" width="13.41"/>
    <col collapsed="false" customWidth="true" hidden="false" outlineLevel="0" max="17" min="17" style="1" width="10.71"/>
    <col collapsed="false" customWidth="true" hidden="false" outlineLevel="0" max="18" min="18" style="1" width="14.7"/>
    <col collapsed="false" customWidth="true" hidden="false" outlineLevel="0" max="19" min="19" style="1" width="12.56"/>
    <col collapsed="false" customWidth="true" hidden="false" outlineLevel="0" max="20" min="20" style="1" width="12.7"/>
    <col collapsed="false" customWidth="true" hidden="false" outlineLevel="0" max="21" min="21" style="1" width="3.7"/>
    <col collapsed="false" customWidth="true" hidden="false" outlineLevel="0" max="22" min="22" style="1" width="10.71"/>
    <col collapsed="false" customWidth="true" hidden="false" outlineLevel="0" max="23" min="23" style="1" width="2.42"/>
    <col collapsed="false" customWidth="true" hidden="false" outlineLevel="0" max="24" min="24" style="1" width="11.13"/>
    <col collapsed="false" customWidth="true" hidden="false" outlineLevel="0" max="25" min="25" style="1" width="2.42"/>
    <col collapsed="false" customWidth="true" hidden="false" outlineLevel="0" max="26" min="26" style="1" width="13.41"/>
    <col collapsed="false" customWidth="true" hidden="false" outlineLevel="0" max="28" min="27" style="1" width="10.71"/>
    <col collapsed="false" customWidth="true" hidden="false" outlineLevel="0" max="29" min="29" style="1" width="12.7"/>
    <col collapsed="false" customWidth="true" hidden="false" outlineLevel="0" max="30" min="30" style="1" width="4.7"/>
    <col collapsed="false" customWidth="true" hidden="false" outlineLevel="0" max="31" min="31" style="1" width="14.56"/>
    <col collapsed="false" customWidth="true" hidden="false" outlineLevel="0" max="32" min="32" style="1" width="6.7"/>
    <col collapsed="false" customWidth="true" hidden="false" outlineLevel="0" max="33" min="33" style="1" width="12.85"/>
    <col collapsed="false" customWidth="true" hidden="false" outlineLevel="0" max="34" min="34" style="1" width="10.71"/>
    <col collapsed="false" customWidth="true" hidden="false" outlineLevel="0" max="35" min="35" style="1" width="13.14"/>
    <col collapsed="false" customWidth="true" hidden="false" outlineLevel="0" max="36" min="36" style="1" width="6.7"/>
    <col collapsed="false" customWidth="true" hidden="true" outlineLevel="0" max="37" min="37" style="1" width="12.42"/>
    <col collapsed="false" customWidth="true" hidden="true" outlineLevel="0" max="38" min="38" style="1" width="14.7"/>
    <col collapsed="false" customWidth="true" hidden="true" outlineLevel="0" max="39" min="39" style="1" width="11.28"/>
    <col collapsed="false" customWidth="true" hidden="true" outlineLevel="0" max="40" min="40" style="1" width="9.06"/>
    <col collapsed="false" customWidth="false" hidden="false" outlineLevel="0" max="41" min="41" style="1" width="9.14"/>
    <col collapsed="false" customWidth="true" hidden="true" outlineLevel="0" max="43" min="42" style="1" width="9.06"/>
    <col collapsed="false" customWidth="true" hidden="false" outlineLevel="0" max="44" min="44" style="1" width="8.99"/>
    <col collapsed="false" customWidth="false" hidden="false" outlineLevel="0" max="45" min="45" style="1" width="9.14"/>
    <col collapsed="false" customWidth="true" hidden="false" outlineLevel="0" max="47" min="46" style="1" width="12.28"/>
    <col collapsed="false" customWidth="false" hidden="false" outlineLevel="0" max="48" min="48" style="1" width="9.14"/>
    <col collapsed="false" customWidth="true" hidden="false" outlineLevel="0" max="49" min="49" style="1" width="10.28"/>
    <col collapsed="false" customWidth="false" hidden="false" outlineLevel="0" max="257" min="50" style="1" width="9.14"/>
  </cols>
  <sheetData>
    <row r="1" customFormat="false" ht="13.5" hidden="false" customHeight="false" outlineLevel="0" collapsed="false">
      <c r="D1" s="191"/>
      <c r="H1" s="3" t="s">
        <v>0</v>
      </c>
      <c r="I1" s="4" t="s">
        <v>1</v>
      </c>
      <c r="N1" s="191"/>
      <c r="X1" s="191"/>
    </row>
    <row r="2" customFormat="false" ht="13.5" hidden="false" customHeight="false" outlineLevel="0" collapsed="false">
      <c r="A2" s="5" t="s">
        <v>2</v>
      </c>
      <c r="B2" s="6" t="n">
        <v>30</v>
      </c>
      <c r="C2" s="7"/>
      <c r="D2" s="192"/>
      <c r="E2" s="7"/>
      <c r="H2" s="9" t="n">
        <v>35000</v>
      </c>
      <c r="I2" s="10" t="n">
        <v>30000</v>
      </c>
      <c r="N2" s="192"/>
      <c r="X2" s="192"/>
    </row>
    <row r="3" customFormat="false" ht="19.5" hidden="false" customHeight="false" outlineLevel="0" collapsed="false">
      <c r="A3" s="11" t="s">
        <v>4</v>
      </c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</row>
    <row r="4" customFormat="false" ht="19.5" hidden="false" customHeight="false" outlineLevel="0" collapsed="false">
      <c r="A4" s="11" t="s">
        <v>5</v>
      </c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R4" s="1" t="n">
        <v>36161</v>
      </c>
      <c r="AS4" s="1" t="s">
        <v>82</v>
      </c>
    </row>
    <row r="5" customFormat="false" ht="19.5" hidden="false" customHeight="false" outlineLevel="0" collapsed="false">
      <c r="A5" s="11"/>
      <c r="B5" s="0"/>
      <c r="C5" s="0"/>
      <c r="D5" s="0"/>
      <c r="E5" s="0"/>
      <c r="F5" s="0"/>
      <c r="G5" s="0"/>
      <c r="H5" s="0"/>
      <c r="I5" s="0"/>
      <c r="J5" s="0"/>
      <c r="K5" s="0"/>
      <c r="L5" s="12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R5" s="1" t="n">
        <v>36495</v>
      </c>
      <c r="AS5" s="1" t="s">
        <v>83</v>
      </c>
      <c r="AU5" s="144" t="n">
        <f aca="false">time</f>
        <v>45926.9769183919</v>
      </c>
    </row>
    <row r="6" customFormat="false" ht="19.5" hidden="false" customHeight="false" outlineLevel="0" collapsed="false">
      <c r="A6" s="13" t="s">
        <v>89</v>
      </c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R6" s="102" t="n">
        <f aca="true">IF(NOW()&lt;AR5,ROUND(NOW(),0),AR5)</f>
        <v>36495</v>
      </c>
      <c r="AT6" s="145" t="n">
        <f aca="true">NOW()</f>
        <v>45926.9769183919</v>
      </c>
      <c r="AU6" s="144" t="n">
        <v>0.5</v>
      </c>
    </row>
    <row r="7" customFormat="false" ht="16.5" hidden="false" customHeight="false" outlineLevel="0" collapsed="false">
      <c r="A7" s="14"/>
    </row>
    <row r="8" customFormat="false" ht="18" hidden="false" customHeight="false" outlineLevel="0" collapsed="false">
      <c r="B8" s="15" t="s">
        <v>7</v>
      </c>
      <c r="C8" s="16"/>
      <c r="D8" s="16"/>
      <c r="E8" s="16"/>
      <c r="F8" s="16"/>
      <c r="G8" s="16"/>
      <c r="H8" s="16"/>
      <c r="I8" s="16"/>
      <c r="J8" s="17"/>
      <c r="K8" s="18"/>
      <c r="L8" s="19" t="s">
        <v>8</v>
      </c>
      <c r="M8" s="20"/>
      <c r="N8" s="20"/>
      <c r="O8" s="20"/>
      <c r="P8" s="21"/>
      <c r="Q8" s="21"/>
      <c r="R8" s="21"/>
      <c r="S8" s="21"/>
      <c r="T8" s="22"/>
      <c r="V8" s="23" t="s">
        <v>9</v>
      </c>
      <c r="W8" s="24"/>
      <c r="X8" s="24"/>
      <c r="Y8" s="24"/>
      <c r="Z8" s="24"/>
      <c r="AA8" s="25"/>
      <c r="AB8" s="24"/>
      <c r="AC8" s="26"/>
      <c r="AD8" s="27"/>
    </row>
    <row r="9" customFormat="false" ht="15" hidden="false" customHeight="true" outlineLevel="0" collapsed="false">
      <c r="B9" s="28" t="s">
        <v>10</v>
      </c>
      <c r="C9" s="29"/>
      <c r="D9" s="18"/>
      <c r="E9" s="29"/>
      <c r="F9" s="18"/>
      <c r="G9" s="18"/>
      <c r="I9" s="18"/>
      <c r="J9" s="30"/>
      <c r="K9" s="18"/>
      <c r="L9" s="28" t="s">
        <v>11</v>
      </c>
      <c r="M9" s="29"/>
      <c r="N9" s="18"/>
      <c r="O9" s="29"/>
      <c r="P9" s="18"/>
      <c r="Q9" s="18"/>
      <c r="R9" s="18"/>
      <c r="S9" s="18"/>
      <c r="T9" s="31"/>
      <c r="V9" s="28" t="s">
        <v>10</v>
      </c>
      <c r="W9" s="29"/>
      <c r="X9" s="18"/>
      <c r="Y9" s="29"/>
      <c r="Z9" s="18"/>
      <c r="AA9" s="32"/>
      <c r="AB9" s="18"/>
      <c r="AC9" s="33"/>
      <c r="AD9" s="27"/>
      <c r="AU9" s="146"/>
    </row>
    <row r="10" customFormat="false" ht="15.75" hidden="false" customHeight="true" outlineLevel="0" collapsed="false">
      <c r="B10" s="34" t="s">
        <v>12</v>
      </c>
      <c r="D10" s="35"/>
      <c r="H10" s="35" t="s">
        <v>90</v>
      </c>
      <c r="J10" s="193" t="n">
        <f aca="false">hplr</f>
        <v>35000</v>
      </c>
      <c r="L10" s="34" t="s">
        <v>14</v>
      </c>
      <c r="N10" s="35"/>
      <c r="R10" s="35" t="str">
        <f aca="false">H10</f>
        <v>November Nom:</v>
      </c>
      <c r="S10" s="36" t="n">
        <f aca="false">wb</f>
        <v>30000</v>
      </c>
      <c r="T10" s="31"/>
      <c r="V10" s="28" t="s">
        <v>15</v>
      </c>
      <c r="W10" s="29"/>
      <c r="X10" s="35"/>
      <c r="Y10" s="29"/>
      <c r="Z10" s="32"/>
      <c r="AA10" s="32"/>
      <c r="AC10" s="31"/>
      <c r="AW10" s="112"/>
    </row>
    <row r="11" customFormat="false" ht="9.75" hidden="false" customHeight="true" outlineLevel="0" collapsed="false">
      <c r="B11" s="34"/>
      <c r="F11" s="37"/>
      <c r="G11" s="37"/>
      <c r="J11" s="31"/>
      <c r="L11" s="34"/>
      <c r="R11" s="37"/>
      <c r="T11" s="31"/>
      <c r="V11" s="38"/>
      <c r="W11" s="32"/>
      <c r="Y11" s="32"/>
      <c r="Z11" s="32"/>
      <c r="AA11" s="32"/>
      <c r="AB11" s="32"/>
      <c r="AC11" s="31"/>
      <c r="AK11" s="39"/>
      <c r="AL11" s="39"/>
      <c r="AM11" s="39"/>
    </row>
    <row r="12" customFormat="false" ht="16.5" hidden="false" customHeight="true" outlineLevel="0" collapsed="false">
      <c r="B12" s="40" t="s">
        <v>52</v>
      </c>
      <c r="C12" s="41"/>
      <c r="D12" s="40" t="s">
        <v>87</v>
      </c>
      <c r="E12" s="45"/>
      <c r="F12" s="40" t="s">
        <v>53</v>
      </c>
      <c r="G12" s="40"/>
      <c r="H12" s="40"/>
      <c r="I12" s="40"/>
      <c r="J12" s="42" t="n">
        <f aca="false">hplr*days</f>
        <v>1050000</v>
      </c>
      <c r="L12" s="43" t="s">
        <v>52</v>
      </c>
      <c r="M12" s="41"/>
      <c r="N12" s="43" t="s">
        <v>74</v>
      </c>
      <c r="O12" s="45"/>
      <c r="P12" s="43" t="s">
        <v>53</v>
      </c>
      <c r="Q12" s="43"/>
      <c r="R12" s="43"/>
      <c r="S12" s="43"/>
      <c r="T12" s="31" t="n">
        <f aca="false">wb*days</f>
        <v>900000</v>
      </c>
      <c r="V12" s="44" t="s">
        <v>52</v>
      </c>
      <c r="W12" s="45"/>
      <c r="X12" s="44" t="s">
        <v>81</v>
      </c>
      <c r="Y12" s="45"/>
      <c r="Z12" s="44" t="s">
        <v>53</v>
      </c>
      <c r="AA12" s="44"/>
      <c r="AB12" s="44"/>
      <c r="AC12" s="42"/>
      <c r="AK12" s="47" t="s">
        <v>18</v>
      </c>
      <c r="AL12" s="47"/>
      <c r="AM12" s="47"/>
    </row>
    <row r="13" customFormat="false" ht="15" hidden="false" customHeight="false" outlineLevel="0" collapsed="false">
      <c r="B13" s="48" t="s">
        <v>19</v>
      </c>
      <c r="C13" s="49"/>
      <c r="D13" s="48" t="s">
        <v>88</v>
      </c>
      <c r="E13" s="49"/>
      <c r="F13" s="50" t="s">
        <v>20</v>
      </c>
      <c r="G13" s="57" t="s">
        <v>20</v>
      </c>
      <c r="H13" s="51" t="s">
        <v>21</v>
      </c>
      <c r="I13" s="194" t="s">
        <v>22</v>
      </c>
      <c r="J13" s="195" t="s">
        <v>23</v>
      </c>
      <c r="K13" s="49"/>
      <c r="L13" s="54" t="s">
        <v>24</v>
      </c>
      <c r="M13" s="55"/>
      <c r="N13" s="48"/>
      <c r="O13" s="55"/>
      <c r="P13" s="56" t="s">
        <v>20</v>
      </c>
      <c r="Q13" s="57" t="s">
        <v>20</v>
      </c>
      <c r="R13" s="57" t="s">
        <v>21</v>
      </c>
      <c r="S13" s="45" t="s">
        <v>22</v>
      </c>
      <c r="T13" s="58" t="s">
        <v>23</v>
      </c>
      <c r="V13" s="48" t="s">
        <v>19</v>
      </c>
      <c r="W13" s="49"/>
      <c r="X13" s="48"/>
      <c r="Y13" s="49"/>
      <c r="Z13" s="56" t="s">
        <v>20</v>
      </c>
      <c r="AA13" s="57" t="s">
        <v>21</v>
      </c>
      <c r="AB13" s="59" t="s">
        <v>22</v>
      </c>
      <c r="AC13" s="60" t="s">
        <v>23</v>
      </c>
      <c r="AD13" s="49"/>
      <c r="AE13" s="147" t="s">
        <v>29</v>
      </c>
      <c r="AG13" s="147" t="s">
        <v>29</v>
      </c>
      <c r="AH13" s="147"/>
      <c r="AI13" s="147"/>
      <c r="AK13" s="62" t="s">
        <v>26</v>
      </c>
      <c r="AL13" s="39" t="s">
        <v>9</v>
      </c>
      <c r="AM13" s="62" t="s">
        <v>23</v>
      </c>
    </row>
    <row r="14" customFormat="false" ht="13.5" hidden="false" customHeight="false" outlineLevel="0" collapsed="false">
      <c r="A14" s="63"/>
      <c r="B14" s="64" t="s">
        <v>27</v>
      </c>
      <c r="C14" s="65"/>
      <c r="D14" s="64"/>
      <c r="E14" s="65"/>
      <c r="F14" s="64" t="n">
        <v>67</v>
      </c>
      <c r="G14" s="70" t="s">
        <v>65</v>
      </c>
      <c r="H14" s="66" t="n">
        <v>4132</v>
      </c>
      <c r="I14" s="64" t="s">
        <v>70</v>
      </c>
      <c r="J14" s="67"/>
      <c r="K14" s="68"/>
      <c r="L14" s="64" t="s">
        <v>27</v>
      </c>
      <c r="M14" s="65"/>
      <c r="N14" s="64"/>
      <c r="O14" s="65"/>
      <c r="P14" s="69" t="n">
        <v>67</v>
      </c>
      <c r="Q14" s="70" t="s">
        <v>65</v>
      </c>
      <c r="R14" s="65" t="n">
        <v>4132</v>
      </c>
      <c r="S14" s="204" t="s">
        <v>70</v>
      </c>
      <c r="T14" s="71"/>
      <c r="U14" s="63"/>
      <c r="V14" s="64" t="s">
        <v>27</v>
      </c>
      <c r="W14" s="65"/>
      <c r="X14" s="64"/>
      <c r="Y14" s="65"/>
      <c r="Z14" s="69" t="n">
        <v>67</v>
      </c>
      <c r="AA14" s="65" t="n">
        <v>4132</v>
      </c>
      <c r="AB14" s="72" t="s">
        <v>70</v>
      </c>
      <c r="AC14" s="73" t="s">
        <v>28</v>
      </c>
      <c r="AD14" s="68"/>
      <c r="AE14" s="148" t="s">
        <v>54</v>
      </c>
      <c r="AF14" s="63"/>
      <c r="AG14" s="149" t="s">
        <v>52</v>
      </c>
      <c r="AH14" s="196" t="s">
        <v>87</v>
      </c>
      <c r="AI14" s="150" t="s">
        <v>53</v>
      </c>
      <c r="AJ14" s="63"/>
      <c r="AK14" s="74"/>
      <c r="AL14" s="75"/>
      <c r="AM14" s="74"/>
      <c r="AN14" s="63"/>
      <c r="AO14" s="63" t="s">
        <v>55</v>
      </c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3"/>
      <c r="CQ14" s="63"/>
      <c r="CR14" s="63"/>
      <c r="CS14" s="63"/>
      <c r="CT14" s="63"/>
      <c r="CU14" s="63"/>
      <c r="CV14" s="63"/>
      <c r="CW14" s="63"/>
      <c r="CX14" s="63"/>
      <c r="CY14" s="63"/>
      <c r="CZ14" s="63"/>
      <c r="DA14" s="63"/>
      <c r="DB14" s="63"/>
      <c r="DC14" s="63"/>
      <c r="DD14" s="63"/>
      <c r="DE14" s="63"/>
      <c r="DF14" s="63"/>
      <c r="DG14" s="63"/>
      <c r="DH14" s="63"/>
      <c r="DI14" s="63"/>
      <c r="DJ14" s="63"/>
      <c r="DK14" s="63"/>
      <c r="DL14" s="63"/>
      <c r="DM14" s="63"/>
      <c r="DN14" s="63"/>
      <c r="DO14" s="63"/>
      <c r="DP14" s="63"/>
      <c r="DQ14" s="63"/>
      <c r="DR14" s="63"/>
      <c r="DS14" s="63"/>
      <c r="DT14" s="63"/>
      <c r="DU14" s="63"/>
      <c r="DV14" s="63"/>
      <c r="DW14" s="63"/>
      <c r="DX14" s="63"/>
      <c r="DY14" s="63"/>
      <c r="DZ14" s="63"/>
      <c r="EA14" s="63"/>
      <c r="EB14" s="63"/>
      <c r="EC14" s="63"/>
      <c r="ED14" s="63"/>
      <c r="EE14" s="63"/>
      <c r="EF14" s="63"/>
      <c r="EG14" s="63"/>
      <c r="EH14" s="63"/>
      <c r="EI14" s="63"/>
      <c r="EJ14" s="63"/>
      <c r="EK14" s="63"/>
      <c r="EL14" s="63"/>
      <c r="EM14" s="63"/>
      <c r="EN14" s="63"/>
      <c r="EO14" s="63"/>
      <c r="EP14" s="63"/>
      <c r="EQ14" s="63"/>
      <c r="ER14" s="63"/>
      <c r="ES14" s="63"/>
      <c r="ET14" s="63"/>
      <c r="EU14" s="63"/>
      <c r="EV14" s="63"/>
      <c r="EW14" s="63"/>
      <c r="EX14" s="63"/>
      <c r="EY14" s="63"/>
      <c r="EZ14" s="63"/>
      <c r="FA14" s="63"/>
      <c r="FB14" s="63"/>
      <c r="FC14" s="63"/>
      <c r="FD14" s="63"/>
      <c r="FE14" s="63"/>
      <c r="FF14" s="63"/>
      <c r="FG14" s="63"/>
      <c r="FH14" s="63"/>
      <c r="FI14" s="63"/>
      <c r="FJ14" s="63"/>
      <c r="FK14" s="63"/>
      <c r="FL14" s="63"/>
      <c r="FM14" s="63"/>
      <c r="FN14" s="63"/>
      <c r="FO14" s="63"/>
      <c r="FP14" s="63"/>
      <c r="FQ14" s="63"/>
      <c r="FR14" s="63"/>
      <c r="FS14" s="63"/>
      <c r="FT14" s="63"/>
      <c r="FU14" s="63"/>
      <c r="FV14" s="63"/>
      <c r="FW14" s="63"/>
      <c r="FX14" s="63"/>
      <c r="FY14" s="63"/>
      <c r="FZ14" s="63"/>
      <c r="GA14" s="63"/>
      <c r="GB14" s="63"/>
      <c r="GC14" s="63"/>
      <c r="GD14" s="63"/>
      <c r="GE14" s="63"/>
      <c r="GF14" s="63"/>
      <c r="GG14" s="63"/>
      <c r="GH14" s="63"/>
      <c r="GI14" s="63"/>
      <c r="GJ14" s="63"/>
      <c r="GK14" s="63"/>
      <c r="GL14" s="63"/>
      <c r="GM14" s="63"/>
      <c r="GN14" s="63"/>
      <c r="GO14" s="63"/>
      <c r="GP14" s="63"/>
      <c r="GQ14" s="63"/>
      <c r="GR14" s="63"/>
      <c r="GS14" s="63"/>
      <c r="GT14" s="63"/>
      <c r="GU14" s="63"/>
      <c r="GV14" s="63"/>
      <c r="GW14" s="63"/>
      <c r="GX14" s="63"/>
      <c r="GY14" s="63"/>
      <c r="GZ14" s="63"/>
      <c r="HA14" s="63"/>
      <c r="HB14" s="63"/>
      <c r="HC14" s="63"/>
      <c r="HD14" s="63"/>
      <c r="HE14" s="63"/>
      <c r="HF14" s="63"/>
      <c r="HG14" s="63"/>
      <c r="HH14" s="63"/>
      <c r="HI14" s="63"/>
      <c r="HJ14" s="63"/>
      <c r="HK14" s="63"/>
      <c r="HL14" s="63"/>
      <c r="HM14" s="63"/>
      <c r="HN14" s="63"/>
      <c r="HO14" s="63"/>
      <c r="HP14" s="63"/>
      <c r="HQ14" s="63"/>
      <c r="HR14" s="63"/>
      <c r="HS14" s="63"/>
      <c r="HT14" s="63"/>
      <c r="HU14" s="63"/>
      <c r="HV14" s="63"/>
      <c r="HW14" s="63"/>
      <c r="HX14" s="63"/>
      <c r="HY14" s="63"/>
      <c r="HZ14" s="63"/>
      <c r="IA14" s="63"/>
      <c r="IB14" s="63"/>
      <c r="IC14" s="63"/>
      <c r="ID14" s="63"/>
      <c r="IE14" s="63"/>
      <c r="IF14" s="63"/>
      <c r="IG14" s="63"/>
      <c r="IH14" s="63"/>
      <c r="II14" s="63"/>
      <c r="IJ14" s="63"/>
      <c r="IK14" s="63"/>
      <c r="IL14" s="63"/>
      <c r="IM14" s="63"/>
      <c r="IN14" s="63"/>
      <c r="IO14" s="63"/>
      <c r="IP14" s="63"/>
      <c r="IQ14" s="63"/>
      <c r="IR14" s="63"/>
      <c r="IS14" s="63"/>
      <c r="IT14" s="63"/>
      <c r="IU14" s="63"/>
      <c r="IV14" s="63"/>
      <c r="IW14" s="63"/>
    </row>
    <row r="15" customFormat="false" ht="13.5" hidden="true" customHeight="false" outlineLevel="0" collapsed="false">
      <c r="A15" s="63"/>
      <c r="B15" s="124"/>
      <c r="C15" s="68"/>
      <c r="D15" s="68"/>
      <c r="E15" s="68"/>
      <c r="F15" s="68"/>
      <c r="G15" s="68"/>
      <c r="H15" s="68"/>
      <c r="I15" s="68"/>
      <c r="J15" s="125" t="s">
        <v>56</v>
      </c>
      <c r="K15" s="68"/>
      <c r="L15" s="124"/>
      <c r="M15" s="68"/>
      <c r="N15" s="68"/>
      <c r="O15" s="68"/>
      <c r="P15" s="126"/>
      <c r="Q15" s="126"/>
      <c r="R15" s="126"/>
      <c r="S15" s="68"/>
      <c r="T15" s="127" t="s">
        <v>57</v>
      </c>
      <c r="U15" s="63"/>
      <c r="V15" s="124"/>
      <c r="W15" s="68"/>
      <c r="X15" s="68"/>
      <c r="Y15" s="68"/>
      <c r="Z15" s="68"/>
      <c r="AA15" s="68"/>
      <c r="AB15" s="126"/>
      <c r="AC15" s="128" t="s">
        <v>58</v>
      </c>
      <c r="AD15" s="68"/>
      <c r="AE15" s="63"/>
      <c r="AF15" s="63"/>
      <c r="AG15" s="63"/>
      <c r="AH15" s="63"/>
      <c r="AI15" s="63"/>
      <c r="AJ15" s="63"/>
      <c r="AK15" s="74"/>
      <c r="AL15" s="75"/>
      <c r="AM15" s="74"/>
      <c r="AN15" s="63"/>
      <c r="AO15" s="63" t="s">
        <v>59</v>
      </c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  <c r="EE15" s="63"/>
      <c r="EF15" s="63"/>
      <c r="EG15" s="63"/>
      <c r="EH15" s="63"/>
      <c r="EI15" s="63"/>
      <c r="EJ15" s="63"/>
      <c r="EK15" s="63"/>
      <c r="EL15" s="63"/>
      <c r="EM15" s="63"/>
      <c r="EN15" s="63"/>
      <c r="EO15" s="63"/>
      <c r="EP15" s="63"/>
      <c r="EQ15" s="63"/>
      <c r="ER15" s="63"/>
      <c r="ES15" s="63"/>
      <c r="ET15" s="63"/>
      <c r="EU15" s="63"/>
      <c r="EV15" s="63"/>
      <c r="EW15" s="63"/>
      <c r="EX15" s="63"/>
      <c r="EY15" s="63"/>
      <c r="EZ15" s="63"/>
      <c r="FA15" s="63"/>
      <c r="FB15" s="63"/>
      <c r="FC15" s="63"/>
      <c r="FD15" s="63"/>
      <c r="FE15" s="63"/>
      <c r="FF15" s="63"/>
      <c r="FG15" s="63"/>
      <c r="FH15" s="63"/>
      <c r="FI15" s="63"/>
      <c r="FJ15" s="63"/>
      <c r="FK15" s="63"/>
      <c r="FL15" s="63"/>
      <c r="FM15" s="63"/>
      <c r="FN15" s="63"/>
      <c r="FO15" s="63"/>
      <c r="FP15" s="63"/>
      <c r="FQ15" s="63"/>
      <c r="FR15" s="63"/>
      <c r="FS15" s="63"/>
      <c r="FT15" s="63"/>
      <c r="FU15" s="63"/>
      <c r="FV15" s="63"/>
      <c r="FW15" s="63"/>
      <c r="FX15" s="63"/>
      <c r="FY15" s="63"/>
      <c r="FZ15" s="63"/>
      <c r="GA15" s="63"/>
      <c r="GB15" s="63"/>
      <c r="GC15" s="63"/>
      <c r="GD15" s="63"/>
      <c r="GE15" s="63"/>
      <c r="GF15" s="63"/>
      <c r="GG15" s="63"/>
      <c r="GH15" s="63"/>
      <c r="GI15" s="63"/>
      <c r="GJ15" s="63"/>
      <c r="GK15" s="63"/>
      <c r="GL15" s="63"/>
      <c r="GM15" s="63"/>
      <c r="GN15" s="63"/>
      <c r="GO15" s="63"/>
      <c r="GP15" s="63"/>
      <c r="GQ15" s="63"/>
      <c r="GR15" s="63"/>
      <c r="GS15" s="63"/>
      <c r="GT15" s="63"/>
      <c r="GU15" s="63"/>
      <c r="GV15" s="63"/>
      <c r="GW15" s="63"/>
      <c r="GX15" s="63"/>
      <c r="GY15" s="63"/>
      <c r="GZ15" s="63"/>
      <c r="HA15" s="63"/>
      <c r="HB15" s="63"/>
      <c r="HC15" s="63"/>
      <c r="HD15" s="63"/>
      <c r="HE15" s="63"/>
      <c r="HF15" s="63"/>
      <c r="HG15" s="63"/>
      <c r="HH15" s="63"/>
      <c r="HI15" s="63"/>
      <c r="HJ15" s="63"/>
      <c r="HK15" s="63"/>
      <c r="HL15" s="63"/>
      <c r="HM15" s="63"/>
      <c r="HN15" s="63"/>
      <c r="HO15" s="63"/>
      <c r="HP15" s="63"/>
      <c r="HQ15" s="63"/>
      <c r="HR15" s="63"/>
      <c r="HS15" s="63"/>
      <c r="HT15" s="63"/>
      <c r="HU15" s="63"/>
      <c r="HV15" s="63"/>
      <c r="HW15" s="63"/>
      <c r="HX15" s="63"/>
      <c r="HY15" s="63"/>
      <c r="HZ15" s="63"/>
      <c r="IA15" s="63"/>
      <c r="IB15" s="63"/>
      <c r="IC15" s="63"/>
      <c r="ID15" s="63"/>
      <c r="IE15" s="63"/>
      <c r="IF15" s="63"/>
      <c r="IG15" s="63"/>
      <c r="IH15" s="63"/>
      <c r="II15" s="63"/>
      <c r="IJ15" s="63"/>
      <c r="IK15" s="63"/>
      <c r="IL15" s="63"/>
      <c r="IM15" s="63"/>
      <c r="IN15" s="63"/>
      <c r="IO15" s="63"/>
      <c r="IP15" s="63"/>
      <c r="IQ15" s="63"/>
      <c r="IR15" s="63"/>
      <c r="IS15" s="63"/>
      <c r="IT15" s="63"/>
      <c r="IU15" s="63"/>
      <c r="IV15" s="63"/>
      <c r="IW15" s="63"/>
    </row>
    <row r="16" customFormat="false" ht="15" hidden="false" customHeight="true" outlineLevel="0" collapsed="false">
      <c r="A16" s="1" t="n">
        <v>1</v>
      </c>
      <c r="B16" s="225" t="n">
        <v>50000</v>
      </c>
      <c r="C16" s="151"/>
      <c r="D16" s="197" t="n">
        <v>0</v>
      </c>
      <c r="E16" s="151"/>
      <c r="F16" s="78" t="n">
        <v>0</v>
      </c>
      <c r="G16" s="78" t="n">
        <v>0</v>
      </c>
      <c r="H16" s="78" t="n">
        <v>0</v>
      </c>
      <c r="I16" s="78" t="n">
        <v>0</v>
      </c>
      <c r="J16" s="79" t="n">
        <f aca="false">SUM(B16:I16)</f>
        <v>50000</v>
      </c>
      <c r="K16" s="80"/>
      <c r="L16" s="81" t="n">
        <v>0</v>
      </c>
      <c r="M16" s="82"/>
      <c r="N16" s="197" t="n">
        <v>0</v>
      </c>
      <c r="O16" s="82"/>
      <c r="P16" s="83" t="n">
        <v>45000</v>
      </c>
      <c r="Q16" s="84" t="n">
        <v>0</v>
      </c>
      <c r="R16" s="84" t="n">
        <v>0</v>
      </c>
      <c r="S16" s="84" t="n">
        <v>0</v>
      </c>
      <c r="T16" s="85" t="n">
        <f aca="false">SUM(L16:S16)</f>
        <v>45000</v>
      </c>
      <c r="V16" s="86" t="n">
        <v>0</v>
      </c>
      <c r="W16" s="87"/>
      <c r="X16" s="197" t="n">
        <v>0</v>
      </c>
      <c r="Y16" s="198"/>
      <c r="Z16" s="88" t="n">
        <v>0</v>
      </c>
      <c r="AA16" s="89" t="n">
        <v>0</v>
      </c>
      <c r="AB16" s="90" t="n">
        <v>0</v>
      </c>
      <c r="AC16" s="79" t="n">
        <f aca="false">SUM(V16:AB16)</f>
        <v>0</v>
      </c>
      <c r="AE16" s="154" t="n">
        <f aca="false">+AC16+T16+J16</f>
        <v>95000</v>
      </c>
      <c r="AG16" s="34" t="n">
        <f aca="false">B16+L16+V16</f>
        <v>50000</v>
      </c>
      <c r="AH16" s="1" t="n">
        <f aca="false">D16+N16+X16</f>
        <v>0</v>
      </c>
      <c r="AI16" s="31" t="n">
        <f aca="false">AB16+AA16+Z16+S16+R16+Q16+P16+I16+H16+G16+F16</f>
        <v>45000</v>
      </c>
      <c r="AK16" s="83" t="n">
        <f aca="false">B16+L16</f>
        <v>50000</v>
      </c>
      <c r="AL16" s="83" t="n">
        <f aca="false">V16</f>
        <v>0</v>
      </c>
      <c r="AM16" s="84" t="n">
        <f aca="false">SUM(AK16:AL16)</f>
        <v>50000</v>
      </c>
      <c r="AO16" s="1" t="n">
        <f aca="false">IF(now&gt;AR16-1,1,"")</f>
        <v>1</v>
      </c>
      <c r="AR16" s="1" t="n">
        <v>36465</v>
      </c>
      <c r="AS16" s="153" t="n">
        <v>36465</v>
      </c>
    </row>
    <row r="17" customFormat="false" ht="15" hidden="false" customHeight="true" outlineLevel="0" collapsed="false">
      <c r="A17" s="1" t="n">
        <f aca="false">+A16+1</f>
        <v>2</v>
      </c>
      <c r="B17" s="91" t="n">
        <v>0</v>
      </c>
      <c r="C17" s="151"/>
      <c r="D17" s="197" t="n">
        <v>0</v>
      </c>
      <c r="E17" s="151"/>
      <c r="F17" s="78" t="n">
        <v>45000</v>
      </c>
      <c r="G17" s="78" t="n">
        <v>0</v>
      </c>
      <c r="H17" s="78" t="n">
        <v>0</v>
      </c>
      <c r="I17" s="78" t="n">
        <f aca="false">I16</f>
        <v>0</v>
      </c>
      <c r="J17" s="79" t="n">
        <f aca="false">SUM(B17:I17)</f>
        <v>45000</v>
      </c>
      <c r="K17" s="80"/>
      <c r="L17" s="81" t="n">
        <v>30000</v>
      </c>
      <c r="M17" s="82"/>
      <c r="N17" s="197" t="n">
        <v>0</v>
      </c>
      <c r="O17" s="82"/>
      <c r="P17" s="83" t="n">
        <v>0</v>
      </c>
      <c r="Q17" s="84" t="n">
        <f aca="false">Q16</f>
        <v>0</v>
      </c>
      <c r="R17" s="84" t="n">
        <v>0</v>
      </c>
      <c r="S17" s="84" t="n">
        <v>0</v>
      </c>
      <c r="T17" s="85" t="n">
        <f aca="false">SUM(L17:S17)</f>
        <v>30000</v>
      </c>
      <c r="V17" s="86" t="n">
        <f aca="false">IF(AO17=1,0,IF((20000-L17-B17)&lt;0,0,20000-L17-B17))</f>
        <v>0</v>
      </c>
      <c r="W17" s="87"/>
      <c r="X17" s="197" t="n">
        <v>0</v>
      </c>
      <c r="Y17" s="198"/>
      <c r="Z17" s="88" t="n">
        <f aca="false">IF(AO17=1,0,45000-P17-F17)</f>
        <v>0</v>
      </c>
      <c r="AA17" s="89" t="n">
        <v>0</v>
      </c>
      <c r="AB17" s="90" t="n">
        <v>0</v>
      </c>
      <c r="AC17" s="79" t="n">
        <f aca="false">SUM(V17:AB17)</f>
        <v>0</v>
      </c>
      <c r="AE17" s="154" t="n">
        <f aca="false">+AC17+T17+J17</f>
        <v>75000</v>
      </c>
      <c r="AG17" s="34" t="n">
        <f aca="false">B17+L17+V17</f>
        <v>30000</v>
      </c>
      <c r="AH17" s="1" t="n">
        <f aca="false">D17+N17+X17</f>
        <v>0</v>
      </c>
      <c r="AI17" s="31" t="n">
        <f aca="false">AB17+AA17+Z17+S17+R17+Q17+P17+I17+H17+G17+F17</f>
        <v>45000</v>
      </c>
      <c r="AK17" s="83" t="n">
        <f aca="false">B17+L17</f>
        <v>30000</v>
      </c>
      <c r="AL17" s="83" t="n">
        <f aca="false">V17</f>
        <v>0</v>
      </c>
      <c r="AM17" s="84" t="n">
        <f aca="false">SUM(AK17:AL17)</f>
        <v>30000</v>
      </c>
      <c r="AO17" s="1" t="n">
        <f aca="false">IF(now-1&gt;AR17,1,"")</f>
        <v>1</v>
      </c>
      <c r="AR17" s="1" t="n">
        <v>36466</v>
      </c>
      <c r="AS17" s="153" t="n">
        <v>36466</v>
      </c>
    </row>
    <row r="18" customFormat="false" ht="15" hidden="false" customHeight="true" outlineLevel="0" collapsed="false">
      <c r="A18" s="155" t="n">
        <f aca="false">+A17+1</f>
        <v>3</v>
      </c>
      <c r="B18" s="226" t="n">
        <v>0</v>
      </c>
      <c r="C18" s="151"/>
      <c r="D18" s="227" t="n">
        <v>0</v>
      </c>
      <c r="E18" s="151"/>
      <c r="F18" s="228" t="n">
        <v>45000</v>
      </c>
      <c r="G18" s="228" t="n">
        <v>0</v>
      </c>
      <c r="H18" s="228" t="n">
        <v>0</v>
      </c>
      <c r="I18" s="228" t="n">
        <f aca="false">I17</f>
        <v>0</v>
      </c>
      <c r="J18" s="229" t="n">
        <f aca="false">SUM(B18:I18)</f>
        <v>45000</v>
      </c>
      <c r="K18" s="230"/>
      <c r="L18" s="231" t="n">
        <v>20000</v>
      </c>
      <c r="M18" s="82"/>
      <c r="N18" s="227" t="n">
        <v>0</v>
      </c>
      <c r="O18" s="82"/>
      <c r="P18" s="232" t="n">
        <v>0</v>
      </c>
      <c r="Q18" s="233" t="n">
        <f aca="false">Q17</f>
        <v>0</v>
      </c>
      <c r="R18" s="233" t="n">
        <v>0</v>
      </c>
      <c r="S18" s="233" t="n">
        <v>0</v>
      </c>
      <c r="T18" s="234" t="n">
        <f aca="false">SUM(L18:S18)</f>
        <v>20000</v>
      </c>
      <c r="U18" s="155"/>
      <c r="V18" s="86" t="n">
        <f aca="false">IF(AO18=1,0,IF((20000-L18-B18)&lt;0,0,20000-L18-B18))</f>
        <v>0</v>
      </c>
      <c r="W18" s="87"/>
      <c r="X18" s="197" t="n">
        <v>0</v>
      </c>
      <c r="Y18" s="198"/>
      <c r="Z18" s="88" t="n">
        <f aca="false">IF(AO18=1,0,45000-P18-F18)</f>
        <v>0</v>
      </c>
      <c r="AA18" s="235" t="n">
        <v>0</v>
      </c>
      <c r="AB18" s="236" t="n">
        <v>0</v>
      </c>
      <c r="AC18" s="229" t="n">
        <f aca="false">SUM(V18:AB18)</f>
        <v>0</v>
      </c>
      <c r="AD18" s="155"/>
      <c r="AE18" s="237" t="n">
        <f aca="false">+AC18+T18+J18</f>
        <v>65000</v>
      </c>
      <c r="AF18" s="155"/>
      <c r="AG18" s="238" t="n">
        <f aca="false">B18+L18+V18</f>
        <v>20000</v>
      </c>
      <c r="AH18" s="155" t="n">
        <f aca="false">D18+N18+X18</f>
        <v>0</v>
      </c>
      <c r="AI18" s="239" t="n">
        <f aca="false">AB18+AA18+Z18+S18+R18+Q18+P18+I18+H18+G18+F18</f>
        <v>45000</v>
      </c>
      <c r="AJ18" s="155"/>
      <c r="AK18" s="232" t="n">
        <f aca="false">B18+L18</f>
        <v>20000</v>
      </c>
      <c r="AL18" s="232" t="n">
        <f aca="false">V18</f>
        <v>0</v>
      </c>
      <c r="AM18" s="233" t="n">
        <f aca="false">SUM(AK18:AL18)</f>
        <v>20000</v>
      </c>
      <c r="AN18" s="155"/>
      <c r="AO18" s="155" t="n">
        <f aca="false">IF(now-1&gt;AR18,1,"")</f>
        <v>1</v>
      </c>
      <c r="AP18" s="155"/>
      <c r="AQ18" s="155"/>
      <c r="AR18" s="155" t="n">
        <v>36467</v>
      </c>
      <c r="AS18" s="240" t="n">
        <v>36467</v>
      </c>
      <c r="AT18" s="155"/>
      <c r="AU18" s="155"/>
      <c r="AV18" s="155"/>
      <c r="AW18" s="155"/>
      <c r="AX18" s="155"/>
      <c r="AY18" s="155"/>
      <c r="AZ18" s="155"/>
      <c r="BA18" s="155"/>
      <c r="BB18" s="155"/>
      <c r="BC18" s="155"/>
      <c r="BD18" s="155"/>
      <c r="BE18" s="155"/>
      <c r="BF18" s="155"/>
      <c r="BG18" s="155"/>
      <c r="BH18" s="155"/>
      <c r="BI18" s="155"/>
      <c r="BJ18" s="155"/>
      <c r="BK18" s="155"/>
      <c r="BL18" s="155"/>
      <c r="BM18" s="155"/>
      <c r="BN18" s="155"/>
      <c r="BO18" s="155"/>
      <c r="BP18" s="155"/>
      <c r="BQ18" s="155"/>
      <c r="BR18" s="155"/>
      <c r="BS18" s="155"/>
      <c r="BT18" s="155"/>
      <c r="BU18" s="155"/>
      <c r="BV18" s="155"/>
      <c r="BW18" s="155"/>
      <c r="BX18" s="155"/>
      <c r="BY18" s="155"/>
      <c r="BZ18" s="155"/>
      <c r="CA18" s="155"/>
      <c r="CB18" s="155"/>
      <c r="CC18" s="155"/>
      <c r="CD18" s="155"/>
      <c r="CE18" s="155"/>
      <c r="CF18" s="155"/>
      <c r="CG18" s="155"/>
      <c r="CH18" s="155"/>
      <c r="CI18" s="155"/>
      <c r="CJ18" s="155"/>
      <c r="CK18" s="155"/>
      <c r="CL18" s="155"/>
      <c r="CM18" s="155"/>
      <c r="CN18" s="155"/>
      <c r="CO18" s="155"/>
      <c r="CP18" s="155"/>
      <c r="CQ18" s="155"/>
      <c r="CR18" s="155"/>
      <c r="CS18" s="155"/>
      <c r="CT18" s="155"/>
      <c r="CU18" s="155"/>
      <c r="CV18" s="155"/>
      <c r="CW18" s="155"/>
      <c r="CX18" s="155"/>
      <c r="CY18" s="155"/>
      <c r="CZ18" s="155"/>
      <c r="DA18" s="155"/>
      <c r="DB18" s="155"/>
      <c r="DC18" s="155"/>
      <c r="DD18" s="155"/>
      <c r="DE18" s="155"/>
      <c r="DF18" s="155"/>
      <c r="DG18" s="155"/>
      <c r="DH18" s="155"/>
      <c r="DI18" s="155"/>
      <c r="DJ18" s="155"/>
      <c r="DK18" s="155"/>
      <c r="DL18" s="155"/>
      <c r="DM18" s="155"/>
      <c r="DN18" s="155"/>
      <c r="DO18" s="155"/>
      <c r="DP18" s="155"/>
      <c r="DQ18" s="155"/>
      <c r="DR18" s="155"/>
      <c r="DS18" s="155"/>
      <c r="DT18" s="155"/>
      <c r="DU18" s="155"/>
      <c r="DV18" s="155"/>
      <c r="DW18" s="155"/>
      <c r="DX18" s="155"/>
      <c r="DY18" s="155"/>
      <c r="DZ18" s="155"/>
      <c r="EA18" s="155"/>
      <c r="EB18" s="155"/>
      <c r="EC18" s="155"/>
      <c r="ED18" s="155"/>
      <c r="EE18" s="155"/>
      <c r="EF18" s="155"/>
      <c r="EG18" s="155"/>
      <c r="EH18" s="155"/>
      <c r="EI18" s="155"/>
      <c r="EJ18" s="155"/>
      <c r="EK18" s="155"/>
      <c r="EL18" s="155"/>
      <c r="EM18" s="155"/>
      <c r="EN18" s="155"/>
      <c r="EO18" s="155"/>
      <c r="EP18" s="155"/>
      <c r="EQ18" s="155"/>
      <c r="ER18" s="155"/>
      <c r="ES18" s="155"/>
      <c r="ET18" s="155"/>
      <c r="EU18" s="155"/>
      <c r="EV18" s="155"/>
      <c r="EW18" s="155"/>
      <c r="EX18" s="155"/>
      <c r="EY18" s="155"/>
      <c r="EZ18" s="155"/>
      <c r="FA18" s="155"/>
      <c r="FB18" s="155"/>
      <c r="FC18" s="155"/>
      <c r="FD18" s="155"/>
      <c r="FE18" s="155"/>
      <c r="FF18" s="155"/>
      <c r="FG18" s="155"/>
      <c r="FH18" s="155"/>
      <c r="FI18" s="155"/>
      <c r="FJ18" s="155"/>
      <c r="FK18" s="155"/>
      <c r="FL18" s="155"/>
      <c r="FM18" s="155"/>
      <c r="FN18" s="155"/>
      <c r="FO18" s="155"/>
      <c r="FP18" s="155"/>
      <c r="FQ18" s="155"/>
      <c r="FR18" s="155"/>
      <c r="FS18" s="155"/>
      <c r="FT18" s="155"/>
      <c r="FU18" s="155"/>
      <c r="FV18" s="155"/>
      <c r="FW18" s="155"/>
      <c r="FX18" s="155"/>
      <c r="FY18" s="155"/>
      <c r="FZ18" s="155"/>
      <c r="GA18" s="155"/>
      <c r="GB18" s="155"/>
      <c r="GC18" s="155"/>
      <c r="GD18" s="155"/>
      <c r="GE18" s="155"/>
      <c r="GF18" s="155"/>
      <c r="GG18" s="155"/>
      <c r="GH18" s="155"/>
      <c r="GI18" s="155"/>
      <c r="GJ18" s="155"/>
      <c r="GK18" s="155"/>
      <c r="GL18" s="155"/>
      <c r="GM18" s="155"/>
      <c r="GN18" s="155"/>
      <c r="GO18" s="155"/>
      <c r="GP18" s="155"/>
      <c r="GQ18" s="155"/>
      <c r="GR18" s="155"/>
      <c r="GS18" s="155"/>
      <c r="GT18" s="155"/>
      <c r="GU18" s="155"/>
      <c r="GV18" s="155"/>
      <c r="GW18" s="155"/>
      <c r="GX18" s="155"/>
      <c r="GY18" s="155"/>
      <c r="GZ18" s="155"/>
      <c r="HA18" s="155"/>
      <c r="HB18" s="155"/>
      <c r="HC18" s="155"/>
      <c r="HD18" s="155"/>
      <c r="HE18" s="155"/>
      <c r="HF18" s="155"/>
      <c r="HG18" s="155"/>
      <c r="HH18" s="155"/>
      <c r="HI18" s="155"/>
      <c r="HJ18" s="155"/>
      <c r="HK18" s="155"/>
      <c r="HL18" s="155"/>
      <c r="HM18" s="155"/>
      <c r="HN18" s="155"/>
      <c r="HO18" s="155"/>
      <c r="HP18" s="155"/>
      <c r="HQ18" s="155"/>
      <c r="HR18" s="155"/>
      <c r="HS18" s="155"/>
      <c r="HT18" s="155"/>
      <c r="HU18" s="155"/>
      <c r="HV18" s="155"/>
      <c r="HW18" s="155"/>
      <c r="HX18" s="155"/>
      <c r="HY18" s="155"/>
      <c r="HZ18" s="155"/>
      <c r="IA18" s="155"/>
      <c r="IB18" s="155"/>
      <c r="IC18" s="155"/>
      <c r="ID18" s="155"/>
      <c r="IE18" s="155"/>
      <c r="IF18" s="155"/>
      <c r="IG18" s="155"/>
      <c r="IH18" s="155"/>
      <c r="II18" s="155"/>
      <c r="IJ18" s="155"/>
      <c r="IK18" s="155"/>
      <c r="IL18" s="155"/>
      <c r="IM18" s="155"/>
      <c r="IN18" s="155"/>
      <c r="IO18" s="155"/>
      <c r="IP18" s="155"/>
      <c r="IQ18" s="155"/>
      <c r="IR18" s="155"/>
      <c r="IS18" s="155"/>
      <c r="IT18" s="155"/>
      <c r="IU18" s="155"/>
      <c r="IV18" s="155"/>
      <c r="IW18" s="155"/>
    </row>
    <row r="19" customFormat="false" ht="15" hidden="false" customHeight="true" outlineLevel="0" collapsed="false">
      <c r="A19" s="155" t="n">
        <f aca="false">+A18+1</f>
        <v>4</v>
      </c>
      <c r="B19" s="226" t="n">
        <v>0</v>
      </c>
      <c r="C19" s="151"/>
      <c r="D19" s="227" t="n">
        <v>0</v>
      </c>
      <c r="E19" s="151"/>
      <c r="F19" s="228" t="n">
        <v>45000</v>
      </c>
      <c r="G19" s="228" t="n">
        <v>0</v>
      </c>
      <c r="H19" s="228" t="n">
        <v>0</v>
      </c>
      <c r="I19" s="228" t="n">
        <f aca="false">I18</f>
        <v>0</v>
      </c>
      <c r="J19" s="229" t="n">
        <f aca="false">SUM(B19:I19)</f>
        <v>45000</v>
      </c>
      <c r="K19" s="230"/>
      <c r="L19" s="231" t="n">
        <v>20000</v>
      </c>
      <c r="M19" s="82"/>
      <c r="N19" s="227" t="n">
        <v>0</v>
      </c>
      <c r="O19" s="82"/>
      <c r="P19" s="232" t="n">
        <v>0</v>
      </c>
      <c r="Q19" s="233" t="n">
        <f aca="false">Q18</f>
        <v>0</v>
      </c>
      <c r="R19" s="233" t="n">
        <v>0</v>
      </c>
      <c r="S19" s="233" t="n">
        <v>0</v>
      </c>
      <c r="T19" s="234" t="n">
        <f aca="false">SUM(L19:S19)</f>
        <v>20000</v>
      </c>
      <c r="U19" s="155"/>
      <c r="V19" s="86" t="n">
        <f aca="false">IF(AO19=1,0,IF((20000-L19-B19)&lt;0,0,20000-L19-B19))</f>
        <v>0</v>
      </c>
      <c r="W19" s="87"/>
      <c r="X19" s="197" t="n">
        <v>0</v>
      </c>
      <c r="Y19" s="198"/>
      <c r="Z19" s="88" t="n">
        <f aca="false">IF(AO19=1,0,45000-P19-F19)</f>
        <v>0</v>
      </c>
      <c r="AA19" s="235" t="n">
        <v>0</v>
      </c>
      <c r="AB19" s="236" t="n">
        <v>0</v>
      </c>
      <c r="AC19" s="229" t="n">
        <f aca="false">SUM(V19:AB19)</f>
        <v>0</v>
      </c>
      <c r="AD19" s="155"/>
      <c r="AE19" s="237" t="n">
        <f aca="false">+AC19+T19+J19</f>
        <v>65000</v>
      </c>
      <c r="AF19" s="155"/>
      <c r="AG19" s="238" t="n">
        <f aca="false">B19+L19+V19</f>
        <v>20000</v>
      </c>
      <c r="AH19" s="155" t="n">
        <f aca="false">D19+N19+X19</f>
        <v>0</v>
      </c>
      <c r="AI19" s="239" t="n">
        <f aca="false">AB19+AA19+Z19+S19+R19+Q19+P19+I19+H19+G19+F19</f>
        <v>45000</v>
      </c>
      <c r="AJ19" s="155"/>
      <c r="AK19" s="232" t="n">
        <f aca="false">B19+L19</f>
        <v>20000</v>
      </c>
      <c r="AL19" s="232" t="n">
        <f aca="false">V19</f>
        <v>0</v>
      </c>
      <c r="AM19" s="233" t="n">
        <f aca="false">SUM(AK19:AL19)</f>
        <v>20000</v>
      </c>
      <c r="AN19" s="155"/>
      <c r="AO19" s="155" t="n">
        <f aca="false">IF(now-1&gt;AR19,1,"")</f>
        <v>1</v>
      </c>
      <c r="AP19" s="155"/>
      <c r="AQ19" s="155"/>
      <c r="AR19" s="155" t="n">
        <v>36468</v>
      </c>
      <c r="AS19" s="240" t="n">
        <v>36468</v>
      </c>
      <c r="AT19" s="155"/>
      <c r="AU19" s="155"/>
      <c r="AV19" s="155"/>
      <c r="AW19" s="155"/>
      <c r="AX19" s="155"/>
      <c r="AY19" s="155"/>
      <c r="AZ19" s="155"/>
      <c r="BA19" s="155"/>
      <c r="BB19" s="155"/>
      <c r="BC19" s="155"/>
      <c r="BD19" s="155"/>
      <c r="BE19" s="155"/>
      <c r="BF19" s="155"/>
      <c r="BG19" s="155"/>
      <c r="BH19" s="155"/>
      <c r="BI19" s="155"/>
      <c r="BJ19" s="155"/>
      <c r="BK19" s="155"/>
      <c r="BL19" s="155"/>
      <c r="BM19" s="155"/>
      <c r="BN19" s="155"/>
      <c r="BO19" s="155"/>
      <c r="BP19" s="155"/>
      <c r="BQ19" s="155"/>
      <c r="BR19" s="155"/>
      <c r="BS19" s="155"/>
      <c r="BT19" s="155"/>
      <c r="BU19" s="155"/>
      <c r="BV19" s="155"/>
      <c r="BW19" s="155"/>
      <c r="BX19" s="155"/>
      <c r="BY19" s="155"/>
      <c r="BZ19" s="155"/>
      <c r="CA19" s="155"/>
      <c r="CB19" s="155"/>
      <c r="CC19" s="155"/>
      <c r="CD19" s="155"/>
      <c r="CE19" s="155"/>
      <c r="CF19" s="155"/>
      <c r="CG19" s="155"/>
      <c r="CH19" s="155"/>
      <c r="CI19" s="155"/>
      <c r="CJ19" s="155"/>
      <c r="CK19" s="155"/>
      <c r="CL19" s="155"/>
      <c r="CM19" s="155"/>
      <c r="CN19" s="155"/>
      <c r="CO19" s="155"/>
      <c r="CP19" s="155"/>
      <c r="CQ19" s="155"/>
      <c r="CR19" s="155"/>
      <c r="CS19" s="155"/>
      <c r="CT19" s="155"/>
      <c r="CU19" s="155"/>
      <c r="CV19" s="155"/>
      <c r="CW19" s="155"/>
      <c r="CX19" s="155"/>
      <c r="CY19" s="155"/>
      <c r="CZ19" s="155"/>
      <c r="DA19" s="155"/>
      <c r="DB19" s="155"/>
      <c r="DC19" s="155"/>
      <c r="DD19" s="155"/>
      <c r="DE19" s="155"/>
      <c r="DF19" s="155"/>
      <c r="DG19" s="155"/>
      <c r="DH19" s="155"/>
      <c r="DI19" s="155"/>
      <c r="DJ19" s="155"/>
      <c r="DK19" s="155"/>
      <c r="DL19" s="155"/>
      <c r="DM19" s="155"/>
      <c r="DN19" s="155"/>
      <c r="DO19" s="155"/>
      <c r="DP19" s="155"/>
      <c r="DQ19" s="155"/>
      <c r="DR19" s="155"/>
      <c r="DS19" s="155"/>
      <c r="DT19" s="155"/>
      <c r="DU19" s="155"/>
      <c r="DV19" s="155"/>
      <c r="DW19" s="155"/>
      <c r="DX19" s="155"/>
      <c r="DY19" s="155"/>
      <c r="DZ19" s="155"/>
      <c r="EA19" s="155"/>
      <c r="EB19" s="155"/>
      <c r="EC19" s="155"/>
      <c r="ED19" s="155"/>
      <c r="EE19" s="155"/>
      <c r="EF19" s="155"/>
      <c r="EG19" s="155"/>
      <c r="EH19" s="155"/>
      <c r="EI19" s="155"/>
      <c r="EJ19" s="155"/>
      <c r="EK19" s="155"/>
      <c r="EL19" s="155"/>
      <c r="EM19" s="155"/>
      <c r="EN19" s="155"/>
      <c r="EO19" s="155"/>
      <c r="EP19" s="155"/>
      <c r="EQ19" s="155"/>
      <c r="ER19" s="155"/>
      <c r="ES19" s="155"/>
      <c r="ET19" s="155"/>
      <c r="EU19" s="155"/>
      <c r="EV19" s="155"/>
      <c r="EW19" s="155"/>
      <c r="EX19" s="155"/>
      <c r="EY19" s="155"/>
      <c r="EZ19" s="155"/>
      <c r="FA19" s="155"/>
      <c r="FB19" s="155"/>
      <c r="FC19" s="155"/>
      <c r="FD19" s="155"/>
      <c r="FE19" s="155"/>
      <c r="FF19" s="155"/>
      <c r="FG19" s="155"/>
      <c r="FH19" s="155"/>
      <c r="FI19" s="155"/>
      <c r="FJ19" s="155"/>
      <c r="FK19" s="155"/>
      <c r="FL19" s="155"/>
      <c r="FM19" s="155"/>
      <c r="FN19" s="155"/>
      <c r="FO19" s="155"/>
      <c r="FP19" s="155"/>
      <c r="FQ19" s="155"/>
      <c r="FR19" s="155"/>
      <c r="FS19" s="155"/>
      <c r="FT19" s="155"/>
      <c r="FU19" s="155"/>
      <c r="FV19" s="155"/>
      <c r="FW19" s="155"/>
      <c r="FX19" s="155"/>
      <c r="FY19" s="155"/>
      <c r="FZ19" s="155"/>
      <c r="GA19" s="155"/>
      <c r="GB19" s="155"/>
      <c r="GC19" s="155"/>
      <c r="GD19" s="155"/>
      <c r="GE19" s="155"/>
      <c r="GF19" s="155"/>
      <c r="GG19" s="155"/>
      <c r="GH19" s="155"/>
      <c r="GI19" s="155"/>
      <c r="GJ19" s="155"/>
      <c r="GK19" s="155"/>
      <c r="GL19" s="155"/>
      <c r="GM19" s="155"/>
      <c r="GN19" s="155"/>
      <c r="GO19" s="155"/>
      <c r="GP19" s="155"/>
      <c r="GQ19" s="155"/>
      <c r="GR19" s="155"/>
      <c r="GS19" s="155"/>
      <c r="GT19" s="155"/>
      <c r="GU19" s="155"/>
      <c r="GV19" s="155"/>
      <c r="GW19" s="155"/>
      <c r="GX19" s="155"/>
      <c r="GY19" s="155"/>
      <c r="GZ19" s="155"/>
      <c r="HA19" s="155"/>
      <c r="HB19" s="155"/>
      <c r="HC19" s="155"/>
      <c r="HD19" s="155"/>
      <c r="HE19" s="155"/>
      <c r="HF19" s="155"/>
      <c r="HG19" s="155"/>
      <c r="HH19" s="155"/>
      <c r="HI19" s="155"/>
      <c r="HJ19" s="155"/>
      <c r="HK19" s="155"/>
      <c r="HL19" s="155"/>
      <c r="HM19" s="155"/>
      <c r="HN19" s="155"/>
      <c r="HO19" s="155"/>
      <c r="HP19" s="155"/>
      <c r="HQ19" s="155"/>
      <c r="HR19" s="155"/>
      <c r="HS19" s="155"/>
      <c r="HT19" s="155"/>
      <c r="HU19" s="155"/>
      <c r="HV19" s="155"/>
      <c r="HW19" s="155"/>
      <c r="HX19" s="155"/>
      <c r="HY19" s="155"/>
      <c r="HZ19" s="155"/>
      <c r="IA19" s="155"/>
      <c r="IB19" s="155"/>
      <c r="IC19" s="155"/>
      <c r="ID19" s="155"/>
      <c r="IE19" s="155"/>
      <c r="IF19" s="155"/>
      <c r="IG19" s="155"/>
      <c r="IH19" s="155"/>
      <c r="II19" s="155"/>
      <c r="IJ19" s="155"/>
      <c r="IK19" s="155"/>
      <c r="IL19" s="155"/>
      <c r="IM19" s="155"/>
      <c r="IN19" s="155"/>
      <c r="IO19" s="155"/>
      <c r="IP19" s="155"/>
      <c r="IQ19" s="155"/>
      <c r="IR19" s="155"/>
      <c r="IS19" s="155"/>
      <c r="IT19" s="155"/>
      <c r="IU19" s="155"/>
      <c r="IV19" s="155"/>
      <c r="IW19" s="155"/>
    </row>
    <row r="20" customFormat="false" ht="15" hidden="false" customHeight="true" outlineLevel="0" collapsed="false">
      <c r="A20" s="155" t="n">
        <f aca="false">+A19+1</f>
        <v>5</v>
      </c>
      <c r="B20" s="226" t="n">
        <v>0</v>
      </c>
      <c r="C20" s="151"/>
      <c r="D20" s="227" t="n">
        <v>0</v>
      </c>
      <c r="E20" s="151"/>
      <c r="F20" s="228" t="n">
        <v>0</v>
      </c>
      <c r="G20" s="228" t="n">
        <v>0</v>
      </c>
      <c r="H20" s="228" t="n">
        <v>0</v>
      </c>
      <c r="I20" s="228" t="n">
        <f aca="false">I19</f>
        <v>0</v>
      </c>
      <c r="J20" s="229" t="n">
        <f aca="false">SUM(B20:I20)</f>
        <v>0</v>
      </c>
      <c r="K20" s="230"/>
      <c r="L20" s="231" t="n">
        <v>8750</v>
      </c>
      <c r="M20" s="82"/>
      <c r="N20" s="227" t="n">
        <v>0</v>
      </c>
      <c r="O20" s="82"/>
      <c r="P20" s="232" t="n">
        <v>9375</v>
      </c>
      <c r="Q20" s="233" t="n">
        <f aca="false">Q19</f>
        <v>0</v>
      </c>
      <c r="R20" s="233" t="n">
        <v>0</v>
      </c>
      <c r="S20" s="233" t="n">
        <v>0</v>
      </c>
      <c r="T20" s="234" t="n">
        <f aca="false">SUM(L20:S20)</f>
        <v>18125</v>
      </c>
      <c r="U20" s="155"/>
      <c r="V20" s="86" t="n">
        <f aca="false">IF(AO20=1,0,IF((20000-L20-B20)&lt;0,0,20000-L20-B20))</f>
        <v>0</v>
      </c>
      <c r="W20" s="87"/>
      <c r="X20" s="197" t="n">
        <v>0</v>
      </c>
      <c r="Y20" s="198"/>
      <c r="Z20" s="88" t="n">
        <f aca="false">IF(AO20=1,0,45000-P20-F20)</f>
        <v>0</v>
      </c>
      <c r="AA20" s="235" t="n">
        <v>0</v>
      </c>
      <c r="AB20" s="236" t="n">
        <v>0</v>
      </c>
      <c r="AC20" s="229" t="n">
        <f aca="false">SUM(V20:AB20)</f>
        <v>0</v>
      </c>
      <c r="AD20" s="155"/>
      <c r="AE20" s="237" t="n">
        <f aca="false">+AC20+T20+J20</f>
        <v>18125</v>
      </c>
      <c r="AF20" s="155"/>
      <c r="AG20" s="238" t="n">
        <f aca="false">B20+L20+V20</f>
        <v>8750</v>
      </c>
      <c r="AH20" s="155" t="n">
        <f aca="false">D20+N20+X20</f>
        <v>0</v>
      </c>
      <c r="AI20" s="239" t="n">
        <f aca="false">AB20+AA20+Z20+S20+R20+Q20+P20+I20+H20+G20+F20</f>
        <v>9375</v>
      </c>
      <c r="AJ20" s="155"/>
      <c r="AK20" s="232" t="n">
        <f aca="false">B20+L20</f>
        <v>8750</v>
      </c>
      <c r="AL20" s="232" t="n">
        <f aca="false">V20</f>
        <v>0</v>
      </c>
      <c r="AM20" s="233" t="n">
        <f aca="false">SUM(AK20:AL20)</f>
        <v>8750</v>
      </c>
      <c r="AN20" s="155"/>
      <c r="AO20" s="155" t="n">
        <f aca="false">IF(now-1&gt;AR20,1,"")</f>
        <v>1</v>
      </c>
      <c r="AP20" s="155"/>
      <c r="AQ20" s="155"/>
      <c r="AR20" s="155" t="n">
        <v>36469</v>
      </c>
      <c r="AS20" s="240" t="n">
        <v>36469</v>
      </c>
      <c r="AT20" s="155"/>
      <c r="AU20" s="155"/>
      <c r="AV20" s="155"/>
      <c r="AW20" s="155"/>
      <c r="AX20" s="155"/>
      <c r="AY20" s="155"/>
      <c r="AZ20" s="155"/>
      <c r="BA20" s="155"/>
      <c r="BB20" s="155"/>
      <c r="BC20" s="155"/>
      <c r="BD20" s="155"/>
      <c r="BE20" s="155"/>
      <c r="BF20" s="155"/>
      <c r="BG20" s="155"/>
      <c r="BH20" s="155"/>
      <c r="BI20" s="155"/>
      <c r="BJ20" s="155"/>
      <c r="BK20" s="155"/>
      <c r="BL20" s="155"/>
      <c r="BM20" s="155"/>
      <c r="BN20" s="155"/>
      <c r="BO20" s="155"/>
      <c r="BP20" s="155"/>
      <c r="BQ20" s="155"/>
      <c r="BR20" s="155"/>
      <c r="BS20" s="155"/>
      <c r="BT20" s="155"/>
      <c r="BU20" s="155"/>
      <c r="BV20" s="155"/>
      <c r="BW20" s="155"/>
      <c r="BX20" s="155"/>
      <c r="BY20" s="155"/>
      <c r="BZ20" s="155"/>
      <c r="CA20" s="155"/>
      <c r="CB20" s="155"/>
      <c r="CC20" s="155"/>
      <c r="CD20" s="155"/>
      <c r="CE20" s="155"/>
      <c r="CF20" s="155"/>
      <c r="CG20" s="155"/>
      <c r="CH20" s="155"/>
      <c r="CI20" s="155"/>
      <c r="CJ20" s="155"/>
      <c r="CK20" s="155"/>
      <c r="CL20" s="155"/>
      <c r="CM20" s="155"/>
      <c r="CN20" s="155"/>
      <c r="CO20" s="155"/>
      <c r="CP20" s="155"/>
      <c r="CQ20" s="155"/>
      <c r="CR20" s="155"/>
      <c r="CS20" s="155"/>
      <c r="CT20" s="155"/>
      <c r="CU20" s="155"/>
      <c r="CV20" s="155"/>
      <c r="CW20" s="155"/>
      <c r="CX20" s="155"/>
      <c r="CY20" s="155"/>
      <c r="CZ20" s="155"/>
      <c r="DA20" s="155"/>
      <c r="DB20" s="155"/>
      <c r="DC20" s="155"/>
      <c r="DD20" s="155"/>
      <c r="DE20" s="155"/>
      <c r="DF20" s="155"/>
      <c r="DG20" s="155"/>
      <c r="DH20" s="155"/>
      <c r="DI20" s="155"/>
      <c r="DJ20" s="155"/>
      <c r="DK20" s="155"/>
      <c r="DL20" s="155"/>
      <c r="DM20" s="155"/>
      <c r="DN20" s="155"/>
      <c r="DO20" s="155"/>
      <c r="DP20" s="155"/>
      <c r="DQ20" s="155"/>
      <c r="DR20" s="155"/>
      <c r="DS20" s="155"/>
      <c r="DT20" s="155"/>
      <c r="DU20" s="155"/>
      <c r="DV20" s="155"/>
      <c r="DW20" s="155"/>
      <c r="DX20" s="155"/>
      <c r="DY20" s="155"/>
      <c r="DZ20" s="155"/>
      <c r="EA20" s="155"/>
      <c r="EB20" s="155"/>
      <c r="EC20" s="155"/>
      <c r="ED20" s="155"/>
      <c r="EE20" s="155"/>
      <c r="EF20" s="155"/>
      <c r="EG20" s="155"/>
      <c r="EH20" s="155"/>
      <c r="EI20" s="155"/>
      <c r="EJ20" s="155"/>
      <c r="EK20" s="155"/>
      <c r="EL20" s="155"/>
      <c r="EM20" s="155"/>
      <c r="EN20" s="155"/>
      <c r="EO20" s="155"/>
      <c r="EP20" s="155"/>
      <c r="EQ20" s="155"/>
      <c r="ER20" s="155"/>
      <c r="ES20" s="155"/>
      <c r="ET20" s="155"/>
      <c r="EU20" s="155"/>
      <c r="EV20" s="155"/>
      <c r="EW20" s="155"/>
      <c r="EX20" s="155"/>
      <c r="EY20" s="155"/>
      <c r="EZ20" s="155"/>
      <c r="FA20" s="155"/>
      <c r="FB20" s="155"/>
      <c r="FC20" s="155"/>
      <c r="FD20" s="155"/>
      <c r="FE20" s="155"/>
      <c r="FF20" s="155"/>
      <c r="FG20" s="155"/>
      <c r="FH20" s="155"/>
      <c r="FI20" s="155"/>
      <c r="FJ20" s="155"/>
      <c r="FK20" s="155"/>
      <c r="FL20" s="155"/>
      <c r="FM20" s="155"/>
      <c r="FN20" s="155"/>
      <c r="FO20" s="155"/>
      <c r="FP20" s="155"/>
      <c r="FQ20" s="155"/>
      <c r="FR20" s="155"/>
      <c r="FS20" s="155"/>
      <c r="FT20" s="155"/>
      <c r="FU20" s="155"/>
      <c r="FV20" s="155"/>
      <c r="FW20" s="155"/>
      <c r="FX20" s="155"/>
      <c r="FY20" s="155"/>
      <c r="FZ20" s="155"/>
      <c r="GA20" s="155"/>
      <c r="GB20" s="155"/>
      <c r="GC20" s="155"/>
      <c r="GD20" s="155"/>
      <c r="GE20" s="155"/>
      <c r="GF20" s="155"/>
      <c r="GG20" s="155"/>
      <c r="GH20" s="155"/>
      <c r="GI20" s="155"/>
      <c r="GJ20" s="155"/>
      <c r="GK20" s="155"/>
      <c r="GL20" s="155"/>
      <c r="GM20" s="155"/>
      <c r="GN20" s="155"/>
      <c r="GO20" s="155"/>
      <c r="GP20" s="155"/>
      <c r="GQ20" s="155"/>
      <c r="GR20" s="155"/>
      <c r="GS20" s="155"/>
      <c r="GT20" s="155"/>
      <c r="GU20" s="155"/>
      <c r="GV20" s="155"/>
      <c r="GW20" s="155"/>
      <c r="GX20" s="155"/>
      <c r="GY20" s="155"/>
      <c r="GZ20" s="155"/>
      <c r="HA20" s="155"/>
      <c r="HB20" s="155"/>
      <c r="HC20" s="155"/>
      <c r="HD20" s="155"/>
      <c r="HE20" s="155"/>
      <c r="HF20" s="155"/>
      <c r="HG20" s="155"/>
      <c r="HH20" s="155"/>
      <c r="HI20" s="155"/>
      <c r="HJ20" s="155"/>
      <c r="HK20" s="155"/>
      <c r="HL20" s="155"/>
      <c r="HM20" s="155"/>
      <c r="HN20" s="155"/>
      <c r="HO20" s="155"/>
      <c r="HP20" s="155"/>
      <c r="HQ20" s="155"/>
      <c r="HR20" s="155"/>
      <c r="HS20" s="155"/>
      <c r="HT20" s="155"/>
      <c r="HU20" s="155"/>
      <c r="HV20" s="155"/>
      <c r="HW20" s="155"/>
      <c r="HX20" s="155"/>
      <c r="HY20" s="155"/>
      <c r="HZ20" s="155"/>
      <c r="IA20" s="155"/>
      <c r="IB20" s="155"/>
      <c r="IC20" s="155"/>
      <c r="ID20" s="155"/>
      <c r="IE20" s="155"/>
      <c r="IF20" s="155"/>
      <c r="IG20" s="155"/>
      <c r="IH20" s="155"/>
      <c r="II20" s="155"/>
      <c r="IJ20" s="155"/>
      <c r="IK20" s="155"/>
      <c r="IL20" s="155"/>
      <c r="IM20" s="155"/>
      <c r="IN20" s="155"/>
      <c r="IO20" s="155"/>
      <c r="IP20" s="155"/>
      <c r="IQ20" s="155"/>
      <c r="IR20" s="155"/>
      <c r="IS20" s="155"/>
      <c r="IT20" s="155"/>
      <c r="IU20" s="155"/>
      <c r="IV20" s="155"/>
      <c r="IW20" s="155"/>
    </row>
    <row r="21" customFormat="false" ht="15" hidden="false" customHeight="true" outlineLevel="0" collapsed="false">
      <c r="A21" s="155" t="n">
        <f aca="false">+A20+1</f>
        <v>6</v>
      </c>
      <c r="B21" s="226" t="n">
        <v>0</v>
      </c>
      <c r="C21" s="151"/>
      <c r="D21" s="227" t="n">
        <v>0</v>
      </c>
      <c r="E21" s="151"/>
      <c r="F21" s="228" t="n">
        <v>0</v>
      </c>
      <c r="G21" s="228" t="n">
        <v>0</v>
      </c>
      <c r="H21" s="228" t="n">
        <v>0</v>
      </c>
      <c r="I21" s="228" t="n">
        <f aca="false">I20</f>
        <v>0</v>
      </c>
      <c r="J21" s="229" t="n">
        <f aca="false">SUM(B21:I21)</f>
        <v>0</v>
      </c>
      <c r="K21" s="230"/>
      <c r="L21" s="231" t="n">
        <v>30000</v>
      </c>
      <c r="M21" s="82"/>
      <c r="N21" s="227" t="n">
        <v>0</v>
      </c>
      <c r="O21" s="82"/>
      <c r="P21" s="232" t="n">
        <v>0</v>
      </c>
      <c r="Q21" s="233" t="n">
        <f aca="false">Q20</f>
        <v>0</v>
      </c>
      <c r="R21" s="233" t="n">
        <v>0</v>
      </c>
      <c r="S21" s="233" t="n">
        <v>0</v>
      </c>
      <c r="T21" s="234" t="n">
        <f aca="false">SUM(L21:S21)</f>
        <v>30000</v>
      </c>
      <c r="U21" s="155"/>
      <c r="V21" s="86" t="n">
        <f aca="false">IF(AO21=1,0,IF((20000-L21-B21)&lt;0,0,20000-L21-B21))</f>
        <v>0</v>
      </c>
      <c r="W21" s="87"/>
      <c r="X21" s="197" t="n">
        <v>0</v>
      </c>
      <c r="Y21" s="198"/>
      <c r="Z21" s="88" t="n">
        <f aca="false">IF(AO21=1,0,45000-P21-F21)</f>
        <v>0</v>
      </c>
      <c r="AA21" s="235" t="n">
        <v>0</v>
      </c>
      <c r="AB21" s="236" t="n">
        <v>0</v>
      </c>
      <c r="AC21" s="229" t="n">
        <f aca="false">SUM(V21:AB21)</f>
        <v>0</v>
      </c>
      <c r="AD21" s="155"/>
      <c r="AE21" s="237" t="n">
        <f aca="false">+AC21+T21+J21</f>
        <v>30000</v>
      </c>
      <c r="AF21" s="155"/>
      <c r="AG21" s="238" t="n">
        <f aca="false">B21+L21+V21</f>
        <v>30000</v>
      </c>
      <c r="AH21" s="155" t="n">
        <f aca="false">D21+N21+X21</f>
        <v>0</v>
      </c>
      <c r="AI21" s="239" t="n">
        <f aca="false">AB21+AA21+Z21+S21+R21+Q21+P21+I21+H21+G21+F21</f>
        <v>0</v>
      </c>
      <c r="AJ21" s="155"/>
      <c r="AK21" s="232" t="n">
        <f aca="false">B21+L21</f>
        <v>30000</v>
      </c>
      <c r="AL21" s="232" t="n">
        <f aca="false">V21</f>
        <v>0</v>
      </c>
      <c r="AM21" s="233" t="n">
        <f aca="false">SUM(AK21:AL21)</f>
        <v>30000</v>
      </c>
      <c r="AN21" s="155"/>
      <c r="AO21" s="155" t="n">
        <f aca="false">IF(now-1&gt;AR21,1,"")</f>
        <v>1</v>
      </c>
      <c r="AP21" s="155"/>
      <c r="AQ21" s="155"/>
      <c r="AR21" s="155" t="n">
        <v>36470</v>
      </c>
      <c r="AS21" s="240" t="n">
        <v>36470</v>
      </c>
      <c r="AT21" s="155"/>
      <c r="AU21" s="155"/>
      <c r="AV21" s="155"/>
      <c r="AW21" s="155"/>
      <c r="AX21" s="155"/>
      <c r="AY21" s="155"/>
      <c r="AZ21" s="155"/>
      <c r="BA21" s="155"/>
      <c r="BB21" s="155"/>
      <c r="BC21" s="155"/>
      <c r="BD21" s="155"/>
      <c r="BE21" s="155"/>
      <c r="BF21" s="155"/>
      <c r="BG21" s="155"/>
      <c r="BH21" s="155"/>
      <c r="BI21" s="155"/>
      <c r="BJ21" s="155"/>
      <c r="BK21" s="155"/>
      <c r="BL21" s="155"/>
      <c r="BM21" s="155"/>
      <c r="BN21" s="155"/>
      <c r="BO21" s="155"/>
      <c r="BP21" s="155"/>
      <c r="BQ21" s="155"/>
      <c r="BR21" s="155"/>
      <c r="BS21" s="155"/>
      <c r="BT21" s="155"/>
      <c r="BU21" s="155"/>
      <c r="BV21" s="155"/>
      <c r="BW21" s="155"/>
      <c r="BX21" s="155"/>
      <c r="BY21" s="155"/>
      <c r="BZ21" s="155"/>
      <c r="CA21" s="155"/>
      <c r="CB21" s="155"/>
      <c r="CC21" s="155"/>
      <c r="CD21" s="155"/>
      <c r="CE21" s="155"/>
      <c r="CF21" s="155"/>
      <c r="CG21" s="155"/>
      <c r="CH21" s="155"/>
      <c r="CI21" s="155"/>
      <c r="CJ21" s="155"/>
      <c r="CK21" s="155"/>
      <c r="CL21" s="155"/>
      <c r="CM21" s="155"/>
      <c r="CN21" s="155"/>
      <c r="CO21" s="155"/>
      <c r="CP21" s="155"/>
      <c r="CQ21" s="155"/>
      <c r="CR21" s="155"/>
      <c r="CS21" s="155"/>
      <c r="CT21" s="155"/>
      <c r="CU21" s="155"/>
      <c r="CV21" s="155"/>
      <c r="CW21" s="155"/>
      <c r="CX21" s="155"/>
      <c r="CY21" s="155"/>
      <c r="CZ21" s="155"/>
      <c r="DA21" s="155"/>
      <c r="DB21" s="155"/>
      <c r="DC21" s="155"/>
      <c r="DD21" s="155"/>
      <c r="DE21" s="155"/>
      <c r="DF21" s="155"/>
      <c r="DG21" s="155"/>
      <c r="DH21" s="155"/>
      <c r="DI21" s="155"/>
      <c r="DJ21" s="155"/>
      <c r="DK21" s="155"/>
      <c r="DL21" s="155"/>
      <c r="DM21" s="155"/>
      <c r="DN21" s="155"/>
      <c r="DO21" s="155"/>
      <c r="DP21" s="155"/>
      <c r="DQ21" s="155"/>
      <c r="DR21" s="155"/>
      <c r="DS21" s="155"/>
      <c r="DT21" s="155"/>
      <c r="DU21" s="155"/>
      <c r="DV21" s="155"/>
      <c r="DW21" s="155"/>
      <c r="DX21" s="155"/>
      <c r="DY21" s="155"/>
      <c r="DZ21" s="155"/>
      <c r="EA21" s="155"/>
      <c r="EB21" s="155"/>
      <c r="EC21" s="155"/>
      <c r="ED21" s="155"/>
      <c r="EE21" s="155"/>
      <c r="EF21" s="155"/>
      <c r="EG21" s="155"/>
      <c r="EH21" s="155"/>
      <c r="EI21" s="155"/>
      <c r="EJ21" s="155"/>
      <c r="EK21" s="155"/>
      <c r="EL21" s="155"/>
      <c r="EM21" s="155"/>
      <c r="EN21" s="155"/>
      <c r="EO21" s="155"/>
      <c r="EP21" s="155"/>
      <c r="EQ21" s="155"/>
      <c r="ER21" s="155"/>
      <c r="ES21" s="155"/>
      <c r="ET21" s="155"/>
      <c r="EU21" s="155"/>
      <c r="EV21" s="155"/>
      <c r="EW21" s="155"/>
      <c r="EX21" s="155"/>
      <c r="EY21" s="155"/>
      <c r="EZ21" s="155"/>
      <c r="FA21" s="155"/>
      <c r="FB21" s="155"/>
      <c r="FC21" s="155"/>
      <c r="FD21" s="155"/>
      <c r="FE21" s="155"/>
      <c r="FF21" s="155"/>
      <c r="FG21" s="155"/>
      <c r="FH21" s="155"/>
      <c r="FI21" s="155"/>
      <c r="FJ21" s="155"/>
      <c r="FK21" s="155"/>
      <c r="FL21" s="155"/>
      <c r="FM21" s="155"/>
      <c r="FN21" s="155"/>
      <c r="FO21" s="155"/>
      <c r="FP21" s="155"/>
      <c r="FQ21" s="155"/>
      <c r="FR21" s="155"/>
      <c r="FS21" s="155"/>
      <c r="FT21" s="155"/>
      <c r="FU21" s="155"/>
      <c r="FV21" s="155"/>
      <c r="FW21" s="155"/>
      <c r="FX21" s="155"/>
      <c r="FY21" s="155"/>
      <c r="FZ21" s="155"/>
      <c r="GA21" s="155"/>
      <c r="GB21" s="155"/>
      <c r="GC21" s="155"/>
      <c r="GD21" s="155"/>
      <c r="GE21" s="155"/>
      <c r="GF21" s="155"/>
      <c r="GG21" s="155"/>
      <c r="GH21" s="155"/>
      <c r="GI21" s="155"/>
      <c r="GJ21" s="155"/>
      <c r="GK21" s="155"/>
      <c r="GL21" s="155"/>
      <c r="GM21" s="155"/>
      <c r="GN21" s="155"/>
      <c r="GO21" s="155"/>
      <c r="GP21" s="155"/>
      <c r="GQ21" s="155"/>
      <c r="GR21" s="155"/>
      <c r="GS21" s="155"/>
      <c r="GT21" s="155"/>
      <c r="GU21" s="155"/>
      <c r="GV21" s="155"/>
      <c r="GW21" s="155"/>
      <c r="GX21" s="155"/>
      <c r="GY21" s="155"/>
      <c r="GZ21" s="155"/>
      <c r="HA21" s="155"/>
      <c r="HB21" s="155"/>
      <c r="HC21" s="155"/>
      <c r="HD21" s="155"/>
      <c r="HE21" s="155"/>
      <c r="HF21" s="155"/>
      <c r="HG21" s="155"/>
      <c r="HH21" s="155"/>
      <c r="HI21" s="155"/>
      <c r="HJ21" s="155"/>
      <c r="HK21" s="155"/>
      <c r="HL21" s="155"/>
      <c r="HM21" s="155"/>
      <c r="HN21" s="155"/>
      <c r="HO21" s="155"/>
      <c r="HP21" s="155"/>
      <c r="HQ21" s="155"/>
      <c r="HR21" s="155"/>
      <c r="HS21" s="155"/>
      <c r="HT21" s="155"/>
      <c r="HU21" s="155"/>
      <c r="HV21" s="155"/>
      <c r="HW21" s="155"/>
      <c r="HX21" s="155"/>
      <c r="HY21" s="155"/>
      <c r="HZ21" s="155"/>
      <c r="IA21" s="155"/>
      <c r="IB21" s="155"/>
      <c r="IC21" s="155"/>
      <c r="ID21" s="155"/>
      <c r="IE21" s="155"/>
      <c r="IF21" s="155"/>
      <c r="IG21" s="155"/>
      <c r="IH21" s="155"/>
      <c r="II21" s="155"/>
      <c r="IJ21" s="155"/>
      <c r="IK21" s="155"/>
      <c r="IL21" s="155"/>
      <c r="IM21" s="155"/>
      <c r="IN21" s="155"/>
      <c r="IO21" s="155"/>
      <c r="IP21" s="155"/>
      <c r="IQ21" s="155"/>
      <c r="IR21" s="155"/>
      <c r="IS21" s="155"/>
      <c r="IT21" s="155"/>
      <c r="IU21" s="155"/>
      <c r="IV21" s="155"/>
      <c r="IW21" s="155"/>
    </row>
    <row r="22" customFormat="false" ht="15" hidden="false" customHeight="true" outlineLevel="0" collapsed="false">
      <c r="A22" s="155" t="n">
        <f aca="false">+A21+1</f>
        <v>7</v>
      </c>
      <c r="B22" s="226" t="n">
        <v>0</v>
      </c>
      <c r="C22" s="151"/>
      <c r="D22" s="227" t="n">
        <v>0</v>
      </c>
      <c r="E22" s="151"/>
      <c r="F22" s="228" t="n">
        <v>0</v>
      </c>
      <c r="G22" s="228" t="n">
        <v>0</v>
      </c>
      <c r="H22" s="228" t="n">
        <v>0</v>
      </c>
      <c r="I22" s="228" t="n">
        <f aca="false">I21</f>
        <v>0</v>
      </c>
      <c r="J22" s="229" t="n">
        <f aca="false">SUM(B22:I22)</f>
        <v>0</v>
      </c>
      <c r="K22" s="230"/>
      <c r="L22" s="231" t="n">
        <v>30000</v>
      </c>
      <c r="M22" s="82"/>
      <c r="N22" s="227" t="n">
        <v>0</v>
      </c>
      <c r="O22" s="82"/>
      <c r="P22" s="232" t="n">
        <v>0</v>
      </c>
      <c r="Q22" s="233" t="n">
        <f aca="false">Q21</f>
        <v>0</v>
      </c>
      <c r="R22" s="233" t="n">
        <v>0</v>
      </c>
      <c r="S22" s="233" t="n">
        <v>0</v>
      </c>
      <c r="T22" s="234" t="n">
        <f aca="false">SUM(L22:S22)</f>
        <v>30000</v>
      </c>
      <c r="U22" s="155"/>
      <c r="V22" s="86" t="n">
        <f aca="false">IF(AO22=1,0,IF((20000-L22-B22)&lt;0,0,20000-L22-B22))</f>
        <v>0</v>
      </c>
      <c r="W22" s="87"/>
      <c r="X22" s="197" t="n">
        <v>0</v>
      </c>
      <c r="Y22" s="198"/>
      <c r="Z22" s="88" t="n">
        <f aca="false">IF(AO22=1,0,45000-P22-F22)</f>
        <v>0</v>
      </c>
      <c r="AA22" s="235" t="n">
        <v>0</v>
      </c>
      <c r="AB22" s="236" t="n">
        <v>0</v>
      </c>
      <c r="AC22" s="229" t="n">
        <f aca="false">SUM(V22:AB22)</f>
        <v>0</v>
      </c>
      <c r="AD22" s="155"/>
      <c r="AE22" s="237" t="n">
        <f aca="false">+AC22+T22+J22</f>
        <v>30000</v>
      </c>
      <c r="AF22" s="155"/>
      <c r="AG22" s="238" t="n">
        <f aca="false">B22+L22+V22</f>
        <v>30000</v>
      </c>
      <c r="AH22" s="155" t="n">
        <f aca="false">D22+N22+X22</f>
        <v>0</v>
      </c>
      <c r="AI22" s="239" t="n">
        <f aca="false">AB22+AA22+Z22+S22+R22+Q22+P22+I22+H22+G22+F22</f>
        <v>0</v>
      </c>
      <c r="AJ22" s="155"/>
      <c r="AK22" s="232" t="n">
        <f aca="false">B22+L22</f>
        <v>30000</v>
      </c>
      <c r="AL22" s="232" t="n">
        <f aca="false">V22</f>
        <v>0</v>
      </c>
      <c r="AM22" s="233" t="n">
        <f aca="false">SUM(AK22:AL22)</f>
        <v>30000</v>
      </c>
      <c r="AN22" s="155"/>
      <c r="AO22" s="155" t="n">
        <f aca="false">IF(now-1&gt;AR22,1,"")</f>
        <v>1</v>
      </c>
      <c r="AP22" s="155"/>
      <c r="AQ22" s="155"/>
      <c r="AR22" s="155" t="n">
        <v>36471</v>
      </c>
      <c r="AS22" s="240" t="n">
        <v>36471</v>
      </c>
      <c r="AT22" s="155"/>
      <c r="AU22" s="155"/>
      <c r="AV22" s="155"/>
      <c r="AW22" s="155"/>
      <c r="AX22" s="155"/>
      <c r="AY22" s="155"/>
      <c r="AZ22" s="155"/>
      <c r="BA22" s="155"/>
      <c r="BB22" s="155"/>
      <c r="BC22" s="155"/>
      <c r="BD22" s="155"/>
      <c r="BE22" s="155"/>
      <c r="BF22" s="155"/>
      <c r="BG22" s="155"/>
      <c r="BH22" s="155"/>
      <c r="BI22" s="155"/>
      <c r="BJ22" s="155"/>
      <c r="BK22" s="155"/>
      <c r="BL22" s="155"/>
      <c r="BM22" s="155"/>
      <c r="BN22" s="155"/>
      <c r="BO22" s="155"/>
      <c r="BP22" s="155"/>
      <c r="BQ22" s="155"/>
      <c r="BR22" s="155"/>
      <c r="BS22" s="155"/>
      <c r="BT22" s="155"/>
      <c r="BU22" s="155"/>
      <c r="BV22" s="155"/>
      <c r="BW22" s="155"/>
      <c r="BX22" s="155"/>
      <c r="BY22" s="155"/>
      <c r="BZ22" s="155"/>
      <c r="CA22" s="155"/>
      <c r="CB22" s="155"/>
      <c r="CC22" s="155"/>
      <c r="CD22" s="155"/>
      <c r="CE22" s="155"/>
      <c r="CF22" s="155"/>
      <c r="CG22" s="155"/>
      <c r="CH22" s="155"/>
      <c r="CI22" s="155"/>
      <c r="CJ22" s="155"/>
      <c r="CK22" s="155"/>
      <c r="CL22" s="155"/>
      <c r="CM22" s="155"/>
      <c r="CN22" s="155"/>
      <c r="CO22" s="155"/>
      <c r="CP22" s="155"/>
      <c r="CQ22" s="155"/>
      <c r="CR22" s="155"/>
      <c r="CS22" s="155"/>
      <c r="CT22" s="155"/>
      <c r="CU22" s="155"/>
      <c r="CV22" s="155"/>
      <c r="CW22" s="155"/>
      <c r="CX22" s="155"/>
      <c r="CY22" s="155"/>
      <c r="CZ22" s="155"/>
      <c r="DA22" s="155"/>
      <c r="DB22" s="155"/>
      <c r="DC22" s="155"/>
      <c r="DD22" s="155"/>
      <c r="DE22" s="155"/>
      <c r="DF22" s="155"/>
      <c r="DG22" s="155"/>
      <c r="DH22" s="155"/>
      <c r="DI22" s="155"/>
      <c r="DJ22" s="155"/>
      <c r="DK22" s="155"/>
      <c r="DL22" s="155"/>
      <c r="DM22" s="155"/>
      <c r="DN22" s="155"/>
      <c r="DO22" s="155"/>
      <c r="DP22" s="155"/>
      <c r="DQ22" s="155"/>
      <c r="DR22" s="155"/>
      <c r="DS22" s="155"/>
      <c r="DT22" s="155"/>
      <c r="DU22" s="155"/>
      <c r="DV22" s="155"/>
      <c r="DW22" s="155"/>
      <c r="DX22" s="155"/>
      <c r="DY22" s="155"/>
      <c r="DZ22" s="155"/>
      <c r="EA22" s="155"/>
      <c r="EB22" s="155"/>
      <c r="EC22" s="155"/>
      <c r="ED22" s="155"/>
      <c r="EE22" s="155"/>
      <c r="EF22" s="155"/>
      <c r="EG22" s="155"/>
      <c r="EH22" s="155"/>
      <c r="EI22" s="155"/>
      <c r="EJ22" s="155"/>
      <c r="EK22" s="155"/>
      <c r="EL22" s="155"/>
      <c r="EM22" s="155"/>
      <c r="EN22" s="155"/>
      <c r="EO22" s="155"/>
      <c r="EP22" s="155"/>
      <c r="EQ22" s="155"/>
      <c r="ER22" s="155"/>
      <c r="ES22" s="155"/>
      <c r="ET22" s="155"/>
      <c r="EU22" s="155"/>
      <c r="EV22" s="155"/>
      <c r="EW22" s="155"/>
      <c r="EX22" s="155"/>
      <c r="EY22" s="155"/>
      <c r="EZ22" s="155"/>
      <c r="FA22" s="155"/>
      <c r="FB22" s="155"/>
      <c r="FC22" s="155"/>
      <c r="FD22" s="155"/>
      <c r="FE22" s="155"/>
      <c r="FF22" s="155"/>
      <c r="FG22" s="155"/>
      <c r="FH22" s="155"/>
      <c r="FI22" s="155"/>
      <c r="FJ22" s="155"/>
      <c r="FK22" s="155"/>
      <c r="FL22" s="155"/>
      <c r="FM22" s="155"/>
      <c r="FN22" s="155"/>
      <c r="FO22" s="155"/>
      <c r="FP22" s="155"/>
      <c r="FQ22" s="155"/>
      <c r="FR22" s="155"/>
      <c r="FS22" s="155"/>
      <c r="FT22" s="155"/>
      <c r="FU22" s="155"/>
      <c r="FV22" s="155"/>
      <c r="FW22" s="155"/>
      <c r="FX22" s="155"/>
      <c r="FY22" s="155"/>
      <c r="FZ22" s="155"/>
      <c r="GA22" s="155"/>
      <c r="GB22" s="155"/>
      <c r="GC22" s="155"/>
      <c r="GD22" s="155"/>
      <c r="GE22" s="155"/>
      <c r="GF22" s="155"/>
      <c r="GG22" s="155"/>
      <c r="GH22" s="155"/>
      <c r="GI22" s="155"/>
      <c r="GJ22" s="155"/>
      <c r="GK22" s="155"/>
      <c r="GL22" s="155"/>
      <c r="GM22" s="155"/>
      <c r="GN22" s="155"/>
      <c r="GO22" s="155"/>
      <c r="GP22" s="155"/>
      <c r="GQ22" s="155"/>
      <c r="GR22" s="155"/>
      <c r="GS22" s="155"/>
      <c r="GT22" s="155"/>
      <c r="GU22" s="155"/>
      <c r="GV22" s="155"/>
      <c r="GW22" s="155"/>
      <c r="GX22" s="155"/>
      <c r="GY22" s="155"/>
      <c r="GZ22" s="155"/>
      <c r="HA22" s="155"/>
      <c r="HB22" s="155"/>
      <c r="HC22" s="155"/>
      <c r="HD22" s="155"/>
      <c r="HE22" s="155"/>
      <c r="HF22" s="155"/>
      <c r="HG22" s="155"/>
      <c r="HH22" s="155"/>
      <c r="HI22" s="155"/>
      <c r="HJ22" s="155"/>
      <c r="HK22" s="155"/>
      <c r="HL22" s="155"/>
      <c r="HM22" s="155"/>
      <c r="HN22" s="155"/>
      <c r="HO22" s="155"/>
      <c r="HP22" s="155"/>
      <c r="HQ22" s="155"/>
      <c r="HR22" s="155"/>
      <c r="HS22" s="155"/>
      <c r="HT22" s="155"/>
      <c r="HU22" s="155"/>
      <c r="HV22" s="155"/>
      <c r="HW22" s="155"/>
      <c r="HX22" s="155"/>
      <c r="HY22" s="155"/>
      <c r="HZ22" s="155"/>
      <c r="IA22" s="155"/>
      <c r="IB22" s="155"/>
      <c r="IC22" s="155"/>
      <c r="ID22" s="155"/>
      <c r="IE22" s="155"/>
      <c r="IF22" s="155"/>
      <c r="IG22" s="155"/>
      <c r="IH22" s="155"/>
      <c r="II22" s="155"/>
      <c r="IJ22" s="155"/>
      <c r="IK22" s="155"/>
      <c r="IL22" s="155"/>
      <c r="IM22" s="155"/>
      <c r="IN22" s="155"/>
      <c r="IO22" s="155"/>
      <c r="IP22" s="155"/>
      <c r="IQ22" s="155"/>
      <c r="IR22" s="155"/>
      <c r="IS22" s="155"/>
      <c r="IT22" s="155"/>
      <c r="IU22" s="155"/>
      <c r="IV22" s="155"/>
      <c r="IW22" s="155"/>
    </row>
    <row r="23" customFormat="false" ht="15" hidden="false" customHeight="true" outlineLevel="0" collapsed="false">
      <c r="A23" s="155" t="n">
        <f aca="false">+A22+1</f>
        <v>8</v>
      </c>
      <c r="B23" s="226" t="n">
        <v>43750</v>
      </c>
      <c r="C23" s="151"/>
      <c r="D23" s="227" t="n">
        <v>0</v>
      </c>
      <c r="E23" s="151"/>
      <c r="F23" s="228" t="n">
        <v>0</v>
      </c>
      <c r="G23" s="228" t="n">
        <v>0</v>
      </c>
      <c r="H23" s="228" t="n">
        <v>0</v>
      </c>
      <c r="I23" s="228" t="n">
        <f aca="false">I22</f>
        <v>0</v>
      </c>
      <c r="J23" s="229" t="n">
        <f aca="false">SUM(B23:I23)</f>
        <v>43750</v>
      </c>
      <c r="K23" s="230"/>
      <c r="L23" s="231" t="n">
        <v>0</v>
      </c>
      <c r="M23" s="82"/>
      <c r="N23" s="227" t="n">
        <v>0</v>
      </c>
      <c r="O23" s="82"/>
      <c r="P23" s="232" t="n">
        <v>20000</v>
      </c>
      <c r="Q23" s="233" t="n">
        <f aca="false">Q22</f>
        <v>0</v>
      </c>
      <c r="R23" s="233" t="n">
        <v>0</v>
      </c>
      <c r="S23" s="233" t="n">
        <v>0</v>
      </c>
      <c r="T23" s="234" t="n">
        <f aca="false">SUM(L23:S23)</f>
        <v>20000</v>
      </c>
      <c r="U23" s="155"/>
      <c r="V23" s="86" t="n">
        <f aca="false">IF(AO23=1,0,IF((20000-L23-B23)&lt;0,0,20000-L23-B23))</f>
        <v>0</v>
      </c>
      <c r="W23" s="87"/>
      <c r="X23" s="197" t="n">
        <v>0</v>
      </c>
      <c r="Y23" s="198"/>
      <c r="Z23" s="88" t="n">
        <f aca="false">IF(AO23=1,0,45000-P23-F23)</f>
        <v>0</v>
      </c>
      <c r="AA23" s="235" t="n">
        <v>0</v>
      </c>
      <c r="AB23" s="236" t="n">
        <v>0</v>
      </c>
      <c r="AC23" s="229" t="n">
        <f aca="false">SUM(V23:AB23)</f>
        <v>0</v>
      </c>
      <c r="AD23" s="155"/>
      <c r="AE23" s="237" t="n">
        <f aca="false">+AC23+T23+J23</f>
        <v>63750</v>
      </c>
      <c r="AF23" s="155"/>
      <c r="AG23" s="238" t="n">
        <f aca="false">B23+L23+V23</f>
        <v>43750</v>
      </c>
      <c r="AH23" s="155" t="n">
        <f aca="false">D23+N23+X23</f>
        <v>0</v>
      </c>
      <c r="AI23" s="239" t="n">
        <f aca="false">AB23+AA23+Z23+S23+R23+Q23+P23+I23+H23+G23+F23</f>
        <v>20000</v>
      </c>
      <c r="AJ23" s="155"/>
      <c r="AK23" s="232" t="n">
        <f aca="false">B23+L23</f>
        <v>43750</v>
      </c>
      <c r="AL23" s="232" t="n">
        <f aca="false">V23</f>
        <v>0</v>
      </c>
      <c r="AM23" s="233" t="n">
        <f aca="false">SUM(AK23:AL23)</f>
        <v>43750</v>
      </c>
      <c r="AN23" s="155"/>
      <c r="AO23" s="155" t="n">
        <f aca="false">IF(now-1&gt;AR23,1,"")</f>
        <v>1</v>
      </c>
      <c r="AP23" s="155"/>
      <c r="AQ23" s="155"/>
      <c r="AR23" s="155" t="n">
        <v>36472</v>
      </c>
      <c r="AS23" s="240" t="n">
        <v>36472</v>
      </c>
      <c r="AT23" s="155"/>
      <c r="AU23" s="155"/>
      <c r="AV23" s="155"/>
      <c r="AW23" s="155"/>
      <c r="AX23" s="155"/>
      <c r="AY23" s="155"/>
      <c r="AZ23" s="155"/>
      <c r="BA23" s="155"/>
      <c r="BB23" s="155"/>
      <c r="BC23" s="155"/>
      <c r="BD23" s="155"/>
      <c r="BE23" s="155"/>
      <c r="BF23" s="155"/>
      <c r="BG23" s="155"/>
      <c r="BH23" s="155"/>
      <c r="BI23" s="155"/>
      <c r="BJ23" s="155"/>
      <c r="BK23" s="155"/>
      <c r="BL23" s="155"/>
      <c r="BM23" s="155"/>
      <c r="BN23" s="155"/>
      <c r="BO23" s="155"/>
      <c r="BP23" s="155"/>
      <c r="BQ23" s="155"/>
      <c r="BR23" s="155"/>
      <c r="BS23" s="155"/>
      <c r="BT23" s="155"/>
      <c r="BU23" s="155"/>
      <c r="BV23" s="155"/>
      <c r="BW23" s="155"/>
      <c r="BX23" s="155"/>
      <c r="BY23" s="155"/>
      <c r="BZ23" s="155"/>
      <c r="CA23" s="155"/>
      <c r="CB23" s="155"/>
      <c r="CC23" s="155"/>
      <c r="CD23" s="155"/>
      <c r="CE23" s="155"/>
      <c r="CF23" s="155"/>
      <c r="CG23" s="155"/>
      <c r="CH23" s="155"/>
      <c r="CI23" s="155"/>
      <c r="CJ23" s="155"/>
      <c r="CK23" s="155"/>
      <c r="CL23" s="155"/>
      <c r="CM23" s="155"/>
      <c r="CN23" s="155"/>
      <c r="CO23" s="155"/>
      <c r="CP23" s="155"/>
      <c r="CQ23" s="155"/>
      <c r="CR23" s="155"/>
      <c r="CS23" s="155"/>
      <c r="CT23" s="155"/>
      <c r="CU23" s="155"/>
      <c r="CV23" s="155"/>
      <c r="CW23" s="155"/>
      <c r="CX23" s="155"/>
      <c r="CY23" s="155"/>
      <c r="CZ23" s="155"/>
      <c r="DA23" s="155"/>
      <c r="DB23" s="155"/>
      <c r="DC23" s="155"/>
      <c r="DD23" s="155"/>
      <c r="DE23" s="155"/>
      <c r="DF23" s="155"/>
      <c r="DG23" s="155"/>
      <c r="DH23" s="155"/>
      <c r="DI23" s="155"/>
      <c r="DJ23" s="155"/>
      <c r="DK23" s="155"/>
      <c r="DL23" s="155"/>
      <c r="DM23" s="155"/>
      <c r="DN23" s="155"/>
      <c r="DO23" s="155"/>
      <c r="DP23" s="155"/>
      <c r="DQ23" s="155"/>
      <c r="DR23" s="155"/>
      <c r="DS23" s="155"/>
      <c r="DT23" s="155"/>
      <c r="DU23" s="155"/>
      <c r="DV23" s="155"/>
      <c r="DW23" s="155"/>
      <c r="DX23" s="155"/>
      <c r="DY23" s="155"/>
      <c r="DZ23" s="155"/>
      <c r="EA23" s="155"/>
      <c r="EB23" s="155"/>
      <c r="EC23" s="155"/>
      <c r="ED23" s="155"/>
      <c r="EE23" s="155"/>
      <c r="EF23" s="155"/>
      <c r="EG23" s="155"/>
      <c r="EH23" s="155"/>
      <c r="EI23" s="155"/>
      <c r="EJ23" s="155"/>
      <c r="EK23" s="155"/>
      <c r="EL23" s="155"/>
      <c r="EM23" s="155"/>
      <c r="EN23" s="155"/>
      <c r="EO23" s="155"/>
      <c r="EP23" s="155"/>
      <c r="EQ23" s="155"/>
      <c r="ER23" s="155"/>
      <c r="ES23" s="155"/>
      <c r="ET23" s="155"/>
      <c r="EU23" s="155"/>
      <c r="EV23" s="155"/>
      <c r="EW23" s="155"/>
      <c r="EX23" s="155"/>
      <c r="EY23" s="155"/>
      <c r="EZ23" s="155"/>
      <c r="FA23" s="155"/>
      <c r="FB23" s="155"/>
      <c r="FC23" s="155"/>
      <c r="FD23" s="155"/>
      <c r="FE23" s="155"/>
      <c r="FF23" s="155"/>
      <c r="FG23" s="155"/>
      <c r="FH23" s="155"/>
      <c r="FI23" s="155"/>
      <c r="FJ23" s="155"/>
      <c r="FK23" s="155"/>
      <c r="FL23" s="155"/>
      <c r="FM23" s="155"/>
      <c r="FN23" s="155"/>
      <c r="FO23" s="155"/>
      <c r="FP23" s="155"/>
      <c r="FQ23" s="155"/>
      <c r="FR23" s="155"/>
      <c r="FS23" s="155"/>
      <c r="FT23" s="155"/>
      <c r="FU23" s="155"/>
      <c r="FV23" s="155"/>
      <c r="FW23" s="155"/>
      <c r="FX23" s="155"/>
      <c r="FY23" s="155"/>
      <c r="FZ23" s="155"/>
      <c r="GA23" s="155"/>
      <c r="GB23" s="155"/>
      <c r="GC23" s="155"/>
      <c r="GD23" s="155"/>
      <c r="GE23" s="155"/>
      <c r="GF23" s="155"/>
      <c r="GG23" s="155"/>
      <c r="GH23" s="155"/>
      <c r="GI23" s="155"/>
      <c r="GJ23" s="155"/>
      <c r="GK23" s="155"/>
      <c r="GL23" s="155"/>
      <c r="GM23" s="155"/>
      <c r="GN23" s="155"/>
      <c r="GO23" s="155"/>
      <c r="GP23" s="155"/>
      <c r="GQ23" s="155"/>
      <c r="GR23" s="155"/>
      <c r="GS23" s="155"/>
      <c r="GT23" s="155"/>
      <c r="GU23" s="155"/>
      <c r="GV23" s="155"/>
      <c r="GW23" s="155"/>
      <c r="GX23" s="155"/>
      <c r="GY23" s="155"/>
      <c r="GZ23" s="155"/>
      <c r="HA23" s="155"/>
      <c r="HB23" s="155"/>
      <c r="HC23" s="155"/>
      <c r="HD23" s="155"/>
      <c r="HE23" s="155"/>
      <c r="HF23" s="155"/>
      <c r="HG23" s="155"/>
      <c r="HH23" s="155"/>
      <c r="HI23" s="155"/>
      <c r="HJ23" s="155"/>
      <c r="HK23" s="155"/>
      <c r="HL23" s="155"/>
      <c r="HM23" s="155"/>
      <c r="HN23" s="155"/>
      <c r="HO23" s="155"/>
      <c r="HP23" s="155"/>
      <c r="HQ23" s="155"/>
      <c r="HR23" s="155"/>
      <c r="HS23" s="155"/>
      <c r="HT23" s="155"/>
      <c r="HU23" s="155"/>
      <c r="HV23" s="155"/>
      <c r="HW23" s="155"/>
      <c r="HX23" s="155"/>
      <c r="HY23" s="155"/>
      <c r="HZ23" s="155"/>
      <c r="IA23" s="155"/>
      <c r="IB23" s="155"/>
      <c r="IC23" s="155"/>
      <c r="ID23" s="155"/>
      <c r="IE23" s="155"/>
      <c r="IF23" s="155"/>
      <c r="IG23" s="155"/>
      <c r="IH23" s="155"/>
      <c r="II23" s="155"/>
      <c r="IJ23" s="155"/>
      <c r="IK23" s="155"/>
      <c r="IL23" s="155"/>
      <c r="IM23" s="155"/>
      <c r="IN23" s="155"/>
      <c r="IO23" s="155"/>
      <c r="IP23" s="155"/>
      <c r="IQ23" s="155"/>
      <c r="IR23" s="155"/>
      <c r="IS23" s="155"/>
      <c r="IT23" s="155"/>
      <c r="IU23" s="155"/>
      <c r="IV23" s="155"/>
      <c r="IW23" s="155"/>
    </row>
    <row r="24" customFormat="false" ht="15" hidden="false" customHeight="true" outlineLevel="0" collapsed="false">
      <c r="A24" s="155" t="n">
        <f aca="false">+A23+1</f>
        <v>9</v>
      </c>
      <c r="B24" s="226" t="n">
        <v>22500</v>
      </c>
      <c r="C24" s="151"/>
      <c r="D24" s="227" t="n">
        <v>0</v>
      </c>
      <c r="E24" s="151"/>
      <c r="F24" s="228" t="n">
        <v>0</v>
      </c>
      <c r="G24" s="228" t="n">
        <v>0</v>
      </c>
      <c r="H24" s="228" t="n">
        <v>0</v>
      </c>
      <c r="I24" s="228" t="n">
        <f aca="false">I23</f>
        <v>0</v>
      </c>
      <c r="J24" s="229" t="n">
        <f aca="false">SUM(B24:I24)</f>
        <v>22500</v>
      </c>
      <c r="K24" s="230"/>
      <c r="L24" s="231" t="n">
        <v>0</v>
      </c>
      <c r="M24" s="82"/>
      <c r="N24" s="227" t="n">
        <v>0</v>
      </c>
      <c r="O24" s="82"/>
      <c r="P24" s="232" t="n">
        <v>45000</v>
      </c>
      <c r="Q24" s="233" t="n">
        <f aca="false">Q23</f>
        <v>0</v>
      </c>
      <c r="R24" s="233" t="n">
        <v>0</v>
      </c>
      <c r="S24" s="233" t="n">
        <v>0</v>
      </c>
      <c r="T24" s="234" t="n">
        <f aca="false">SUM(L24:S24)</f>
        <v>45000</v>
      </c>
      <c r="U24" s="155"/>
      <c r="V24" s="86" t="n">
        <f aca="false">IF(AO24=1,0,IF((20000-L24-B24)&lt;0,0,20000-L24-B24))</f>
        <v>0</v>
      </c>
      <c r="W24" s="87"/>
      <c r="X24" s="197" t="n">
        <v>0</v>
      </c>
      <c r="Y24" s="198"/>
      <c r="Z24" s="88" t="n">
        <f aca="false">IF(AO24=1,0,45000-P24-F24)</f>
        <v>0</v>
      </c>
      <c r="AA24" s="235" t="n">
        <v>0</v>
      </c>
      <c r="AB24" s="236" t="n">
        <v>0</v>
      </c>
      <c r="AC24" s="229" t="n">
        <f aca="false">SUM(V24:AB24)</f>
        <v>0</v>
      </c>
      <c r="AD24" s="155"/>
      <c r="AE24" s="237" t="n">
        <f aca="false">+AC24+T24+J24</f>
        <v>67500</v>
      </c>
      <c r="AF24" s="155"/>
      <c r="AG24" s="238" t="n">
        <f aca="false">B24+L24+V24</f>
        <v>22500</v>
      </c>
      <c r="AH24" s="155" t="n">
        <f aca="false">D24+N24+X24</f>
        <v>0</v>
      </c>
      <c r="AI24" s="239" t="n">
        <f aca="false">AB24+AA24+Z24+S24+R24+Q24+P24+I24+H24+G24+F24</f>
        <v>45000</v>
      </c>
      <c r="AJ24" s="155"/>
      <c r="AK24" s="232" t="n">
        <f aca="false">B24+L24</f>
        <v>22500</v>
      </c>
      <c r="AL24" s="232" t="n">
        <f aca="false">V24</f>
        <v>0</v>
      </c>
      <c r="AM24" s="233" t="n">
        <f aca="false">SUM(AK24:AL24)</f>
        <v>22500</v>
      </c>
      <c r="AN24" s="155"/>
      <c r="AO24" s="155" t="n">
        <f aca="false">IF(now-1&gt;AR24,1,"")</f>
        <v>1</v>
      </c>
      <c r="AP24" s="155"/>
      <c r="AQ24" s="155"/>
      <c r="AR24" s="155" t="n">
        <v>36473</v>
      </c>
      <c r="AS24" s="240" t="n">
        <v>36473</v>
      </c>
      <c r="AT24" s="155"/>
      <c r="AU24" s="155"/>
      <c r="AV24" s="155"/>
      <c r="AW24" s="155"/>
      <c r="AX24" s="155"/>
      <c r="AY24" s="155"/>
      <c r="AZ24" s="155"/>
      <c r="BA24" s="155"/>
      <c r="BB24" s="155"/>
      <c r="BC24" s="155"/>
      <c r="BD24" s="155"/>
      <c r="BE24" s="155"/>
      <c r="BF24" s="155"/>
      <c r="BG24" s="155"/>
      <c r="BH24" s="155"/>
      <c r="BI24" s="155"/>
      <c r="BJ24" s="155"/>
      <c r="BK24" s="155"/>
      <c r="BL24" s="155"/>
      <c r="BM24" s="155"/>
      <c r="BN24" s="155"/>
      <c r="BO24" s="155"/>
      <c r="BP24" s="155"/>
      <c r="BQ24" s="155"/>
      <c r="BR24" s="155"/>
      <c r="BS24" s="155"/>
      <c r="BT24" s="155"/>
      <c r="BU24" s="155"/>
      <c r="BV24" s="155"/>
      <c r="BW24" s="155"/>
      <c r="BX24" s="155"/>
      <c r="BY24" s="155"/>
      <c r="BZ24" s="155"/>
      <c r="CA24" s="155"/>
      <c r="CB24" s="155"/>
      <c r="CC24" s="155"/>
      <c r="CD24" s="155"/>
      <c r="CE24" s="155"/>
      <c r="CF24" s="155"/>
      <c r="CG24" s="155"/>
      <c r="CH24" s="155"/>
      <c r="CI24" s="155"/>
      <c r="CJ24" s="155"/>
      <c r="CK24" s="155"/>
      <c r="CL24" s="155"/>
      <c r="CM24" s="155"/>
      <c r="CN24" s="155"/>
      <c r="CO24" s="155"/>
      <c r="CP24" s="155"/>
      <c r="CQ24" s="155"/>
      <c r="CR24" s="155"/>
      <c r="CS24" s="155"/>
      <c r="CT24" s="155"/>
      <c r="CU24" s="155"/>
      <c r="CV24" s="155"/>
      <c r="CW24" s="155"/>
      <c r="CX24" s="155"/>
      <c r="CY24" s="155"/>
      <c r="CZ24" s="155"/>
      <c r="DA24" s="155"/>
      <c r="DB24" s="155"/>
      <c r="DC24" s="155"/>
      <c r="DD24" s="155"/>
      <c r="DE24" s="155"/>
      <c r="DF24" s="155"/>
      <c r="DG24" s="155"/>
      <c r="DH24" s="155"/>
      <c r="DI24" s="155"/>
      <c r="DJ24" s="155"/>
      <c r="DK24" s="155"/>
      <c r="DL24" s="155"/>
      <c r="DM24" s="155"/>
      <c r="DN24" s="155"/>
      <c r="DO24" s="155"/>
      <c r="DP24" s="155"/>
      <c r="DQ24" s="155"/>
      <c r="DR24" s="155"/>
      <c r="DS24" s="155"/>
      <c r="DT24" s="155"/>
      <c r="DU24" s="155"/>
      <c r="DV24" s="155"/>
      <c r="DW24" s="155"/>
      <c r="DX24" s="155"/>
      <c r="DY24" s="155"/>
      <c r="DZ24" s="155"/>
      <c r="EA24" s="155"/>
      <c r="EB24" s="155"/>
      <c r="EC24" s="155"/>
      <c r="ED24" s="155"/>
      <c r="EE24" s="155"/>
      <c r="EF24" s="155"/>
      <c r="EG24" s="155"/>
      <c r="EH24" s="155"/>
      <c r="EI24" s="155"/>
      <c r="EJ24" s="155"/>
      <c r="EK24" s="155"/>
      <c r="EL24" s="155"/>
      <c r="EM24" s="155"/>
      <c r="EN24" s="155"/>
      <c r="EO24" s="155"/>
      <c r="EP24" s="155"/>
      <c r="EQ24" s="155"/>
      <c r="ER24" s="155"/>
      <c r="ES24" s="155"/>
      <c r="ET24" s="155"/>
      <c r="EU24" s="155"/>
      <c r="EV24" s="155"/>
      <c r="EW24" s="155"/>
      <c r="EX24" s="155"/>
      <c r="EY24" s="155"/>
      <c r="EZ24" s="155"/>
      <c r="FA24" s="155"/>
      <c r="FB24" s="155"/>
      <c r="FC24" s="155"/>
      <c r="FD24" s="155"/>
      <c r="FE24" s="155"/>
      <c r="FF24" s="155"/>
      <c r="FG24" s="155"/>
      <c r="FH24" s="155"/>
      <c r="FI24" s="155"/>
      <c r="FJ24" s="155"/>
      <c r="FK24" s="155"/>
      <c r="FL24" s="155"/>
      <c r="FM24" s="155"/>
      <c r="FN24" s="155"/>
      <c r="FO24" s="155"/>
      <c r="FP24" s="155"/>
      <c r="FQ24" s="155"/>
      <c r="FR24" s="155"/>
      <c r="FS24" s="155"/>
      <c r="FT24" s="155"/>
      <c r="FU24" s="155"/>
      <c r="FV24" s="155"/>
      <c r="FW24" s="155"/>
      <c r="FX24" s="155"/>
      <c r="FY24" s="155"/>
      <c r="FZ24" s="155"/>
      <c r="GA24" s="155"/>
      <c r="GB24" s="155"/>
      <c r="GC24" s="155"/>
      <c r="GD24" s="155"/>
      <c r="GE24" s="155"/>
      <c r="GF24" s="155"/>
      <c r="GG24" s="155"/>
      <c r="GH24" s="155"/>
      <c r="GI24" s="155"/>
      <c r="GJ24" s="155"/>
      <c r="GK24" s="155"/>
      <c r="GL24" s="155"/>
      <c r="GM24" s="155"/>
      <c r="GN24" s="155"/>
      <c r="GO24" s="155"/>
      <c r="GP24" s="155"/>
      <c r="GQ24" s="155"/>
      <c r="GR24" s="155"/>
      <c r="GS24" s="155"/>
      <c r="GT24" s="155"/>
      <c r="GU24" s="155"/>
      <c r="GV24" s="155"/>
      <c r="GW24" s="155"/>
      <c r="GX24" s="155"/>
      <c r="GY24" s="155"/>
      <c r="GZ24" s="155"/>
      <c r="HA24" s="155"/>
      <c r="HB24" s="155"/>
      <c r="HC24" s="155"/>
      <c r="HD24" s="155"/>
      <c r="HE24" s="155"/>
      <c r="HF24" s="155"/>
      <c r="HG24" s="155"/>
      <c r="HH24" s="155"/>
      <c r="HI24" s="155"/>
      <c r="HJ24" s="155"/>
      <c r="HK24" s="155"/>
      <c r="HL24" s="155"/>
      <c r="HM24" s="155"/>
      <c r="HN24" s="155"/>
      <c r="HO24" s="155"/>
      <c r="HP24" s="155"/>
      <c r="HQ24" s="155"/>
      <c r="HR24" s="155"/>
      <c r="HS24" s="155"/>
      <c r="HT24" s="155"/>
      <c r="HU24" s="155"/>
      <c r="HV24" s="155"/>
      <c r="HW24" s="155"/>
      <c r="HX24" s="155"/>
      <c r="HY24" s="155"/>
      <c r="HZ24" s="155"/>
      <c r="IA24" s="155"/>
      <c r="IB24" s="155"/>
      <c r="IC24" s="155"/>
      <c r="ID24" s="155"/>
      <c r="IE24" s="155"/>
      <c r="IF24" s="155"/>
      <c r="IG24" s="155"/>
      <c r="IH24" s="155"/>
      <c r="II24" s="155"/>
      <c r="IJ24" s="155"/>
      <c r="IK24" s="155"/>
      <c r="IL24" s="155"/>
      <c r="IM24" s="155"/>
      <c r="IN24" s="155"/>
      <c r="IO24" s="155"/>
      <c r="IP24" s="155"/>
      <c r="IQ24" s="155"/>
      <c r="IR24" s="155"/>
      <c r="IS24" s="155"/>
      <c r="IT24" s="155"/>
      <c r="IU24" s="155"/>
      <c r="IV24" s="155"/>
      <c r="IW24" s="155"/>
    </row>
    <row r="25" customFormat="false" ht="15" hidden="false" customHeight="true" outlineLevel="0" collapsed="false">
      <c r="A25" s="155" t="n">
        <f aca="false">+A24+1</f>
        <v>10</v>
      </c>
      <c r="B25" s="226" t="n">
        <v>30000</v>
      </c>
      <c r="C25" s="151"/>
      <c r="D25" s="227" t="n">
        <v>0</v>
      </c>
      <c r="E25" s="151"/>
      <c r="F25" s="228" t="n">
        <v>0</v>
      </c>
      <c r="G25" s="228" t="n">
        <v>0</v>
      </c>
      <c r="H25" s="228" t="n">
        <v>0</v>
      </c>
      <c r="I25" s="228" t="n">
        <f aca="false">I24</f>
        <v>0</v>
      </c>
      <c r="J25" s="229" t="n">
        <f aca="false">SUM(B25:I25)</f>
        <v>30000</v>
      </c>
      <c r="K25" s="230"/>
      <c r="L25" s="231" t="n">
        <v>0</v>
      </c>
      <c r="M25" s="82"/>
      <c r="N25" s="227" t="n">
        <v>0</v>
      </c>
      <c r="O25" s="82"/>
      <c r="P25" s="232" t="n">
        <v>45000</v>
      </c>
      <c r="Q25" s="233" t="n">
        <f aca="false">Q24</f>
        <v>0</v>
      </c>
      <c r="R25" s="233" t="n">
        <v>0</v>
      </c>
      <c r="S25" s="233" t="n">
        <v>0</v>
      </c>
      <c r="T25" s="234" t="n">
        <f aca="false">SUM(L25:S25)</f>
        <v>45000</v>
      </c>
      <c r="U25" s="155"/>
      <c r="V25" s="86" t="n">
        <f aca="false">IF(AO25=1,0,IF((20000-L25-B25)&lt;0,0,20000-L25-B25))</f>
        <v>0</v>
      </c>
      <c r="W25" s="87"/>
      <c r="X25" s="197" t="n">
        <v>0</v>
      </c>
      <c r="Y25" s="198"/>
      <c r="Z25" s="88" t="n">
        <f aca="false">IF(AO25=1,0,45000-P25-F25)</f>
        <v>0</v>
      </c>
      <c r="AA25" s="235" t="n">
        <v>0</v>
      </c>
      <c r="AB25" s="236" t="n">
        <v>0</v>
      </c>
      <c r="AC25" s="229" t="n">
        <f aca="false">SUM(V25:AB25)</f>
        <v>0</v>
      </c>
      <c r="AD25" s="155"/>
      <c r="AE25" s="237" t="n">
        <f aca="false">+AC25+T25+J25</f>
        <v>75000</v>
      </c>
      <c r="AF25" s="155"/>
      <c r="AG25" s="238" t="n">
        <f aca="false">B25+L25+V25</f>
        <v>30000</v>
      </c>
      <c r="AH25" s="155" t="n">
        <f aca="false">D25+N25+X25</f>
        <v>0</v>
      </c>
      <c r="AI25" s="239" t="n">
        <f aca="false">AB25+AA25+Z25+S25+R25+Q25+P25+I25+H25+G25+F25</f>
        <v>45000</v>
      </c>
      <c r="AJ25" s="155"/>
      <c r="AK25" s="232" t="n">
        <f aca="false">B25+L25</f>
        <v>30000</v>
      </c>
      <c r="AL25" s="232" t="n">
        <f aca="false">V25</f>
        <v>0</v>
      </c>
      <c r="AM25" s="233" t="n">
        <f aca="false">SUM(AK25:AL25)</f>
        <v>30000</v>
      </c>
      <c r="AN25" s="155"/>
      <c r="AO25" s="155" t="n">
        <f aca="false">IF(now-1&gt;AR25,1,"")</f>
        <v>1</v>
      </c>
      <c r="AP25" s="155"/>
      <c r="AQ25" s="155"/>
      <c r="AR25" s="155" t="n">
        <v>36474</v>
      </c>
      <c r="AS25" s="240" t="n">
        <v>36474</v>
      </c>
      <c r="AT25" s="155"/>
      <c r="AU25" s="155"/>
      <c r="AV25" s="155"/>
      <c r="AW25" s="155"/>
      <c r="AX25" s="155"/>
      <c r="AY25" s="155"/>
      <c r="AZ25" s="155"/>
      <c r="BA25" s="155"/>
      <c r="BB25" s="155"/>
      <c r="BC25" s="155"/>
      <c r="BD25" s="155"/>
      <c r="BE25" s="155"/>
      <c r="BF25" s="155"/>
      <c r="BG25" s="155"/>
      <c r="BH25" s="155"/>
      <c r="BI25" s="155"/>
      <c r="BJ25" s="155"/>
      <c r="BK25" s="155"/>
      <c r="BL25" s="155"/>
      <c r="BM25" s="155"/>
      <c r="BN25" s="155"/>
      <c r="BO25" s="155"/>
      <c r="BP25" s="155"/>
      <c r="BQ25" s="155"/>
      <c r="BR25" s="155"/>
      <c r="BS25" s="155"/>
      <c r="BT25" s="155"/>
      <c r="BU25" s="155"/>
      <c r="BV25" s="155"/>
      <c r="BW25" s="155"/>
      <c r="BX25" s="155"/>
      <c r="BY25" s="155"/>
      <c r="BZ25" s="155"/>
      <c r="CA25" s="155"/>
      <c r="CB25" s="155"/>
      <c r="CC25" s="155"/>
      <c r="CD25" s="155"/>
      <c r="CE25" s="155"/>
      <c r="CF25" s="155"/>
      <c r="CG25" s="155"/>
      <c r="CH25" s="155"/>
      <c r="CI25" s="155"/>
      <c r="CJ25" s="155"/>
      <c r="CK25" s="155"/>
      <c r="CL25" s="155"/>
      <c r="CM25" s="155"/>
      <c r="CN25" s="155"/>
      <c r="CO25" s="155"/>
      <c r="CP25" s="155"/>
      <c r="CQ25" s="155"/>
      <c r="CR25" s="155"/>
      <c r="CS25" s="155"/>
      <c r="CT25" s="155"/>
      <c r="CU25" s="155"/>
      <c r="CV25" s="155"/>
      <c r="CW25" s="155"/>
      <c r="CX25" s="155"/>
      <c r="CY25" s="155"/>
      <c r="CZ25" s="155"/>
      <c r="DA25" s="155"/>
      <c r="DB25" s="155"/>
      <c r="DC25" s="155"/>
      <c r="DD25" s="155"/>
      <c r="DE25" s="155"/>
      <c r="DF25" s="155"/>
      <c r="DG25" s="155"/>
      <c r="DH25" s="155"/>
      <c r="DI25" s="155"/>
      <c r="DJ25" s="155"/>
      <c r="DK25" s="155"/>
      <c r="DL25" s="155"/>
      <c r="DM25" s="155"/>
      <c r="DN25" s="155"/>
      <c r="DO25" s="155"/>
      <c r="DP25" s="155"/>
      <c r="DQ25" s="155"/>
      <c r="DR25" s="155"/>
      <c r="DS25" s="155"/>
      <c r="DT25" s="155"/>
      <c r="DU25" s="155"/>
      <c r="DV25" s="155"/>
      <c r="DW25" s="155"/>
      <c r="DX25" s="155"/>
      <c r="DY25" s="155"/>
      <c r="DZ25" s="155"/>
      <c r="EA25" s="155"/>
      <c r="EB25" s="155"/>
      <c r="EC25" s="155"/>
      <c r="ED25" s="155"/>
      <c r="EE25" s="155"/>
      <c r="EF25" s="155"/>
      <c r="EG25" s="155"/>
      <c r="EH25" s="155"/>
      <c r="EI25" s="155"/>
      <c r="EJ25" s="155"/>
      <c r="EK25" s="155"/>
      <c r="EL25" s="155"/>
      <c r="EM25" s="155"/>
      <c r="EN25" s="155"/>
      <c r="EO25" s="155"/>
      <c r="EP25" s="155"/>
      <c r="EQ25" s="155"/>
      <c r="ER25" s="155"/>
      <c r="ES25" s="155"/>
      <c r="ET25" s="155"/>
      <c r="EU25" s="155"/>
      <c r="EV25" s="155"/>
      <c r="EW25" s="155"/>
      <c r="EX25" s="155"/>
      <c r="EY25" s="155"/>
      <c r="EZ25" s="155"/>
      <c r="FA25" s="155"/>
      <c r="FB25" s="155"/>
      <c r="FC25" s="155"/>
      <c r="FD25" s="155"/>
      <c r="FE25" s="155"/>
      <c r="FF25" s="155"/>
      <c r="FG25" s="155"/>
      <c r="FH25" s="155"/>
      <c r="FI25" s="155"/>
      <c r="FJ25" s="155"/>
      <c r="FK25" s="155"/>
      <c r="FL25" s="155"/>
      <c r="FM25" s="155"/>
      <c r="FN25" s="155"/>
      <c r="FO25" s="155"/>
      <c r="FP25" s="155"/>
      <c r="FQ25" s="155"/>
      <c r="FR25" s="155"/>
      <c r="FS25" s="155"/>
      <c r="FT25" s="155"/>
      <c r="FU25" s="155"/>
      <c r="FV25" s="155"/>
      <c r="FW25" s="155"/>
      <c r="FX25" s="155"/>
      <c r="FY25" s="155"/>
      <c r="FZ25" s="155"/>
      <c r="GA25" s="155"/>
      <c r="GB25" s="155"/>
      <c r="GC25" s="155"/>
      <c r="GD25" s="155"/>
      <c r="GE25" s="155"/>
      <c r="GF25" s="155"/>
      <c r="GG25" s="155"/>
      <c r="GH25" s="155"/>
      <c r="GI25" s="155"/>
      <c r="GJ25" s="155"/>
      <c r="GK25" s="155"/>
      <c r="GL25" s="155"/>
      <c r="GM25" s="155"/>
      <c r="GN25" s="155"/>
      <c r="GO25" s="155"/>
      <c r="GP25" s="155"/>
      <c r="GQ25" s="155"/>
      <c r="GR25" s="155"/>
      <c r="GS25" s="155"/>
      <c r="GT25" s="155"/>
      <c r="GU25" s="155"/>
      <c r="GV25" s="155"/>
      <c r="GW25" s="155"/>
      <c r="GX25" s="155"/>
      <c r="GY25" s="155"/>
      <c r="GZ25" s="155"/>
      <c r="HA25" s="155"/>
      <c r="HB25" s="155"/>
      <c r="HC25" s="155"/>
      <c r="HD25" s="155"/>
      <c r="HE25" s="155"/>
      <c r="HF25" s="155"/>
      <c r="HG25" s="155"/>
      <c r="HH25" s="155"/>
      <c r="HI25" s="155"/>
      <c r="HJ25" s="155"/>
      <c r="HK25" s="155"/>
      <c r="HL25" s="155"/>
      <c r="HM25" s="155"/>
      <c r="HN25" s="155"/>
      <c r="HO25" s="155"/>
      <c r="HP25" s="155"/>
      <c r="HQ25" s="155"/>
      <c r="HR25" s="155"/>
      <c r="HS25" s="155"/>
      <c r="HT25" s="155"/>
      <c r="HU25" s="155"/>
      <c r="HV25" s="155"/>
      <c r="HW25" s="155"/>
      <c r="HX25" s="155"/>
      <c r="HY25" s="155"/>
      <c r="HZ25" s="155"/>
      <c r="IA25" s="155"/>
      <c r="IB25" s="155"/>
      <c r="IC25" s="155"/>
      <c r="ID25" s="155"/>
      <c r="IE25" s="155"/>
      <c r="IF25" s="155"/>
      <c r="IG25" s="155"/>
      <c r="IH25" s="155"/>
      <c r="II25" s="155"/>
      <c r="IJ25" s="155"/>
      <c r="IK25" s="155"/>
      <c r="IL25" s="155"/>
      <c r="IM25" s="155"/>
      <c r="IN25" s="155"/>
      <c r="IO25" s="155"/>
      <c r="IP25" s="155"/>
      <c r="IQ25" s="155"/>
      <c r="IR25" s="155"/>
      <c r="IS25" s="155"/>
      <c r="IT25" s="155"/>
      <c r="IU25" s="155"/>
      <c r="IV25" s="155"/>
      <c r="IW25" s="155"/>
    </row>
    <row r="26" customFormat="false" ht="15" hidden="false" customHeight="true" outlineLevel="0" collapsed="false">
      <c r="A26" s="155" t="n">
        <f aca="false">+A25+1</f>
        <v>11</v>
      </c>
      <c r="B26" s="226" t="n">
        <v>16250</v>
      </c>
      <c r="C26" s="151"/>
      <c r="D26" s="227" t="n">
        <v>0</v>
      </c>
      <c r="E26" s="151"/>
      <c r="F26" s="228" t="n">
        <v>0</v>
      </c>
      <c r="G26" s="228" t="n">
        <v>0</v>
      </c>
      <c r="H26" s="228" t="n">
        <v>0</v>
      </c>
      <c r="I26" s="228" t="n">
        <f aca="false">I25</f>
        <v>0</v>
      </c>
      <c r="J26" s="229" t="n">
        <f aca="false">SUM(B26:I26)</f>
        <v>16250</v>
      </c>
      <c r="K26" s="230"/>
      <c r="L26" s="231" t="n">
        <v>0</v>
      </c>
      <c r="M26" s="82"/>
      <c r="N26" s="227" t="n">
        <v>0</v>
      </c>
      <c r="O26" s="82"/>
      <c r="P26" s="232" t="n">
        <v>45000</v>
      </c>
      <c r="Q26" s="233" t="n">
        <f aca="false">Q25</f>
        <v>0</v>
      </c>
      <c r="R26" s="233" t="n">
        <v>0</v>
      </c>
      <c r="S26" s="233" t="n">
        <v>0</v>
      </c>
      <c r="T26" s="234" t="n">
        <f aca="false">SUM(L26:S26)</f>
        <v>45000</v>
      </c>
      <c r="U26" s="155"/>
      <c r="V26" s="86" t="n">
        <v>0</v>
      </c>
      <c r="W26" s="87"/>
      <c r="X26" s="197" t="n">
        <v>0</v>
      </c>
      <c r="Y26" s="198"/>
      <c r="Z26" s="88" t="n">
        <f aca="false">IF(AO26=1,0,45000-P26-F26)</f>
        <v>0</v>
      </c>
      <c r="AA26" s="235" t="n">
        <v>0</v>
      </c>
      <c r="AB26" s="236" t="n">
        <v>0</v>
      </c>
      <c r="AC26" s="229" t="n">
        <f aca="false">SUM(V26:AB26)</f>
        <v>0</v>
      </c>
      <c r="AD26" s="155"/>
      <c r="AE26" s="237" t="n">
        <f aca="false">+AC26+T26+J26</f>
        <v>61250</v>
      </c>
      <c r="AF26" s="155"/>
      <c r="AG26" s="238" t="n">
        <f aca="false">B26+L26+V26</f>
        <v>16250</v>
      </c>
      <c r="AH26" s="155" t="n">
        <f aca="false">D26+N26+X26</f>
        <v>0</v>
      </c>
      <c r="AI26" s="239" t="n">
        <f aca="false">AB26+AA26+Z26+S26+R26+Q26+P26+I26+H26+G26+F26</f>
        <v>45000</v>
      </c>
      <c r="AJ26" s="155"/>
      <c r="AK26" s="232" t="n">
        <f aca="false">B26+L26</f>
        <v>16250</v>
      </c>
      <c r="AL26" s="232" t="n">
        <f aca="false">V26</f>
        <v>0</v>
      </c>
      <c r="AM26" s="233" t="n">
        <f aca="false">SUM(AK26:AL26)</f>
        <v>16250</v>
      </c>
      <c r="AN26" s="155"/>
      <c r="AO26" s="155" t="n">
        <f aca="false">IF(now-1&gt;AR26,1,"")</f>
        <v>1</v>
      </c>
      <c r="AP26" s="155"/>
      <c r="AQ26" s="155"/>
      <c r="AR26" s="155" t="n">
        <v>36475</v>
      </c>
      <c r="AS26" s="240" t="n">
        <v>36475</v>
      </c>
      <c r="AT26" s="155"/>
      <c r="AU26" s="155"/>
      <c r="AV26" s="155"/>
      <c r="AW26" s="155"/>
      <c r="AX26" s="155"/>
      <c r="AY26" s="155"/>
      <c r="AZ26" s="155"/>
      <c r="BA26" s="155"/>
      <c r="BB26" s="155"/>
      <c r="BC26" s="155"/>
      <c r="BD26" s="155"/>
      <c r="BE26" s="155"/>
      <c r="BF26" s="155"/>
      <c r="BG26" s="155"/>
      <c r="BH26" s="155"/>
      <c r="BI26" s="155"/>
      <c r="BJ26" s="155"/>
      <c r="BK26" s="155"/>
      <c r="BL26" s="155"/>
      <c r="BM26" s="155"/>
      <c r="BN26" s="155"/>
      <c r="BO26" s="155"/>
      <c r="BP26" s="155"/>
      <c r="BQ26" s="155"/>
      <c r="BR26" s="155"/>
      <c r="BS26" s="155"/>
      <c r="BT26" s="155"/>
      <c r="BU26" s="155"/>
      <c r="BV26" s="155"/>
      <c r="BW26" s="155"/>
      <c r="BX26" s="155"/>
      <c r="BY26" s="155"/>
      <c r="BZ26" s="155"/>
      <c r="CA26" s="155"/>
      <c r="CB26" s="155"/>
      <c r="CC26" s="155"/>
      <c r="CD26" s="155"/>
      <c r="CE26" s="155"/>
      <c r="CF26" s="155"/>
      <c r="CG26" s="155"/>
      <c r="CH26" s="155"/>
      <c r="CI26" s="155"/>
      <c r="CJ26" s="155"/>
      <c r="CK26" s="155"/>
      <c r="CL26" s="155"/>
      <c r="CM26" s="155"/>
      <c r="CN26" s="155"/>
      <c r="CO26" s="155"/>
      <c r="CP26" s="155"/>
      <c r="CQ26" s="155"/>
      <c r="CR26" s="155"/>
      <c r="CS26" s="155"/>
      <c r="CT26" s="155"/>
      <c r="CU26" s="155"/>
      <c r="CV26" s="155"/>
      <c r="CW26" s="155"/>
      <c r="CX26" s="155"/>
      <c r="CY26" s="155"/>
      <c r="CZ26" s="155"/>
      <c r="DA26" s="155"/>
      <c r="DB26" s="155"/>
      <c r="DC26" s="155"/>
      <c r="DD26" s="155"/>
      <c r="DE26" s="155"/>
      <c r="DF26" s="155"/>
      <c r="DG26" s="155"/>
      <c r="DH26" s="155"/>
      <c r="DI26" s="155"/>
      <c r="DJ26" s="155"/>
      <c r="DK26" s="155"/>
      <c r="DL26" s="155"/>
      <c r="DM26" s="155"/>
      <c r="DN26" s="155"/>
      <c r="DO26" s="155"/>
      <c r="DP26" s="155"/>
      <c r="DQ26" s="155"/>
      <c r="DR26" s="155"/>
      <c r="DS26" s="155"/>
      <c r="DT26" s="155"/>
      <c r="DU26" s="155"/>
      <c r="DV26" s="155"/>
      <c r="DW26" s="155"/>
      <c r="DX26" s="155"/>
      <c r="DY26" s="155"/>
      <c r="DZ26" s="155"/>
      <c r="EA26" s="155"/>
      <c r="EB26" s="155"/>
      <c r="EC26" s="155"/>
      <c r="ED26" s="155"/>
      <c r="EE26" s="155"/>
      <c r="EF26" s="155"/>
      <c r="EG26" s="155"/>
      <c r="EH26" s="155"/>
      <c r="EI26" s="155"/>
      <c r="EJ26" s="155"/>
      <c r="EK26" s="155"/>
      <c r="EL26" s="155"/>
      <c r="EM26" s="155"/>
      <c r="EN26" s="155"/>
      <c r="EO26" s="155"/>
      <c r="EP26" s="155"/>
      <c r="EQ26" s="155"/>
      <c r="ER26" s="155"/>
      <c r="ES26" s="155"/>
      <c r="ET26" s="155"/>
      <c r="EU26" s="155"/>
      <c r="EV26" s="155"/>
      <c r="EW26" s="155"/>
      <c r="EX26" s="155"/>
      <c r="EY26" s="155"/>
      <c r="EZ26" s="155"/>
      <c r="FA26" s="155"/>
      <c r="FB26" s="155"/>
      <c r="FC26" s="155"/>
      <c r="FD26" s="155"/>
      <c r="FE26" s="155"/>
      <c r="FF26" s="155"/>
      <c r="FG26" s="155"/>
      <c r="FH26" s="155"/>
      <c r="FI26" s="155"/>
      <c r="FJ26" s="155"/>
      <c r="FK26" s="155"/>
      <c r="FL26" s="155"/>
      <c r="FM26" s="155"/>
      <c r="FN26" s="155"/>
      <c r="FO26" s="155"/>
      <c r="FP26" s="155"/>
      <c r="FQ26" s="155"/>
      <c r="FR26" s="155"/>
      <c r="FS26" s="155"/>
      <c r="FT26" s="155"/>
      <c r="FU26" s="155"/>
      <c r="FV26" s="155"/>
      <c r="FW26" s="155"/>
      <c r="FX26" s="155"/>
      <c r="FY26" s="155"/>
      <c r="FZ26" s="155"/>
      <c r="GA26" s="155"/>
      <c r="GB26" s="155"/>
      <c r="GC26" s="155"/>
      <c r="GD26" s="155"/>
      <c r="GE26" s="155"/>
      <c r="GF26" s="155"/>
      <c r="GG26" s="155"/>
      <c r="GH26" s="155"/>
      <c r="GI26" s="155"/>
      <c r="GJ26" s="155"/>
      <c r="GK26" s="155"/>
      <c r="GL26" s="155"/>
      <c r="GM26" s="155"/>
      <c r="GN26" s="155"/>
      <c r="GO26" s="155"/>
      <c r="GP26" s="155"/>
      <c r="GQ26" s="155"/>
      <c r="GR26" s="155"/>
      <c r="GS26" s="155"/>
      <c r="GT26" s="155"/>
      <c r="GU26" s="155"/>
      <c r="GV26" s="155"/>
      <c r="GW26" s="155"/>
      <c r="GX26" s="155"/>
      <c r="GY26" s="155"/>
      <c r="GZ26" s="155"/>
      <c r="HA26" s="155"/>
      <c r="HB26" s="155"/>
      <c r="HC26" s="155"/>
      <c r="HD26" s="155"/>
      <c r="HE26" s="155"/>
      <c r="HF26" s="155"/>
      <c r="HG26" s="155"/>
      <c r="HH26" s="155"/>
      <c r="HI26" s="155"/>
      <c r="HJ26" s="155"/>
      <c r="HK26" s="155"/>
      <c r="HL26" s="155"/>
      <c r="HM26" s="155"/>
      <c r="HN26" s="155"/>
      <c r="HO26" s="155"/>
      <c r="HP26" s="155"/>
      <c r="HQ26" s="155"/>
      <c r="HR26" s="155"/>
      <c r="HS26" s="155"/>
      <c r="HT26" s="155"/>
      <c r="HU26" s="155"/>
      <c r="HV26" s="155"/>
      <c r="HW26" s="155"/>
      <c r="HX26" s="155"/>
      <c r="HY26" s="155"/>
      <c r="HZ26" s="155"/>
      <c r="IA26" s="155"/>
      <c r="IB26" s="155"/>
      <c r="IC26" s="155"/>
      <c r="ID26" s="155"/>
      <c r="IE26" s="155"/>
      <c r="IF26" s="155"/>
      <c r="IG26" s="155"/>
      <c r="IH26" s="155"/>
      <c r="II26" s="155"/>
      <c r="IJ26" s="155"/>
      <c r="IK26" s="155"/>
      <c r="IL26" s="155"/>
      <c r="IM26" s="155"/>
      <c r="IN26" s="155"/>
      <c r="IO26" s="155"/>
      <c r="IP26" s="155"/>
      <c r="IQ26" s="155"/>
      <c r="IR26" s="155"/>
      <c r="IS26" s="155"/>
      <c r="IT26" s="155"/>
      <c r="IU26" s="155"/>
      <c r="IV26" s="155"/>
      <c r="IW26" s="155"/>
    </row>
    <row r="27" customFormat="false" ht="15" hidden="false" customHeight="true" outlineLevel="0" collapsed="false">
      <c r="A27" s="155" t="n">
        <f aca="false">+A26+1</f>
        <v>12</v>
      </c>
      <c r="B27" s="226" t="n">
        <v>22500</v>
      </c>
      <c r="C27" s="241"/>
      <c r="D27" s="227" t="n">
        <v>0</v>
      </c>
      <c r="E27" s="241"/>
      <c r="F27" s="228" t="n">
        <v>0</v>
      </c>
      <c r="G27" s="228" t="n">
        <v>0</v>
      </c>
      <c r="H27" s="228" t="n">
        <v>0</v>
      </c>
      <c r="I27" s="228" t="n">
        <f aca="false">I26</f>
        <v>0</v>
      </c>
      <c r="J27" s="229" t="n">
        <f aca="false">SUM(B27:I27)</f>
        <v>22500</v>
      </c>
      <c r="K27" s="230"/>
      <c r="L27" s="231" t="n">
        <v>0</v>
      </c>
      <c r="M27" s="242"/>
      <c r="N27" s="227" t="n">
        <v>0</v>
      </c>
      <c r="O27" s="242"/>
      <c r="P27" s="232" t="n">
        <v>45000</v>
      </c>
      <c r="Q27" s="233" t="n">
        <f aca="false">Q26</f>
        <v>0</v>
      </c>
      <c r="R27" s="233" t="n">
        <v>0</v>
      </c>
      <c r="S27" s="233" t="n">
        <v>0</v>
      </c>
      <c r="T27" s="234" t="n">
        <f aca="false">SUM(L27:S27)</f>
        <v>45000</v>
      </c>
      <c r="U27" s="155"/>
      <c r="V27" s="243" t="n">
        <f aca="false">IF(AO27=1,0,IF((20000-L27-B27)&lt;0,0,20000-L27-B27))</f>
        <v>0</v>
      </c>
      <c r="W27" s="244"/>
      <c r="X27" s="227" t="n">
        <v>0</v>
      </c>
      <c r="Y27" s="245"/>
      <c r="Z27" s="246" t="n">
        <f aca="false">IF(AO27=1,0,45000-P27-F27)</f>
        <v>0</v>
      </c>
      <c r="AA27" s="235" t="n">
        <v>0</v>
      </c>
      <c r="AB27" s="236" t="n">
        <v>0</v>
      </c>
      <c r="AC27" s="229" t="n">
        <f aca="false">SUM(V27:AB27)</f>
        <v>0</v>
      </c>
      <c r="AD27" s="155"/>
      <c r="AE27" s="237" t="n">
        <f aca="false">+AC27+T27+J27</f>
        <v>67500</v>
      </c>
      <c r="AF27" s="155"/>
      <c r="AG27" s="238" t="n">
        <f aca="false">B27+L27+V27</f>
        <v>22500</v>
      </c>
      <c r="AH27" s="155" t="n">
        <f aca="false">D27+N27+X27</f>
        <v>0</v>
      </c>
      <c r="AI27" s="239" t="n">
        <f aca="false">AB27+AA27+Z27+S27+R27+Q27+P27+I27+H27+G27+F27</f>
        <v>45000</v>
      </c>
      <c r="AJ27" s="155"/>
      <c r="AK27" s="232" t="n">
        <f aca="false">B27+L27</f>
        <v>22500</v>
      </c>
      <c r="AL27" s="232" t="n">
        <f aca="false">V27</f>
        <v>0</v>
      </c>
      <c r="AM27" s="233" t="n">
        <f aca="false">SUM(AK27:AL27)</f>
        <v>22500</v>
      </c>
      <c r="AN27" s="155"/>
      <c r="AO27" s="155" t="n">
        <f aca="false">IF(now-1&gt;AR27,1,"")</f>
        <v>1</v>
      </c>
      <c r="AP27" s="155"/>
      <c r="AQ27" s="155"/>
      <c r="AR27" s="155" t="n">
        <v>36476</v>
      </c>
      <c r="AS27" s="240" t="n">
        <v>36476</v>
      </c>
      <c r="AT27" s="155"/>
      <c r="AU27" s="155"/>
      <c r="AV27" s="155"/>
      <c r="AW27" s="155"/>
      <c r="AX27" s="155"/>
      <c r="AY27" s="155"/>
      <c r="AZ27" s="155"/>
      <c r="BA27" s="155"/>
      <c r="BB27" s="155"/>
      <c r="BC27" s="155"/>
      <c r="BD27" s="155"/>
      <c r="BE27" s="155"/>
      <c r="BF27" s="155"/>
      <c r="BG27" s="155"/>
      <c r="BH27" s="155"/>
      <c r="BI27" s="155"/>
      <c r="BJ27" s="155"/>
      <c r="BK27" s="155"/>
      <c r="BL27" s="155"/>
      <c r="BM27" s="155"/>
      <c r="BN27" s="155"/>
      <c r="BO27" s="155"/>
      <c r="BP27" s="155"/>
      <c r="BQ27" s="155"/>
      <c r="BR27" s="155"/>
      <c r="BS27" s="155"/>
      <c r="BT27" s="155"/>
      <c r="BU27" s="155"/>
      <c r="BV27" s="155"/>
      <c r="BW27" s="155"/>
      <c r="BX27" s="155"/>
      <c r="BY27" s="155"/>
      <c r="BZ27" s="155"/>
      <c r="CA27" s="155"/>
      <c r="CB27" s="155"/>
      <c r="CC27" s="155"/>
      <c r="CD27" s="155"/>
      <c r="CE27" s="155"/>
      <c r="CF27" s="155"/>
      <c r="CG27" s="155"/>
      <c r="CH27" s="155"/>
      <c r="CI27" s="155"/>
      <c r="CJ27" s="155"/>
      <c r="CK27" s="155"/>
      <c r="CL27" s="155"/>
      <c r="CM27" s="155"/>
      <c r="CN27" s="155"/>
      <c r="CO27" s="155"/>
      <c r="CP27" s="155"/>
      <c r="CQ27" s="155"/>
      <c r="CR27" s="155"/>
      <c r="CS27" s="155"/>
      <c r="CT27" s="155"/>
      <c r="CU27" s="155"/>
      <c r="CV27" s="155"/>
      <c r="CW27" s="155"/>
      <c r="CX27" s="155"/>
      <c r="CY27" s="155"/>
      <c r="CZ27" s="155"/>
      <c r="DA27" s="155"/>
      <c r="DB27" s="155"/>
      <c r="DC27" s="155"/>
      <c r="DD27" s="155"/>
      <c r="DE27" s="155"/>
      <c r="DF27" s="155"/>
      <c r="DG27" s="155"/>
      <c r="DH27" s="155"/>
      <c r="DI27" s="155"/>
      <c r="DJ27" s="155"/>
      <c r="DK27" s="155"/>
      <c r="DL27" s="155"/>
      <c r="DM27" s="155"/>
      <c r="DN27" s="155"/>
      <c r="DO27" s="155"/>
      <c r="DP27" s="155"/>
      <c r="DQ27" s="155"/>
      <c r="DR27" s="155"/>
      <c r="DS27" s="155"/>
      <c r="DT27" s="155"/>
      <c r="DU27" s="155"/>
      <c r="DV27" s="155"/>
      <c r="DW27" s="155"/>
      <c r="DX27" s="155"/>
      <c r="DY27" s="155"/>
      <c r="DZ27" s="155"/>
      <c r="EA27" s="155"/>
      <c r="EB27" s="155"/>
      <c r="EC27" s="155"/>
      <c r="ED27" s="155"/>
      <c r="EE27" s="155"/>
      <c r="EF27" s="155"/>
      <c r="EG27" s="155"/>
      <c r="EH27" s="155"/>
      <c r="EI27" s="155"/>
      <c r="EJ27" s="155"/>
      <c r="EK27" s="155"/>
      <c r="EL27" s="155"/>
      <c r="EM27" s="155"/>
      <c r="EN27" s="155"/>
      <c r="EO27" s="155"/>
      <c r="EP27" s="155"/>
      <c r="EQ27" s="155"/>
      <c r="ER27" s="155"/>
      <c r="ES27" s="155"/>
      <c r="ET27" s="155"/>
      <c r="EU27" s="155"/>
      <c r="EV27" s="155"/>
      <c r="EW27" s="155"/>
      <c r="EX27" s="155"/>
      <c r="EY27" s="155"/>
      <c r="EZ27" s="155"/>
      <c r="FA27" s="155"/>
      <c r="FB27" s="155"/>
      <c r="FC27" s="155"/>
      <c r="FD27" s="155"/>
      <c r="FE27" s="155"/>
      <c r="FF27" s="155"/>
      <c r="FG27" s="155"/>
      <c r="FH27" s="155"/>
      <c r="FI27" s="155"/>
      <c r="FJ27" s="155"/>
      <c r="FK27" s="155"/>
      <c r="FL27" s="155"/>
      <c r="FM27" s="155"/>
      <c r="FN27" s="155"/>
      <c r="FO27" s="155"/>
      <c r="FP27" s="155"/>
      <c r="FQ27" s="155"/>
      <c r="FR27" s="155"/>
      <c r="FS27" s="155"/>
      <c r="FT27" s="155"/>
      <c r="FU27" s="155"/>
      <c r="FV27" s="155"/>
      <c r="FW27" s="155"/>
      <c r="FX27" s="155"/>
      <c r="FY27" s="155"/>
      <c r="FZ27" s="155"/>
      <c r="GA27" s="155"/>
      <c r="GB27" s="155"/>
      <c r="GC27" s="155"/>
      <c r="GD27" s="155"/>
      <c r="GE27" s="155"/>
      <c r="GF27" s="155"/>
      <c r="GG27" s="155"/>
      <c r="GH27" s="155"/>
      <c r="GI27" s="155"/>
      <c r="GJ27" s="155"/>
      <c r="GK27" s="155"/>
      <c r="GL27" s="155"/>
      <c r="GM27" s="155"/>
      <c r="GN27" s="155"/>
      <c r="GO27" s="155"/>
      <c r="GP27" s="155"/>
      <c r="GQ27" s="155"/>
      <c r="GR27" s="155"/>
      <c r="GS27" s="155"/>
      <c r="GT27" s="155"/>
      <c r="GU27" s="155"/>
      <c r="GV27" s="155"/>
      <c r="GW27" s="155"/>
      <c r="GX27" s="155"/>
      <c r="GY27" s="155"/>
      <c r="GZ27" s="155"/>
      <c r="HA27" s="155"/>
      <c r="HB27" s="155"/>
      <c r="HC27" s="155"/>
      <c r="HD27" s="155"/>
      <c r="HE27" s="155"/>
      <c r="HF27" s="155"/>
      <c r="HG27" s="155"/>
      <c r="HH27" s="155"/>
      <c r="HI27" s="155"/>
      <c r="HJ27" s="155"/>
      <c r="HK27" s="155"/>
      <c r="HL27" s="155"/>
      <c r="HM27" s="155"/>
      <c r="HN27" s="155"/>
      <c r="HO27" s="155"/>
      <c r="HP27" s="155"/>
      <c r="HQ27" s="155"/>
      <c r="HR27" s="155"/>
      <c r="HS27" s="155"/>
      <c r="HT27" s="155"/>
      <c r="HU27" s="155"/>
      <c r="HV27" s="155"/>
      <c r="HW27" s="155"/>
      <c r="HX27" s="155"/>
      <c r="HY27" s="155"/>
      <c r="HZ27" s="155"/>
      <c r="IA27" s="155"/>
      <c r="IB27" s="155"/>
      <c r="IC27" s="155"/>
      <c r="ID27" s="155"/>
      <c r="IE27" s="155"/>
      <c r="IF27" s="155"/>
      <c r="IG27" s="155"/>
      <c r="IH27" s="155"/>
      <c r="II27" s="155"/>
      <c r="IJ27" s="155"/>
      <c r="IK27" s="155"/>
      <c r="IL27" s="155"/>
      <c r="IM27" s="155"/>
      <c r="IN27" s="155"/>
      <c r="IO27" s="155"/>
      <c r="IP27" s="155"/>
      <c r="IQ27" s="155"/>
      <c r="IR27" s="155"/>
      <c r="IS27" s="155"/>
      <c r="IT27" s="155"/>
      <c r="IU27" s="155"/>
      <c r="IV27" s="155"/>
      <c r="IW27" s="155"/>
    </row>
    <row r="28" customFormat="false" ht="15" hidden="false" customHeight="true" outlineLevel="0" collapsed="false">
      <c r="A28" s="155" t="n">
        <f aca="false">+A27+1</f>
        <v>13</v>
      </c>
      <c r="B28" s="226" t="n">
        <v>0</v>
      </c>
      <c r="C28" s="241"/>
      <c r="D28" s="227" t="n">
        <v>0</v>
      </c>
      <c r="E28" s="241"/>
      <c r="F28" s="228" t="n">
        <v>0</v>
      </c>
      <c r="G28" s="228" t="n">
        <v>0</v>
      </c>
      <c r="H28" s="228" t="n">
        <v>0</v>
      </c>
      <c r="I28" s="228" t="n">
        <f aca="false">I27</f>
        <v>0</v>
      </c>
      <c r="J28" s="229" t="n">
        <f aca="false">SUM(B28:I28)</f>
        <v>0</v>
      </c>
      <c r="K28" s="230"/>
      <c r="L28" s="231" t="n">
        <v>10000</v>
      </c>
      <c r="M28" s="242"/>
      <c r="N28" s="227" t="n">
        <v>0</v>
      </c>
      <c r="O28" s="242"/>
      <c r="P28" s="232" t="n">
        <v>0</v>
      </c>
      <c r="Q28" s="233" t="n">
        <f aca="false">Q27</f>
        <v>0</v>
      </c>
      <c r="R28" s="233" t="n">
        <v>0</v>
      </c>
      <c r="S28" s="233" t="n">
        <v>0</v>
      </c>
      <c r="T28" s="234" t="n">
        <f aca="false">SUM(L28:S28)</f>
        <v>10000</v>
      </c>
      <c r="U28" s="155"/>
      <c r="V28" s="243" t="n">
        <f aca="false">IF(AO28=1,0,IF((20000-L28-B28)&lt;0,0,20000-L28-B28))</f>
        <v>0</v>
      </c>
      <c r="W28" s="244"/>
      <c r="X28" s="227" t="n">
        <v>0</v>
      </c>
      <c r="Y28" s="245"/>
      <c r="Z28" s="246" t="n">
        <v>0</v>
      </c>
      <c r="AA28" s="235" t="n">
        <v>0</v>
      </c>
      <c r="AB28" s="236" t="n">
        <v>0</v>
      </c>
      <c r="AC28" s="229" t="n">
        <f aca="false">SUM(V28:AB28)</f>
        <v>0</v>
      </c>
      <c r="AD28" s="155"/>
      <c r="AE28" s="237" t="n">
        <f aca="false">+AC28+T28+J28</f>
        <v>10000</v>
      </c>
      <c r="AF28" s="155"/>
      <c r="AG28" s="238" t="n">
        <f aca="false">B28+L28+V28</f>
        <v>10000</v>
      </c>
      <c r="AH28" s="155" t="n">
        <f aca="false">D28+N28+X28</f>
        <v>0</v>
      </c>
      <c r="AI28" s="239" t="n">
        <f aca="false">AB28+AA28+Z28+S28+R28+Q28+P28+I28+H28+G28+F28</f>
        <v>0</v>
      </c>
      <c r="AJ28" s="155"/>
      <c r="AK28" s="232" t="n">
        <f aca="false">B28+L28</f>
        <v>10000</v>
      </c>
      <c r="AL28" s="232" t="n">
        <f aca="false">V28</f>
        <v>0</v>
      </c>
      <c r="AM28" s="233" t="n">
        <f aca="false">SUM(AK28:AL28)</f>
        <v>10000</v>
      </c>
      <c r="AN28" s="155"/>
      <c r="AO28" s="155" t="n">
        <f aca="false">IF(now-1&gt;AR28,1,"")</f>
        <v>1</v>
      </c>
      <c r="AP28" s="155"/>
      <c r="AQ28" s="155"/>
      <c r="AR28" s="155" t="n">
        <v>36477</v>
      </c>
      <c r="AS28" s="240" t="n">
        <v>36477</v>
      </c>
      <c r="AT28" s="155"/>
      <c r="AU28" s="155"/>
      <c r="AV28" s="155"/>
      <c r="AW28" s="155"/>
      <c r="AX28" s="155"/>
      <c r="AY28" s="155"/>
      <c r="AZ28" s="155"/>
      <c r="BA28" s="155"/>
      <c r="BB28" s="155"/>
      <c r="BC28" s="155"/>
      <c r="BD28" s="155"/>
      <c r="BE28" s="155"/>
      <c r="BF28" s="155"/>
      <c r="BG28" s="155"/>
      <c r="BH28" s="155"/>
      <c r="BI28" s="155"/>
      <c r="BJ28" s="155"/>
      <c r="BK28" s="155"/>
      <c r="BL28" s="155"/>
      <c r="BM28" s="155"/>
      <c r="BN28" s="155"/>
      <c r="BO28" s="155"/>
      <c r="BP28" s="155"/>
      <c r="BQ28" s="155"/>
      <c r="BR28" s="155"/>
      <c r="BS28" s="155"/>
      <c r="BT28" s="155"/>
      <c r="BU28" s="155"/>
      <c r="BV28" s="155"/>
      <c r="BW28" s="155"/>
      <c r="BX28" s="155"/>
      <c r="BY28" s="155"/>
      <c r="BZ28" s="155"/>
      <c r="CA28" s="155"/>
      <c r="CB28" s="155"/>
      <c r="CC28" s="155"/>
      <c r="CD28" s="155"/>
      <c r="CE28" s="155"/>
      <c r="CF28" s="155"/>
      <c r="CG28" s="155"/>
      <c r="CH28" s="155"/>
      <c r="CI28" s="155"/>
      <c r="CJ28" s="155"/>
      <c r="CK28" s="155"/>
      <c r="CL28" s="155"/>
      <c r="CM28" s="155"/>
      <c r="CN28" s="155"/>
      <c r="CO28" s="155"/>
      <c r="CP28" s="155"/>
      <c r="CQ28" s="155"/>
      <c r="CR28" s="155"/>
      <c r="CS28" s="155"/>
      <c r="CT28" s="155"/>
      <c r="CU28" s="155"/>
      <c r="CV28" s="155"/>
      <c r="CW28" s="155"/>
      <c r="CX28" s="155"/>
      <c r="CY28" s="155"/>
      <c r="CZ28" s="155"/>
      <c r="DA28" s="155"/>
      <c r="DB28" s="155"/>
      <c r="DC28" s="155"/>
      <c r="DD28" s="155"/>
      <c r="DE28" s="155"/>
      <c r="DF28" s="155"/>
      <c r="DG28" s="155"/>
      <c r="DH28" s="155"/>
      <c r="DI28" s="155"/>
      <c r="DJ28" s="155"/>
      <c r="DK28" s="155"/>
      <c r="DL28" s="155"/>
      <c r="DM28" s="155"/>
      <c r="DN28" s="155"/>
      <c r="DO28" s="155"/>
      <c r="DP28" s="155"/>
      <c r="DQ28" s="155"/>
      <c r="DR28" s="155"/>
      <c r="DS28" s="155"/>
      <c r="DT28" s="155"/>
      <c r="DU28" s="155"/>
      <c r="DV28" s="155"/>
      <c r="DW28" s="155"/>
      <c r="DX28" s="155"/>
      <c r="DY28" s="155"/>
      <c r="DZ28" s="155"/>
      <c r="EA28" s="155"/>
      <c r="EB28" s="155"/>
      <c r="EC28" s="155"/>
      <c r="ED28" s="155"/>
      <c r="EE28" s="155"/>
      <c r="EF28" s="155"/>
      <c r="EG28" s="155"/>
      <c r="EH28" s="155"/>
      <c r="EI28" s="155"/>
      <c r="EJ28" s="155"/>
      <c r="EK28" s="155"/>
      <c r="EL28" s="155"/>
      <c r="EM28" s="155"/>
      <c r="EN28" s="155"/>
      <c r="EO28" s="155"/>
      <c r="EP28" s="155"/>
      <c r="EQ28" s="155"/>
      <c r="ER28" s="155"/>
      <c r="ES28" s="155"/>
      <c r="ET28" s="155"/>
      <c r="EU28" s="155"/>
      <c r="EV28" s="155"/>
      <c r="EW28" s="155"/>
      <c r="EX28" s="155"/>
      <c r="EY28" s="155"/>
      <c r="EZ28" s="155"/>
      <c r="FA28" s="155"/>
      <c r="FB28" s="155"/>
      <c r="FC28" s="155"/>
      <c r="FD28" s="155"/>
      <c r="FE28" s="155"/>
      <c r="FF28" s="155"/>
      <c r="FG28" s="155"/>
      <c r="FH28" s="155"/>
      <c r="FI28" s="155"/>
      <c r="FJ28" s="155"/>
      <c r="FK28" s="155"/>
      <c r="FL28" s="155"/>
      <c r="FM28" s="155"/>
      <c r="FN28" s="155"/>
      <c r="FO28" s="155"/>
      <c r="FP28" s="155"/>
      <c r="FQ28" s="155"/>
      <c r="FR28" s="155"/>
      <c r="FS28" s="155"/>
      <c r="FT28" s="155"/>
      <c r="FU28" s="155"/>
      <c r="FV28" s="155"/>
      <c r="FW28" s="155"/>
      <c r="FX28" s="155"/>
      <c r="FY28" s="155"/>
      <c r="FZ28" s="155"/>
      <c r="GA28" s="155"/>
      <c r="GB28" s="155"/>
      <c r="GC28" s="155"/>
      <c r="GD28" s="155"/>
      <c r="GE28" s="155"/>
      <c r="GF28" s="155"/>
      <c r="GG28" s="155"/>
      <c r="GH28" s="155"/>
      <c r="GI28" s="155"/>
      <c r="GJ28" s="155"/>
      <c r="GK28" s="155"/>
      <c r="GL28" s="155"/>
      <c r="GM28" s="155"/>
      <c r="GN28" s="155"/>
      <c r="GO28" s="155"/>
      <c r="GP28" s="155"/>
      <c r="GQ28" s="155"/>
      <c r="GR28" s="155"/>
      <c r="GS28" s="155"/>
      <c r="GT28" s="155"/>
      <c r="GU28" s="155"/>
      <c r="GV28" s="155"/>
      <c r="GW28" s="155"/>
      <c r="GX28" s="155"/>
      <c r="GY28" s="155"/>
      <c r="GZ28" s="155"/>
      <c r="HA28" s="155"/>
      <c r="HB28" s="155"/>
      <c r="HC28" s="155"/>
      <c r="HD28" s="155"/>
      <c r="HE28" s="155"/>
      <c r="HF28" s="155"/>
      <c r="HG28" s="155"/>
      <c r="HH28" s="155"/>
      <c r="HI28" s="155"/>
      <c r="HJ28" s="155"/>
      <c r="HK28" s="155"/>
      <c r="HL28" s="155"/>
      <c r="HM28" s="155"/>
      <c r="HN28" s="155"/>
      <c r="HO28" s="155"/>
      <c r="HP28" s="155"/>
      <c r="HQ28" s="155"/>
      <c r="HR28" s="155"/>
      <c r="HS28" s="155"/>
      <c r="HT28" s="155"/>
      <c r="HU28" s="155"/>
      <c r="HV28" s="155"/>
      <c r="HW28" s="155"/>
      <c r="HX28" s="155"/>
      <c r="HY28" s="155"/>
      <c r="HZ28" s="155"/>
      <c r="IA28" s="155"/>
      <c r="IB28" s="155"/>
      <c r="IC28" s="155"/>
      <c r="ID28" s="155"/>
      <c r="IE28" s="155"/>
      <c r="IF28" s="155"/>
      <c r="IG28" s="155"/>
      <c r="IH28" s="155"/>
      <c r="II28" s="155"/>
      <c r="IJ28" s="155"/>
      <c r="IK28" s="155"/>
      <c r="IL28" s="155"/>
      <c r="IM28" s="155"/>
      <c r="IN28" s="155"/>
      <c r="IO28" s="155"/>
      <c r="IP28" s="155"/>
      <c r="IQ28" s="155"/>
      <c r="IR28" s="155"/>
      <c r="IS28" s="155"/>
      <c r="IT28" s="155"/>
      <c r="IU28" s="155"/>
      <c r="IV28" s="155"/>
      <c r="IW28" s="155"/>
    </row>
    <row r="29" customFormat="false" ht="15" hidden="false" customHeight="true" outlineLevel="0" collapsed="false">
      <c r="A29" s="155" t="n">
        <f aca="false">+A28+1</f>
        <v>14</v>
      </c>
      <c r="B29" s="226" t="n">
        <v>0</v>
      </c>
      <c r="C29" s="241"/>
      <c r="D29" s="227" t="n">
        <v>0</v>
      </c>
      <c r="E29" s="241"/>
      <c r="F29" s="228" t="n">
        <v>0</v>
      </c>
      <c r="G29" s="228" t="n">
        <v>0</v>
      </c>
      <c r="H29" s="228" t="n">
        <v>0</v>
      </c>
      <c r="I29" s="228" t="n">
        <f aca="false">I28</f>
        <v>0</v>
      </c>
      <c r="J29" s="229" t="n">
        <f aca="false">SUM(B29:I29)</f>
        <v>0</v>
      </c>
      <c r="K29" s="230"/>
      <c r="L29" s="231" t="n">
        <v>36833</v>
      </c>
      <c r="M29" s="242"/>
      <c r="N29" s="227" t="n">
        <v>0</v>
      </c>
      <c r="O29" s="242"/>
      <c r="P29" s="232" t="n">
        <v>0</v>
      </c>
      <c r="Q29" s="233" t="n">
        <f aca="false">Q28</f>
        <v>0</v>
      </c>
      <c r="R29" s="233" t="n">
        <v>0</v>
      </c>
      <c r="S29" s="233" t="n">
        <v>0</v>
      </c>
      <c r="T29" s="234" t="n">
        <f aca="false">SUM(L29:S29)</f>
        <v>36833</v>
      </c>
      <c r="U29" s="155"/>
      <c r="V29" s="243" t="n">
        <f aca="false">IF(AO29=1,0,IF((20000-L29-B29)&lt;0,0,20000-L29-B29))</f>
        <v>0</v>
      </c>
      <c r="W29" s="244"/>
      <c r="X29" s="227" t="n">
        <v>0</v>
      </c>
      <c r="Y29" s="245"/>
      <c r="Z29" s="246" t="n">
        <v>0</v>
      </c>
      <c r="AA29" s="235" t="n">
        <v>0</v>
      </c>
      <c r="AB29" s="236" t="n">
        <v>0</v>
      </c>
      <c r="AC29" s="229" t="n">
        <f aca="false">SUM(V29:AB29)</f>
        <v>0</v>
      </c>
      <c r="AD29" s="155"/>
      <c r="AE29" s="237" t="n">
        <f aca="false">+AC29+T29+J29</f>
        <v>36833</v>
      </c>
      <c r="AF29" s="155"/>
      <c r="AG29" s="238" t="n">
        <f aca="false">B29+L29+V29</f>
        <v>36833</v>
      </c>
      <c r="AH29" s="155" t="n">
        <f aca="false">D29+N29+X29</f>
        <v>0</v>
      </c>
      <c r="AI29" s="239" t="n">
        <f aca="false">AB29+AA29+Z29+S29+R29+Q29+P29+I29+H29+G29+F29</f>
        <v>0</v>
      </c>
      <c r="AJ29" s="155"/>
      <c r="AK29" s="232" t="n">
        <f aca="false">B29+L29</f>
        <v>36833</v>
      </c>
      <c r="AL29" s="232" t="n">
        <f aca="false">V29</f>
        <v>0</v>
      </c>
      <c r="AM29" s="233" t="n">
        <f aca="false">SUM(AK29:AL29)</f>
        <v>36833</v>
      </c>
      <c r="AN29" s="155"/>
      <c r="AO29" s="155" t="n">
        <f aca="false">IF(now-1&gt;AR29,1,"")</f>
        <v>1</v>
      </c>
      <c r="AP29" s="155"/>
      <c r="AQ29" s="155"/>
      <c r="AR29" s="155" t="n">
        <v>36478</v>
      </c>
      <c r="AS29" s="240" t="n">
        <v>36478</v>
      </c>
      <c r="AT29" s="155"/>
      <c r="AU29" s="155"/>
      <c r="AV29" s="155"/>
      <c r="AW29" s="155"/>
      <c r="AX29" s="155"/>
      <c r="AY29" s="155"/>
      <c r="AZ29" s="155"/>
      <c r="BA29" s="155"/>
      <c r="BB29" s="155"/>
      <c r="BC29" s="155"/>
      <c r="BD29" s="155"/>
      <c r="BE29" s="155"/>
      <c r="BF29" s="155"/>
      <c r="BG29" s="155"/>
      <c r="BH29" s="155"/>
      <c r="BI29" s="155"/>
      <c r="BJ29" s="155"/>
      <c r="BK29" s="155"/>
      <c r="BL29" s="155"/>
      <c r="BM29" s="155"/>
      <c r="BN29" s="155"/>
      <c r="BO29" s="155"/>
      <c r="BP29" s="155"/>
      <c r="BQ29" s="155"/>
      <c r="BR29" s="155"/>
      <c r="BS29" s="155"/>
      <c r="BT29" s="155"/>
      <c r="BU29" s="155"/>
      <c r="BV29" s="155"/>
      <c r="BW29" s="155"/>
      <c r="BX29" s="155"/>
      <c r="BY29" s="155"/>
      <c r="BZ29" s="155"/>
      <c r="CA29" s="155"/>
      <c r="CB29" s="155"/>
      <c r="CC29" s="155"/>
      <c r="CD29" s="155"/>
      <c r="CE29" s="155"/>
      <c r="CF29" s="155"/>
      <c r="CG29" s="155"/>
      <c r="CH29" s="155"/>
      <c r="CI29" s="155"/>
      <c r="CJ29" s="155"/>
      <c r="CK29" s="155"/>
      <c r="CL29" s="155"/>
      <c r="CM29" s="155"/>
      <c r="CN29" s="155"/>
      <c r="CO29" s="155"/>
      <c r="CP29" s="155"/>
      <c r="CQ29" s="155"/>
      <c r="CR29" s="155"/>
      <c r="CS29" s="155"/>
      <c r="CT29" s="155"/>
      <c r="CU29" s="155"/>
      <c r="CV29" s="155"/>
      <c r="CW29" s="155"/>
      <c r="CX29" s="155"/>
      <c r="CY29" s="155"/>
      <c r="CZ29" s="155"/>
      <c r="DA29" s="155"/>
      <c r="DB29" s="155"/>
      <c r="DC29" s="155"/>
      <c r="DD29" s="155"/>
      <c r="DE29" s="155"/>
      <c r="DF29" s="155"/>
      <c r="DG29" s="155"/>
      <c r="DH29" s="155"/>
      <c r="DI29" s="155"/>
      <c r="DJ29" s="155"/>
      <c r="DK29" s="155"/>
      <c r="DL29" s="155"/>
      <c r="DM29" s="155"/>
      <c r="DN29" s="155"/>
      <c r="DO29" s="155"/>
      <c r="DP29" s="155"/>
      <c r="DQ29" s="155"/>
      <c r="DR29" s="155"/>
      <c r="DS29" s="155"/>
      <c r="DT29" s="155"/>
      <c r="DU29" s="155"/>
      <c r="DV29" s="155"/>
      <c r="DW29" s="155"/>
      <c r="DX29" s="155"/>
      <c r="DY29" s="155"/>
      <c r="DZ29" s="155"/>
      <c r="EA29" s="155"/>
      <c r="EB29" s="155"/>
      <c r="EC29" s="155"/>
      <c r="ED29" s="155"/>
      <c r="EE29" s="155"/>
      <c r="EF29" s="155"/>
      <c r="EG29" s="155"/>
      <c r="EH29" s="155"/>
      <c r="EI29" s="155"/>
      <c r="EJ29" s="155"/>
      <c r="EK29" s="155"/>
      <c r="EL29" s="155"/>
      <c r="EM29" s="155"/>
      <c r="EN29" s="155"/>
      <c r="EO29" s="155"/>
      <c r="EP29" s="155"/>
      <c r="EQ29" s="155"/>
      <c r="ER29" s="155"/>
      <c r="ES29" s="155"/>
      <c r="ET29" s="155"/>
      <c r="EU29" s="155"/>
      <c r="EV29" s="155"/>
      <c r="EW29" s="155"/>
      <c r="EX29" s="155"/>
      <c r="EY29" s="155"/>
      <c r="EZ29" s="155"/>
      <c r="FA29" s="155"/>
      <c r="FB29" s="155"/>
      <c r="FC29" s="155"/>
      <c r="FD29" s="155"/>
      <c r="FE29" s="155"/>
      <c r="FF29" s="155"/>
      <c r="FG29" s="155"/>
      <c r="FH29" s="155"/>
      <c r="FI29" s="155"/>
      <c r="FJ29" s="155"/>
      <c r="FK29" s="155"/>
      <c r="FL29" s="155"/>
      <c r="FM29" s="155"/>
      <c r="FN29" s="155"/>
      <c r="FO29" s="155"/>
      <c r="FP29" s="155"/>
      <c r="FQ29" s="155"/>
      <c r="FR29" s="155"/>
      <c r="FS29" s="155"/>
      <c r="FT29" s="155"/>
      <c r="FU29" s="155"/>
      <c r="FV29" s="155"/>
      <c r="FW29" s="155"/>
      <c r="FX29" s="155"/>
      <c r="FY29" s="155"/>
      <c r="FZ29" s="155"/>
      <c r="GA29" s="155"/>
      <c r="GB29" s="155"/>
      <c r="GC29" s="155"/>
      <c r="GD29" s="155"/>
      <c r="GE29" s="155"/>
      <c r="GF29" s="155"/>
      <c r="GG29" s="155"/>
      <c r="GH29" s="155"/>
      <c r="GI29" s="155"/>
      <c r="GJ29" s="155"/>
      <c r="GK29" s="155"/>
      <c r="GL29" s="155"/>
      <c r="GM29" s="155"/>
      <c r="GN29" s="155"/>
      <c r="GO29" s="155"/>
      <c r="GP29" s="155"/>
      <c r="GQ29" s="155"/>
      <c r="GR29" s="155"/>
      <c r="GS29" s="155"/>
      <c r="GT29" s="155"/>
      <c r="GU29" s="155"/>
      <c r="GV29" s="155"/>
      <c r="GW29" s="155"/>
      <c r="GX29" s="155"/>
      <c r="GY29" s="155"/>
      <c r="GZ29" s="155"/>
      <c r="HA29" s="155"/>
      <c r="HB29" s="155"/>
      <c r="HC29" s="155"/>
      <c r="HD29" s="155"/>
      <c r="HE29" s="155"/>
      <c r="HF29" s="155"/>
      <c r="HG29" s="155"/>
      <c r="HH29" s="155"/>
      <c r="HI29" s="155"/>
      <c r="HJ29" s="155"/>
      <c r="HK29" s="155"/>
      <c r="HL29" s="155"/>
      <c r="HM29" s="155"/>
      <c r="HN29" s="155"/>
      <c r="HO29" s="155"/>
      <c r="HP29" s="155"/>
      <c r="HQ29" s="155"/>
      <c r="HR29" s="155"/>
      <c r="HS29" s="155"/>
      <c r="HT29" s="155"/>
      <c r="HU29" s="155"/>
      <c r="HV29" s="155"/>
      <c r="HW29" s="155"/>
      <c r="HX29" s="155"/>
      <c r="HY29" s="155"/>
      <c r="HZ29" s="155"/>
      <c r="IA29" s="155"/>
      <c r="IB29" s="155"/>
      <c r="IC29" s="155"/>
      <c r="ID29" s="155"/>
      <c r="IE29" s="155"/>
      <c r="IF29" s="155"/>
      <c r="IG29" s="155"/>
      <c r="IH29" s="155"/>
      <c r="II29" s="155"/>
      <c r="IJ29" s="155"/>
      <c r="IK29" s="155"/>
      <c r="IL29" s="155"/>
      <c r="IM29" s="155"/>
      <c r="IN29" s="155"/>
      <c r="IO29" s="155"/>
      <c r="IP29" s="155"/>
      <c r="IQ29" s="155"/>
      <c r="IR29" s="155"/>
      <c r="IS29" s="155"/>
      <c r="IT29" s="155"/>
      <c r="IU29" s="155"/>
      <c r="IV29" s="155"/>
      <c r="IW29" s="155"/>
    </row>
    <row r="30" customFormat="false" ht="15" hidden="false" customHeight="true" outlineLevel="0" collapsed="false">
      <c r="A30" s="155" t="n">
        <f aca="false">+A29+1</f>
        <v>15</v>
      </c>
      <c r="B30" s="226" t="n">
        <v>60000</v>
      </c>
      <c r="C30" s="241"/>
      <c r="D30" s="227" t="n">
        <v>0</v>
      </c>
      <c r="E30" s="241"/>
      <c r="F30" s="228" t="n">
        <v>0</v>
      </c>
      <c r="G30" s="228" t="n">
        <v>0</v>
      </c>
      <c r="H30" s="228" t="n">
        <v>0</v>
      </c>
      <c r="I30" s="228" t="n">
        <f aca="false">I29</f>
        <v>0</v>
      </c>
      <c r="J30" s="229" t="n">
        <f aca="false">SUM(B30:I30)</f>
        <v>60000</v>
      </c>
      <c r="K30" s="230"/>
      <c r="L30" s="231" t="n">
        <v>0</v>
      </c>
      <c r="M30" s="242"/>
      <c r="N30" s="227" t="n">
        <v>0</v>
      </c>
      <c r="O30" s="242"/>
      <c r="P30" s="232" t="n">
        <v>45000</v>
      </c>
      <c r="Q30" s="233" t="n">
        <f aca="false">Q29</f>
        <v>0</v>
      </c>
      <c r="R30" s="233" t="n">
        <v>0</v>
      </c>
      <c r="S30" s="233" t="n">
        <v>0</v>
      </c>
      <c r="T30" s="234" t="n">
        <f aca="false">SUM(L30:S30)</f>
        <v>45000</v>
      </c>
      <c r="U30" s="155"/>
      <c r="V30" s="243" t="n">
        <f aca="false">IF(AO30=1,0,IF((20000-L30-B30)&lt;0,0,20000-L30-B30))</f>
        <v>0</v>
      </c>
      <c r="W30" s="244"/>
      <c r="X30" s="227" t="n">
        <v>0</v>
      </c>
      <c r="Y30" s="245"/>
      <c r="Z30" s="246" t="n">
        <f aca="false">IF(AO30=1,0,45000-P30-F30)</f>
        <v>0</v>
      </c>
      <c r="AA30" s="235" t="n">
        <v>0</v>
      </c>
      <c r="AB30" s="236" t="n">
        <v>0</v>
      </c>
      <c r="AC30" s="229" t="n">
        <f aca="false">SUM(V30:AB30)</f>
        <v>0</v>
      </c>
      <c r="AD30" s="155"/>
      <c r="AE30" s="237" t="n">
        <f aca="false">+AC30+T30+J30</f>
        <v>105000</v>
      </c>
      <c r="AF30" s="155"/>
      <c r="AG30" s="238" t="n">
        <f aca="false">B30+L30+V30</f>
        <v>60000</v>
      </c>
      <c r="AH30" s="155" t="n">
        <f aca="false">D30+N30+X30</f>
        <v>0</v>
      </c>
      <c r="AI30" s="239" t="n">
        <f aca="false">AB30+AA30+Z30+S30+R30+Q30+P30+I30+H30+G30+F30</f>
        <v>45000</v>
      </c>
      <c r="AJ30" s="155"/>
      <c r="AK30" s="232" t="n">
        <f aca="false">B30+L30</f>
        <v>60000</v>
      </c>
      <c r="AL30" s="232" t="n">
        <f aca="false">V30</f>
        <v>0</v>
      </c>
      <c r="AM30" s="233" t="n">
        <f aca="false">SUM(AK30:AL30)</f>
        <v>60000</v>
      </c>
      <c r="AN30" s="155"/>
      <c r="AO30" s="155" t="n">
        <f aca="false">IF(now-1&gt;AR30,1,"")</f>
        <v>1</v>
      </c>
      <c r="AP30" s="155"/>
      <c r="AQ30" s="155"/>
      <c r="AR30" s="155" t="n">
        <v>36479</v>
      </c>
      <c r="AS30" s="240" t="n">
        <v>36479</v>
      </c>
      <c r="AT30" s="155"/>
      <c r="AU30" s="155"/>
      <c r="AV30" s="155"/>
      <c r="AW30" s="155"/>
      <c r="AX30" s="155"/>
      <c r="AY30" s="155"/>
      <c r="AZ30" s="155"/>
      <c r="BA30" s="155"/>
      <c r="BB30" s="155"/>
      <c r="BC30" s="155"/>
      <c r="BD30" s="155"/>
      <c r="BE30" s="155"/>
      <c r="BF30" s="155"/>
      <c r="BG30" s="155"/>
      <c r="BH30" s="155"/>
      <c r="BI30" s="155"/>
      <c r="BJ30" s="155"/>
      <c r="BK30" s="155"/>
      <c r="BL30" s="155"/>
      <c r="BM30" s="155"/>
      <c r="BN30" s="155"/>
      <c r="BO30" s="155"/>
      <c r="BP30" s="155"/>
      <c r="BQ30" s="155"/>
      <c r="BR30" s="155"/>
      <c r="BS30" s="155"/>
      <c r="BT30" s="155"/>
      <c r="BU30" s="155"/>
      <c r="BV30" s="155"/>
      <c r="BW30" s="155"/>
      <c r="BX30" s="155"/>
      <c r="BY30" s="155"/>
      <c r="BZ30" s="155"/>
      <c r="CA30" s="155"/>
      <c r="CB30" s="155"/>
      <c r="CC30" s="155"/>
      <c r="CD30" s="155"/>
      <c r="CE30" s="155"/>
      <c r="CF30" s="155"/>
      <c r="CG30" s="155"/>
      <c r="CH30" s="155"/>
      <c r="CI30" s="155"/>
      <c r="CJ30" s="155"/>
      <c r="CK30" s="155"/>
      <c r="CL30" s="155"/>
      <c r="CM30" s="155"/>
      <c r="CN30" s="155"/>
      <c r="CO30" s="155"/>
      <c r="CP30" s="155"/>
      <c r="CQ30" s="155"/>
      <c r="CR30" s="155"/>
      <c r="CS30" s="155"/>
      <c r="CT30" s="155"/>
      <c r="CU30" s="155"/>
      <c r="CV30" s="155"/>
      <c r="CW30" s="155"/>
      <c r="CX30" s="155"/>
      <c r="CY30" s="155"/>
      <c r="CZ30" s="155"/>
      <c r="DA30" s="155"/>
      <c r="DB30" s="155"/>
      <c r="DC30" s="155"/>
      <c r="DD30" s="155"/>
      <c r="DE30" s="155"/>
      <c r="DF30" s="155"/>
      <c r="DG30" s="155"/>
      <c r="DH30" s="155"/>
      <c r="DI30" s="155"/>
      <c r="DJ30" s="155"/>
      <c r="DK30" s="155"/>
      <c r="DL30" s="155"/>
      <c r="DM30" s="155"/>
      <c r="DN30" s="155"/>
      <c r="DO30" s="155"/>
      <c r="DP30" s="155"/>
      <c r="DQ30" s="155"/>
      <c r="DR30" s="155"/>
      <c r="DS30" s="155"/>
      <c r="DT30" s="155"/>
      <c r="DU30" s="155"/>
      <c r="DV30" s="155"/>
      <c r="DW30" s="155"/>
      <c r="DX30" s="155"/>
      <c r="DY30" s="155"/>
      <c r="DZ30" s="155"/>
      <c r="EA30" s="155"/>
      <c r="EB30" s="155"/>
      <c r="EC30" s="155"/>
      <c r="ED30" s="155"/>
      <c r="EE30" s="155"/>
      <c r="EF30" s="155"/>
      <c r="EG30" s="155"/>
      <c r="EH30" s="155"/>
      <c r="EI30" s="155"/>
      <c r="EJ30" s="155"/>
      <c r="EK30" s="155"/>
      <c r="EL30" s="155"/>
      <c r="EM30" s="155"/>
      <c r="EN30" s="155"/>
      <c r="EO30" s="155"/>
      <c r="EP30" s="155"/>
      <c r="EQ30" s="155"/>
      <c r="ER30" s="155"/>
      <c r="ES30" s="155"/>
      <c r="ET30" s="155"/>
      <c r="EU30" s="155"/>
      <c r="EV30" s="155"/>
      <c r="EW30" s="155"/>
      <c r="EX30" s="155"/>
      <c r="EY30" s="155"/>
      <c r="EZ30" s="155"/>
      <c r="FA30" s="155"/>
      <c r="FB30" s="155"/>
      <c r="FC30" s="155"/>
      <c r="FD30" s="155"/>
      <c r="FE30" s="155"/>
      <c r="FF30" s="155"/>
      <c r="FG30" s="155"/>
      <c r="FH30" s="155"/>
      <c r="FI30" s="155"/>
      <c r="FJ30" s="155"/>
      <c r="FK30" s="155"/>
      <c r="FL30" s="155"/>
      <c r="FM30" s="155"/>
      <c r="FN30" s="155"/>
      <c r="FO30" s="155"/>
      <c r="FP30" s="155"/>
      <c r="FQ30" s="155"/>
      <c r="FR30" s="155"/>
      <c r="FS30" s="155"/>
      <c r="FT30" s="155"/>
      <c r="FU30" s="155"/>
      <c r="FV30" s="155"/>
      <c r="FW30" s="155"/>
      <c r="FX30" s="155"/>
      <c r="FY30" s="155"/>
      <c r="FZ30" s="155"/>
      <c r="GA30" s="155"/>
      <c r="GB30" s="155"/>
      <c r="GC30" s="155"/>
      <c r="GD30" s="155"/>
      <c r="GE30" s="155"/>
      <c r="GF30" s="155"/>
      <c r="GG30" s="155"/>
      <c r="GH30" s="155"/>
      <c r="GI30" s="155"/>
      <c r="GJ30" s="155"/>
      <c r="GK30" s="155"/>
      <c r="GL30" s="155"/>
      <c r="GM30" s="155"/>
      <c r="GN30" s="155"/>
      <c r="GO30" s="155"/>
      <c r="GP30" s="155"/>
      <c r="GQ30" s="155"/>
      <c r="GR30" s="155"/>
      <c r="GS30" s="155"/>
      <c r="GT30" s="155"/>
      <c r="GU30" s="155"/>
      <c r="GV30" s="155"/>
      <c r="GW30" s="155"/>
      <c r="GX30" s="155"/>
      <c r="GY30" s="155"/>
      <c r="GZ30" s="155"/>
      <c r="HA30" s="155"/>
      <c r="HB30" s="155"/>
      <c r="HC30" s="155"/>
      <c r="HD30" s="155"/>
      <c r="HE30" s="155"/>
      <c r="HF30" s="155"/>
      <c r="HG30" s="155"/>
      <c r="HH30" s="155"/>
      <c r="HI30" s="155"/>
      <c r="HJ30" s="155"/>
      <c r="HK30" s="155"/>
      <c r="HL30" s="155"/>
      <c r="HM30" s="155"/>
      <c r="HN30" s="155"/>
      <c r="HO30" s="155"/>
      <c r="HP30" s="155"/>
      <c r="HQ30" s="155"/>
      <c r="HR30" s="155"/>
      <c r="HS30" s="155"/>
      <c r="HT30" s="155"/>
      <c r="HU30" s="155"/>
      <c r="HV30" s="155"/>
      <c r="HW30" s="155"/>
      <c r="HX30" s="155"/>
      <c r="HY30" s="155"/>
      <c r="HZ30" s="155"/>
      <c r="IA30" s="155"/>
      <c r="IB30" s="155"/>
      <c r="IC30" s="155"/>
      <c r="ID30" s="155"/>
      <c r="IE30" s="155"/>
      <c r="IF30" s="155"/>
      <c r="IG30" s="155"/>
      <c r="IH30" s="155"/>
      <c r="II30" s="155"/>
      <c r="IJ30" s="155"/>
      <c r="IK30" s="155"/>
      <c r="IL30" s="155"/>
      <c r="IM30" s="155"/>
      <c r="IN30" s="155"/>
      <c r="IO30" s="155"/>
      <c r="IP30" s="155"/>
      <c r="IQ30" s="155"/>
      <c r="IR30" s="155"/>
      <c r="IS30" s="155"/>
      <c r="IT30" s="155"/>
      <c r="IU30" s="155"/>
      <c r="IV30" s="155"/>
      <c r="IW30" s="155"/>
    </row>
    <row r="31" customFormat="false" ht="15" hidden="false" customHeight="true" outlineLevel="0" collapsed="false">
      <c r="A31" s="155" t="n">
        <f aca="false">+A30+1</f>
        <v>16</v>
      </c>
      <c r="B31" s="226" t="n">
        <v>0</v>
      </c>
      <c r="C31" s="241"/>
      <c r="D31" s="227" t="n">
        <v>0</v>
      </c>
      <c r="E31" s="241"/>
      <c r="F31" s="228" t="n">
        <v>45000</v>
      </c>
      <c r="G31" s="228" t="n">
        <v>0</v>
      </c>
      <c r="H31" s="228" t="n">
        <v>0</v>
      </c>
      <c r="I31" s="228" t="n">
        <f aca="false">I30</f>
        <v>0</v>
      </c>
      <c r="J31" s="229" t="n">
        <f aca="false">SUM(B31:I31)</f>
        <v>45000</v>
      </c>
      <c r="K31" s="230"/>
      <c r="L31" s="231" t="n">
        <v>30000</v>
      </c>
      <c r="M31" s="242"/>
      <c r="N31" s="227" t="n">
        <v>0</v>
      </c>
      <c r="O31" s="242"/>
      <c r="P31" s="232" t="n">
        <v>0</v>
      </c>
      <c r="Q31" s="233" t="n">
        <f aca="false">Q30</f>
        <v>0</v>
      </c>
      <c r="R31" s="233" t="n">
        <v>0</v>
      </c>
      <c r="S31" s="233" t="n">
        <v>0</v>
      </c>
      <c r="T31" s="234" t="n">
        <f aca="false">SUM(L31:S31)</f>
        <v>30000</v>
      </c>
      <c r="U31" s="155"/>
      <c r="V31" s="243" t="n">
        <f aca="false">IF(AO31=1,0,IF((20000-L31-B31)&lt;0,0,20000-L31-B31))</f>
        <v>0</v>
      </c>
      <c r="W31" s="244"/>
      <c r="X31" s="227" t="n">
        <v>0</v>
      </c>
      <c r="Y31" s="245"/>
      <c r="Z31" s="246" t="n">
        <f aca="false">IF(AO31=1,0,45000-P31-F31)</f>
        <v>0</v>
      </c>
      <c r="AA31" s="235" t="n">
        <v>0</v>
      </c>
      <c r="AB31" s="236" t="n">
        <v>0</v>
      </c>
      <c r="AC31" s="229" t="n">
        <f aca="false">SUM(V31:AB31)</f>
        <v>0</v>
      </c>
      <c r="AD31" s="155"/>
      <c r="AE31" s="237" t="n">
        <f aca="false">+AC31+T31+J31</f>
        <v>75000</v>
      </c>
      <c r="AF31" s="155"/>
      <c r="AG31" s="238" t="n">
        <f aca="false">B31+L31+V31</f>
        <v>30000</v>
      </c>
      <c r="AH31" s="155" t="n">
        <f aca="false">D31+N31+X31</f>
        <v>0</v>
      </c>
      <c r="AI31" s="239" t="n">
        <f aca="false">AB31+AA31+Z31+S31+R31+Q31+P31+I31+H31+G31+F31</f>
        <v>45000</v>
      </c>
      <c r="AJ31" s="155"/>
      <c r="AK31" s="232" t="n">
        <f aca="false">B31+L31</f>
        <v>30000</v>
      </c>
      <c r="AL31" s="232" t="n">
        <f aca="false">V31</f>
        <v>0</v>
      </c>
      <c r="AM31" s="233" t="n">
        <f aca="false">SUM(AK31:AL31)</f>
        <v>30000</v>
      </c>
      <c r="AN31" s="155"/>
      <c r="AO31" s="155" t="n">
        <f aca="false">IF(now-1&gt;AR31,1,"")</f>
        <v>1</v>
      </c>
      <c r="AP31" s="155"/>
      <c r="AQ31" s="155"/>
      <c r="AR31" s="155" t="n">
        <v>36480</v>
      </c>
      <c r="AS31" s="240" t="n">
        <v>36480</v>
      </c>
      <c r="AT31" s="155"/>
      <c r="AU31" s="155"/>
      <c r="AV31" s="155"/>
      <c r="AW31" s="155"/>
      <c r="AX31" s="155"/>
      <c r="AY31" s="155"/>
      <c r="AZ31" s="155"/>
      <c r="BA31" s="155"/>
      <c r="BB31" s="155"/>
      <c r="BC31" s="155"/>
      <c r="BD31" s="155"/>
      <c r="BE31" s="155"/>
      <c r="BF31" s="155"/>
      <c r="BG31" s="155"/>
      <c r="BH31" s="155"/>
      <c r="BI31" s="155"/>
      <c r="BJ31" s="155"/>
      <c r="BK31" s="155"/>
      <c r="BL31" s="155"/>
      <c r="BM31" s="155"/>
      <c r="BN31" s="155"/>
      <c r="BO31" s="155"/>
      <c r="BP31" s="155"/>
      <c r="BQ31" s="155"/>
      <c r="BR31" s="155"/>
      <c r="BS31" s="155"/>
      <c r="BT31" s="155"/>
      <c r="BU31" s="155"/>
      <c r="BV31" s="155"/>
      <c r="BW31" s="155"/>
      <c r="BX31" s="155"/>
      <c r="BY31" s="155"/>
      <c r="BZ31" s="155"/>
      <c r="CA31" s="155"/>
      <c r="CB31" s="155"/>
      <c r="CC31" s="155"/>
      <c r="CD31" s="155"/>
      <c r="CE31" s="155"/>
      <c r="CF31" s="155"/>
      <c r="CG31" s="155"/>
      <c r="CH31" s="155"/>
      <c r="CI31" s="155"/>
      <c r="CJ31" s="155"/>
      <c r="CK31" s="155"/>
      <c r="CL31" s="155"/>
      <c r="CM31" s="155"/>
      <c r="CN31" s="155"/>
      <c r="CO31" s="155"/>
      <c r="CP31" s="155"/>
      <c r="CQ31" s="155"/>
      <c r="CR31" s="155"/>
      <c r="CS31" s="155"/>
      <c r="CT31" s="155"/>
      <c r="CU31" s="155"/>
      <c r="CV31" s="155"/>
      <c r="CW31" s="155"/>
      <c r="CX31" s="155"/>
      <c r="CY31" s="155"/>
      <c r="CZ31" s="155"/>
      <c r="DA31" s="155"/>
      <c r="DB31" s="155"/>
      <c r="DC31" s="155"/>
      <c r="DD31" s="155"/>
      <c r="DE31" s="155"/>
      <c r="DF31" s="155"/>
      <c r="DG31" s="155"/>
      <c r="DH31" s="155"/>
      <c r="DI31" s="155"/>
      <c r="DJ31" s="155"/>
      <c r="DK31" s="155"/>
      <c r="DL31" s="155"/>
      <c r="DM31" s="155"/>
      <c r="DN31" s="155"/>
      <c r="DO31" s="155"/>
      <c r="DP31" s="155"/>
      <c r="DQ31" s="155"/>
      <c r="DR31" s="155"/>
      <c r="DS31" s="155"/>
      <c r="DT31" s="155"/>
      <c r="DU31" s="155"/>
      <c r="DV31" s="155"/>
      <c r="DW31" s="155"/>
      <c r="DX31" s="155"/>
      <c r="DY31" s="155"/>
      <c r="DZ31" s="155"/>
      <c r="EA31" s="155"/>
      <c r="EB31" s="155"/>
      <c r="EC31" s="155"/>
      <c r="ED31" s="155"/>
      <c r="EE31" s="155"/>
      <c r="EF31" s="155"/>
      <c r="EG31" s="155"/>
      <c r="EH31" s="155"/>
      <c r="EI31" s="155"/>
      <c r="EJ31" s="155"/>
      <c r="EK31" s="155"/>
      <c r="EL31" s="155"/>
      <c r="EM31" s="155"/>
      <c r="EN31" s="155"/>
      <c r="EO31" s="155"/>
      <c r="EP31" s="155"/>
      <c r="EQ31" s="155"/>
      <c r="ER31" s="155"/>
      <c r="ES31" s="155"/>
      <c r="ET31" s="155"/>
      <c r="EU31" s="155"/>
      <c r="EV31" s="155"/>
      <c r="EW31" s="155"/>
      <c r="EX31" s="155"/>
      <c r="EY31" s="155"/>
      <c r="EZ31" s="155"/>
      <c r="FA31" s="155"/>
      <c r="FB31" s="155"/>
      <c r="FC31" s="155"/>
      <c r="FD31" s="155"/>
      <c r="FE31" s="155"/>
      <c r="FF31" s="155"/>
      <c r="FG31" s="155"/>
      <c r="FH31" s="155"/>
      <c r="FI31" s="155"/>
      <c r="FJ31" s="155"/>
      <c r="FK31" s="155"/>
      <c r="FL31" s="155"/>
      <c r="FM31" s="155"/>
      <c r="FN31" s="155"/>
      <c r="FO31" s="155"/>
      <c r="FP31" s="155"/>
      <c r="FQ31" s="155"/>
      <c r="FR31" s="155"/>
      <c r="FS31" s="155"/>
      <c r="FT31" s="155"/>
      <c r="FU31" s="155"/>
      <c r="FV31" s="155"/>
      <c r="FW31" s="155"/>
      <c r="FX31" s="155"/>
      <c r="FY31" s="155"/>
      <c r="FZ31" s="155"/>
      <c r="GA31" s="155"/>
      <c r="GB31" s="155"/>
      <c r="GC31" s="155"/>
      <c r="GD31" s="155"/>
      <c r="GE31" s="155"/>
      <c r="GF31" s="155"/>
      <c r="GG31" s="155"/>
      <c r="GH31" s="155"/>
      <c r="GI31" s="155"/>
      <c r="GJ31" s="155"/>
      <c r="GK31" s="155"/>
      <c r="GL31" s="155"/>
      <c r="GM31" s="155"/>
      <c r="GN31" s="155"/>
      <c r="GO31" s="155"/>
      <c r="GP31" s="155"/>
      <c r="GQ31" s="155"/>
      <c r="GR31" s="155"/>
      <c r="GS31" s="155"/>
      <c r="GT31" s="155"/>
      <c r="GU31" s="155"/>
      <c r="GV31" s="155"/>
      <c r="GW31" s="155"/>
      <c r="GX31" s="155"/>
      <c r="GY31" s="155"/>
      <c r="GZ31" s="155"/>
      <c r="HA31" s="155"/>
      <c r="HB31" s="155"/>
      <c r="HC31" s="155"/>
      <c r="HD31" s="155"/>
      <c r="HE31" s="155"/>
      <c r="HF31" s="155"/>
      <c r="HG31" s="155"/>
      <c r="HH31" s="155"/>
      <c r="HI31" s="155"/>
      <c r="HJ31" s="155"/>
      <c r="HK31" s="155"/>
      <c r="HL31" s="155"/>
      <c r="HM31" s="155"/>
      <c r="HN31" s="155"/>
      <c r="HO31" s="155"/>
      <c r="HP31" s="155"/>
      <c r="HQ31" s="155"/>
      <c r="HR31" s="155"/>
      <c r="HS31" s="155"/>
      <c r="HT31" s="155"/>
      <c r="HU31" s="155"/>
      <c r="HV31" s="155"/>
      <c r="HW31" s="155"/>
      <c r="HX31" s="155"/>
      <c r="HY31" s="155"/>
      <c r="HZ31" s="155"/>
      <c r="IA31" s="155"/>
      <c r="IB31" s="155"/>
      <c r="IC31" s="155"/>
      <c r="ID31" s="155"/>
      <c r="IE31" s="155"/>
      <c r="IF31" s="155"/>
      <c r="IG31" s="155"/>
      <c r="IH31" s="155"/>
      <c r="II31" s="155"/>
      <c r="IJ31" s="155"/>
      <c r="IK31" s="155"/>
      <c r="IL31" s="155"/>
      <c r="IM31" s="155"/>
      <c r="IN31" s="155"/>
      <c r="IO31" s="155"/>
      <c r="IP31" s="155"/>
      <c r="IQ31" s="155"/>
      <c r="IR31" s="155"/>
      <c r="IS31" s="155"/>
      <c r="IT31" s="155"/>
      <c r="IU31" s="155"/>
      <c r="IV31" s="155"/>
      <c r="IW31" s="155"/>
    </row>
    <row r="32" customFormat="false" ht="15" hidden="false" customHeight="true" outlineLevel="0" collapsed="false">
      <c r="A32" s="155" t="n">
        <f aca="false">+A31+1</f>
        <v>17</v>
      </c>
      <c r="B32" s="226" t="n">
        <v>20000</v>
      </c>
      <c r="C32" s="241"/>
      <c r="D32" s="227" t="n">
        <v>0</v>
      </c>
      <c r="E32" s="241"/>
      <c r="F32" s="228" t="n">
        <v>0</v>
      </c>
      <c r="G32" s="228" t="n">
        <v>0</v>
      </c>
      <c r="H32" s="228" t="n">
        <v>0</v>
      </c>
      <c r="I32" s="228" t="n">
        <f aca="false">I31</f>
        <v>0</v>
      </c>
      <c r="J32" s="229" t="n">
        <f aca="false">SUM(B32:I32)</f>
        <v>20000</v>
      </c>
      <c r="K32" s="230"/>
      <c r="L32" s="231" t="n">
        <v>0</v>
      </c>
      <c r="M32" s="242"/>
      <c r="N32" s="227" t="n">
        <v>0</v>
      </c>
      <c r="O32" s="242"/>
      <c r="P32" s="232" t="n">
        <v>45000</v>
      </c>
      <c r="Q32" s="233" t="n">
        <f aca="false">Q31</f>
        <v>0</v>
      </c>
      <c r="R32" s="233" t="n">
        <v>0</v>
      </c>
      <c r="S32" s="233" t="n">
        <v>0</v>
      </c>
      <c r="T32" s="234" t="n">
        <f aca="false">SUM(L32:S32)</f>
        <v>45000</v>
      </c>
      <c r="U32" s="155"/>
      <c r="V32" s="243" t="n">
        <f aca="false">IF(AO32=1,0,IF((20000-L32-B32)&lt;0,0,20000-L32-B32))</f>
        <v>0</v>
      </c>
      <c r="W32" s="244"/>
      <c r="X32" s="227" t="n">
        <v>0</v>
      </c>
      <c r="Y32" s="245"/>
      <c r="Z32" s="246" t="n">
        <f aca="false">IF(AO32=1,0,45000-P32-F32)</f>
        <v>0</v>
      </c>
      <c r="AA32" s="235" t="n">
        <v>0</v>
      </c>
      <c r="AB32" s="236" t="n">
        <v>0</v>
      </c>
      <c r="AC32" s="229" t="n">
        <f aca="false">SUM(V32:AB32)</f>
        <v>0</v>
      </c>
      <c r="AD32" s="155"/>
      <c r="AE32" s="237" t="n">
        <f aca="false">+AC32+T32+J32</f>
        <v>65000</v>
      </c>
      <c r="AF32" s="155"/>
      <c r="AG32" s="238" t="n">
        <f aca="false">B32+L32+V32</f>
        <v>20000</v>
      </c>
      <c r="AH32" s="155" t="n">
        <f aca="false">D32+N32+X32</f>
        <v>0</v>
      </c>
      <c r="AI32" s="239" t="n">
        <f aca="false">AB32+AA32+Z32+S32+R32+Q32+P32+I32+H32+G32+F32</f>
        <v>45000</v>
      </c>
      <c r="AJ32" s="155"/>
      <c r="AK32" s="232" t="n">
        <f aca="false">B32+L32</f>
        <v>20000</v>
      </c>
      <c r="AL32" s="232" t="n">
        <f aca="false">V32</f>
        <v>0</v>
      </c>
      <c r="AM32" s="233" t="n">
        <f aca="false">SUM(AK32:AL32)</f>
        <v>20000</v>
      </c>
      <c r="AN32" s="155"/>
      <c r="AO32" s="155" t="n">
        <f aca="false">IF(now-1&gt;AR32,1,"")</f>
        <v>1</v>
      </c>
      <c r="AP32" s="155"/>
      <c r="AQ32" s="155"/>
      <c r="AR32" s="155" t="n">
        <v>36481</v>
      </c>
      <c r="AS32" s="240" t="n">
        <v>36481</v>
      </c>
      <c r="AT32" s="155"/>
      <c r="AU32" s="155"/>
      <c r="AV32" s="155"/>
      <c r="AW32" s="155"/>
      <c r="AX32" s="155"/>
      <c r="AY32" s="155"/>
      <c r="AZ32" s="155"/>
      <c r="BA32" s="155"/>
      <c r="BB32" s="155"/>
      <c r="BC32" s="155"/>
      <c r="BD32" s="155"/>
      <c r="BE32" s="155"/>
      <c r="BF32" s="155"/>
      <c r="BG32" s="155"/>
      <c r="BH32" s="155"/>
      <c r="BI32" s="155"/>
      <c r="BJ32" s="155"/>
      <c r="BK32" s="155"/>
      <c r="BL32" s="155"/>
      <c r="BM32" s="155"/>
      <c r="BN32" s="155"/>
      <c r="BO32" s="155"/>
      <c r="BP32" s="155"/>
      <c r="BQ32" s="155"/>
      <c r="BR32" s="155"/>
      <c r="BS32" s="155"/>
      <c r="BT32" s="155"/>
      <c r="BU32" s="155"/>
      <c r="BV32" s="155"/>
      <c r="BW32" s="155"/>
      <c r="BX32" s="155"/>
      <c r="BY32" s="155"/>
      <c r="BZ32" s="155"/>
      <c r="CA32" s="155"/>
      <c r="CB32" s="155"/>
      <c r="CC32" s="155"/>
      <c r="CD32" s="155"/>
      <c r="CE32" s="155"/>
      <c r="CF32" s="155"/>
      <c r="CG32" s="155"/>
      <c r="CH32" s="155"/>
      <c r="CI32" s="155"/>
      <c r="CJ32" s="155"/>
      <c r="CK32" s="155"/>
      <c r="CL32" s="155"/>
      <c r="CM32" s="155"/>
      <c r="CN32" s="155"/>
      <c r="CO32" s="155"/>
      <c r="CP32" s="155"/>
      <c r="CQ32" s="155"/>
      <c r="CR32" s="155"/>
      <c r="CS32" s="155"/>
      <c r="CT32" s="155"/>
      <c r="CU32" s="155"/>
      <c r="CV32" s="155"/>
      <c r="CW32" s="155"/>
      <c r="CX32" s="155"/>
      <c r="CY32" s="155"/>
      <c r="CZ32" s="155"/>
      <c r="DA32" s="155"/>
      <c r="DB32" s="155"/>
      <c r="DC32" s="155"/>
      <c r="DD32" s="155"/>
      <c r="DE32" s="155"/>
      <c r="DF32" s="155"/>
      <c r="DG32" s="155"/>
      <c r="DH32" s="155"/>
      <c r="DI32" s="155"/>
      <c r="DJ32" s="155"/>
      <c r="DK32" s="155"/>
      <c r="DL32" s="155"/>
      <c r="DM32" s="155"/>
      <c r="DN32" s="155"/>
      <c r="DO32" s="155"/>
      <c r="DP32" s="155"/>
      <c r="DQ32" s="155"/>
      <c r="DR32" s="155"/>
      <c r="DS32" s="155"/>
      <c r="DT32" s="155"/>
      <c r="DU32" s="155"/>
      <c r="DV32" s="155"/>
      <c r="DW32" s="155"/>
      <c r="DX32" s="155"/>
      <c r="DY32" s="155"/>
      <c r="DZ32" s="155"/>
      <c r="EA32" s="155"/>
      <c r="EB32" s="155"/>
      <c r="EC32" s="155"/>
      <c r="ED32" s="155"/>
      <c r="EE32" s="155"/>
      <c r="EF32" s="155"/>
      <c r="EG32" s="155"/>
      <c r="EH32" s="155"/>
      <c r="EI32" s="155"/>
      <c r="EJ32" s="155"/>
      <c r="EK32" s="155"/>
      <c r="EL32" s="155"/>
      <c r="EM32" s="155"/>
      <c r="EN32" s="155"/>
      <c r="EO32" s="155"/>
      <c r="EP32" s="155"/>
      <c r="EQ32" s="155"/>
      <c r="ER32" s="155"/>
      <c r="ES32" s="155"/>
      <c r="ET32" s="155"/>
      <c r="EU32" s="155"/>
      <c r="EV32" s="155"/>
      <c r="EW32" s="155"/>
      <c r="EX32" s="155"/>
      <c r="EY32" s="155"/>
      <c r="EZ32" s="155"/>
      <c r="FA32" s="155"/>
      <c r="FB32" s="155"/>
      <c r="FC32" s="155"/>
      <c r="FD32" s="155"/>
      <c r="FE32" s="155"/>
      <c r="FF32" s="155"/>
      <c r="FG32" s="155"/>
      <c r="FH32" s="155"/>
      <c r="FI32" s="155"/>
      <c r="FJ32" s="155"/>
      <c r="FK32" s="155"/>
      <c r="FL32" s="155"/>
      <c r="FM32" s="155"/>
      <c r="FN32" s="155"/>
      <c r="FO32" s="155"/>
      <c r="FP32" s="155"/>
      <c r="FQ32" s="155"/>
      <c r="FR32" s="155"/>
      <c r="FS32" s="155"/>
      <c r="FT32" s="155"/>
      <c r="FU32" s="155"/>
      <c r="FV32" s="155"/>
      <c r="FW32" s="155"/>
      <c r="FX32" s="155"/>
      <c r="FY32" s="155"/>
      <c r="FZ32" s="155"/>
      <c r="GA32" s="155"/>
      <c r="GB32" s="155"/>
      <c r="GC32" s="155"/>
      <c r="GD32" s="155"/>
      <c r="GE32" s="155"/>
      <c r="GF32" s="155"/>
      <c r="GG32" s="155"/>
      <c r="GH32" s="155"/>
      <c r="GI32" s="155"/>
      <c r="GJ32" s="155"/>
      <c r="GK32" s="155"/>
      <c r="GL32" s="155"/>
      <c r="GM32" s="155"/>
      <c r="GN32" s="155"/>
      <c r="GO32" s="155"/>
      <c r="GP32" s="155"/>
      <c r="GQ32" s="155"/>
      <c r="GR32" s="155"/>
      <c r="GS32" s="155"/>
      <c r="GT32" s="155"/>
      <c r="GU32" s="155"/>
      <c r="GV32" s="155"/>
      <c r="GW32" s="155"/>
      <c r="GX32" s="155"/>
      <c r="GY32" s="155"/>
      <c r="GZ32" s="155"/>
      <c r="HA32" s="155"/>
      <c r="HB32" s="155"/>
      <c r="HC32" s="155"/>
      <c r="HD32" s="155"/>
      <c r="HE32" s="155"/>
      <c r="HF32" s="155"/>
      <c r="HG32" s="155"/>
      <c r="HH32" s="155"/>
      <c r="HI32" s="155"/>
      <c r="HJ32" s="155"/>
      <c r="HK32" s="155"/>
      <c r="HL32" s="155"/>
      <c r="HM32" s="155"/>
      <c r="HN32" s="155"/>
      <c r="HO32" s="155"/>
      <c r="HP32" s="155"/>
      <c r="HQ32" s="155"/>
      <c r="HR32" s="155"/>
      <c r="HS32" s="155"/>
      <c r="HT32" s="155"/>
      <c r="HU32" s="155"/>
      <c r="HV32" s="155"/>
      <c r="HW32" s="155"/>
      <c r="HX32" s="155"/>
      <c r="HY32" s="155"/>
      <c r="HZ32" s="155"/>
      <c r="IA32" s="155"/>
      <c r="IB32" s="155"/>
      <c r="IC32" s="155"/>
      <c r="ID32" s="155"/>
      <c r="IE32" s="155"/>
      <c r="IF32" s="155"/>
      <c r="IG32" s="155"/>
      <c r="IH32" s="155"/>
      <c r="II32" s="155"/>
      <c r="IJ32" s="155"/>
      <c r="IK32" s="155"/>
      <c r="IL32" s="155"/>
      <c r="IM32" s="155"/>
      <c r="IN32" s="155"/>
      <c r="IO32" s="155"/>
      <c r="IP32" s="155"/>
      <c r="IQ32" s="155"/>
      <c r="IR32" s="155"/>
      <c r="IS32" s="155"/>
      <c r="IT32" s="155"/>
      <c r="IU32" s="155"/>
      <c r="IV32" s="155"/>
      <c r="IW32" s="155"/>
    </row>
    <row r="33" customFormat="false" ht="15" hidden="false" customHeight="true" outlineLevel="0" collapsed="false">
      <c r="A33" s="155" t="n">
        <f aca="false">+A32+1</f>
        <v>18</v>
      </c>
      <c r="B33" s="226" t="n">
        <v>0</v>
      </c>
      <c r="C33" s="241"/>
      <c r="D33" s="227" t="n">
        <v>0</v>
      </c>
      <c r="E33" s="241"/>
      <c r="F33" s="228" t="n">
        <v>0</v>
      </c>
      <c r="G33" s="228" t="n">
        <v>0</v>
      </c>
      <c r="H33" s="228" t="n">
        <v>0</v>
      </c>
      <c r="I33" s="228" t="n">
        <f aca="false">I32</f>
        <v>0</v>
      </c>
      <c r="J33" s="229" t="n">
        <f aca="false">SUM(B33:I33)</f>
        <v>0</v>
      </c>
      <c r="K33" s="230"/>
      <c r="L33" s="231" t="n">
        <v>0</v>
      </c>
      <c r="M33" s="242"/>
      <c r="N33" s="227" t="n">
        <v>0</v>
      </c>
      <c r="O33" s="242"/>
      <c r="P33" s="232" t="n">
        <v>45000</v>
      </c>
      <c r="Q33" s="233" t="n">
        <f aca="false">Q32</f>
        <v>0</v>
      </c>
      <c r="R33" s="233" t="n">
        <v>0</v>
      </c>
      <c r="S33" s="233" t="n">
        <v>0</v>
      </c>
      <c r="T33" s="234" t="n">
        <f aca="false">SUM(L33:S33)</f>
        <v>45000</v>
      </c>
      <c r="U33" s="155"/>
      <c r="V33" s="243" t="n">
        <f aca="false">IF(AO33=1,0,IF((20000-L33-B33)&lt;0,0,20000-L33-B33))</f>
        <v>0</v>
      </c>
      <c r="W33" s="244"/>
      <c r="X33" s="227" t="n">
        <v>0</v>
      </c>
      <c r="Y33" s="245"/>
      <c r="Z33" s="246" t="n">
        <f aca="false">IF(AO33=1,0,45000-P33-F33)</f>
        <v>0</v>
      </c>
      <c r="AA33" s="235" t="n">
        <v>0</v>
      </c>
      <c r="AB33" s="236" t="n">
        <v>0</v>
      </c>
      <c r="AC33" s="229" t="n">
        <f aca="false">SUM(V33:AB33)</f>
        <v>0</v>
      </c>
      <c r="AD33" s="155"/>
      <c r="AE33" s="237" t="n">
        <f aca="false">+AC33+T33+J33</f>
        <v>45000</v>
      </c>
      <c r="AF33" s="155"/>
      <c r="AG33" s="238" t="n">
        <f aca="false">B33+L33+V33</f>
        <v>0</v>
      </c>
      <c r="AH33" s="155" t="n">
        <f aca="false">D33+N33+X33</f>
        <v>0</v>
      </c>
      <c r="AI33" s="239" t="n">
        <f aca="false">AB33+AA33+Z33+S33+R33+Q33+P33+I33+H33+G33+F33</f>
        <v>45000</v>
      </c>
      <c r="AJ33" s="155"/>
      <c r="AK33" s="232" t="n">
        <f aca="false">B33+L33</f>
        <v>0</v>
      </c>
      <c r="AL33" s="232" t="n">
        <f aca="false">V33</f>
        <v>0</v>
      </c>
      <c r="AM33" s="233" t="n">
        <f aca="false">SUM(AK33:AL33)</f>
        <v>0</v>
      </c>
      <c r="AN33" s="155"/>
      <c r="AO33" s="155" t="n">
        <f aca="false">IF(now-1&gt;AR33,1,"")</f>
        <v>1</v>
      </c>
      <c r="AP33" s="155"/>
      <c r="AQ33" s="155"/>
      <c r="AR33" s="155" t="n">
        <v>36482</v>
      </c>
      <c r="AS33" s="240" t="n">
        <v>36482</v>
      </c>
      <c r="AT33" s="155"/>
      <c r="AU33" s="155"/>
      <c r="AV33" s="155"/>
      <c r="AW33" s="155"/>
      <c r="AX33" s="155"/>
      <c r="AY33" s="155"/>
      <c r="AZ33" s="155"/>
      <c r="BA33" s="155"/>
      <c r="BB33" s="155"/>
      <c r="BC33" s="155"/>
      <c r="BD33" s="155"/>
      <c r="BE33" s="155"/>
      <c r="BF33" s="155"/>
      <c r="BG33" s="155"/>
      <c r="BH33" s="155"/>
      <c r="BI33" s="155"/>
      <c r="BJ33" s="155"/>
      <c r="BK33" s="155"/>
      <c r="BL33" s="155"/>
      <c r="BM33" s="155"/>
      <c r="BN33" s="155"/>
      <c r="BO33" s="155"/>
      <c r="BP33" s="155"/>
      <c r="BQ33" s="155"/>
      <c r="BR33" s="155"/>
      <c r="BS33" s="155"/>
      <c r="BT33" s="155"/>
      <c r="BU33" s="155"/>
      <c r="BV33" s="155"/>
      <c r="BW33" s="155"/>
      <c r="BX33" s="155"/>
      <c r="BY33" s="155"/>
      <c r="BZ33" s="155"/>
      <c r="CA33" s="155"/>
      <c r="CB33" s="155"/>
      <c r="CC33" s="155"/>
      <c r="CD33" s="155"/>
      <c r="CE33" s="155"/>
      <c r="CF33" s="155"/>
      <c r="CG33" s="155"/>
      <c r="CH33" s="155"/>
      <c r="CI33" s="155"/>
      <c r="CJ33" s="155"/>
      <c r="CK33" s="155"/>
      <c r="CL33" s="155"/>
      <c r="CM33" s="155"/>
      <c r="CN33" s="155"/>
      <c r="CO33" s="155"/>
      <c r="CP33" s="155"/>
      <c r="CQ33" s="155"/>
      <c r="CR33" s="155"/>
      <c r="CS33" s="155"/>
      <c r="CT33" s="155"/>
      <c r="CU33" s="155"/>
      <c r="CV33" s="155"/>
      <c r="CW33" s="155"/>
      <c r="CX33" s="155"/>
      <c r="CY33" s="155"/>
      <c r="CZ33" s="155"/>
      <c r="DA33" s="155"/>
      <c r="DB33" s="155"/>
      <c r="DC33" s="155"/>
      <c r="DD33" s="155"/>
      <c r="DE33" s="155"/>
      <c r="DF33" s="155"/>
      <c r="DG33" s="155"/>
      <c r="DH33" s="155"/>
      <c r="DI33" s="155"/>
      <c r="DJ33" s="155"/>
      <c r="DK33" s="155"/>
      <c r="DL33" s="155"/>
      <c r="DM33" s="155"/>
      <c r="DN33" s="155"/>
      <c r="DO33" s="155"/>
      <c r="DP33" s="155"/>
      <c r="DQ33" s="155"/>
      <c r="DR33" s="155"/>
      <c r="DS33" s="155"/>
      <c r="DT33" s="155"/>
      <c r="DU33" s="155"/>
      <c r="DV33" s="155"/>
      <c r="DW33" s="155"/>
      <c r="DX33" s="155"/>
      <c r="DY33" s="155"/>
      <c r="DZ33" s="155"/>
      <c r="EA33" s="155"/>
      <c r="EB33" s="155"/>
      <c r="EC33" s="155"/>
      <c r="ED33" s="155"/>
      <c r="EE33" s="155"/>
      <c r="EF33" s="155"/>
      <c r="EG33" s="155"/>
      <c r="EH33" s="155"/>
      <c r="EI33" s="155"/>
      <c r="EJ33" s="155"/>
      <c r="EK33" s="155"/>
      <c r="EL33" s="155"/>
      <c r="EM33" s="155"/>
      <c r="EN33" s="155"/>
      <c r="EO33" s="155"/>
      <c r="EP33" s="155"/>
      <c r="EQ33" s="155"/>
      <c r="ER33" s="155"/>
      <c r="ES33" s="155"/>
      <c r="ET33" s="155"/>
      <c r="EU33" s="155"/>
      <c r="EV33" s="155"/>
      <c r="EW33" s="155"/>
      <c r="EX33" s="155"/>
      <c r="EY33" s="155"/>
      <c r="EZ33" s="155"/>
      <c r="FA33" s="155"/>
      <c r="FB33" s="155"/>
      <c r="FC33" s="155"/>
      <c r="FD33" s="155"/>
      <c r="FE33" s="155"/>
      <c r="FF33" s="155"/>
      <c r="FG33" s="155"/>
      <c r="FH33" s="155"/>
      <c r="FI33" s="155"/>
      <c r="FJ33" s="155"/>
      <c r="FK33" s="155"/>
      <c r="FL33" s="155"/>
      <c r="FM33" s="155"/>
      <c r="FN33" s="155"/>
      <c r="FO33" s="155"/>
      <c r="FP33" s="155"/>
      <c r="FQ33" s="155"/>
      <c r="FR33" s="155"/>
      <c r="FS33" s="155"/>
      <c r="FT33" s="155"/>
      <c r="FU33" s="155"/>
      <c r="FV33" s="155"/>
      <c r="FW33" s="155"/>
      <c r="FX33" s="155"/>
      <c r="FY33" s="155"/>
      <c r="FZ33" s="155"/>
      <c r="GA33" s="155"/>
      <c r="GB33" s="155"/>
      <c r="GC33" s="155"/>
      <c r="GD33" s="155"/>
      <c r="GE33" s="155"/>
      <c r="GF33" s="155"/>
      <c r="GG33" s="155"/>
      <c r="GH33" s="155"/>
      <c r="GI33" s="155"/>
      <c r="GJ33" s="155"/>
      <c r="GK33" s="155"/>
      <c r="GL33" s="155"/>
      <c r="GM33" s="155"/>
      <c r="GN33" s="155"/>
      <c r="GO33" s="155"/>
      <c r="GP33" s="155"/>
      <c r="GQ33" s="155"/>
      <c r="GR33" s="155"/>
      <c r="GS33" s="155"/>
      <c r="GT33" s="155"/>
      <c r="GU33" s="155"/>
      <c r="GV33" s="155"/>
      <c r="GW33" s="155"/>
      <c r="GX33" s="155"/>
      <c r="GY33" s="155"/>
      <c r="GZ33" s="155"/>
      <c r="HA33" s="155"/>
      <c r="HB33" s="155"/>
      <c r="HC33" s="155"/>
      <c r="HD33" s="155"/>
      <c r="HE33" s="155"/>
      <c r="HF33" s="155"/>
      <c r="HG33" s="155"/>
      <c r="HH33" s="155"/>
      <c r="HI33" s="155"/>
      <c r="HJ33" s="155"/>
      <c r="HK33" s="155"/>
      <c r="HL33" s="155"/>
      <c r="HM33" s="155"/>
      <c r="HN33" s="155"/>
      <c r="HO33" s="155"/>
      <c r="HP33" s="155"/>
      <c r="HQ33" s="155"/>
      <c r="HR33" s="155"/>
      <c r="HS33" s="155"/>
      <c r="HT33" s="155"/>
      <c r="HU33" s="155"/>
      <c r="HV33" s="155"/>
      <c r="HW33" s="155"/>
      <c r="HX33" s="155"/>
      <c r="HY33" s="155"/>
      <c r="HZ33" s="155"/>
      <c r="IA33" s="155"/>
      <c r="IB33" s="155"/>
      <c r="IC33" s="155"/>
      <c r="ID33" s="155"/>
      <c r="IE33" s="155"/>
      <c r="IF33" s="155"/>
      <c r="IG33" s="155"/>
      <c r="IH33" s="155"/>
      <c r="II33" s="155"/>
      <c r="IJ33" s="155"/>
      <c r="IK33" s="155"/>
      <c r="IL33" s="155"/>
      <c r="IM33" s="155"/>
      <c r="IN33" s="155"/>
      <c r="IO33" s="155"/>
      <c r="IP33" s="155"/>
      <c r="IQ33" s="155"/>
      <c r="IR33" s="155"/>
      <c r="IS33" s="155"/>
      <c r="IT33" s="155"/>
      <c r="IU33" s="155"/>
      <c r="IV33" s="155"/>
      <c r="IW33" s="155"/>
    </row>
    <row r="34" customFormat="false" ht="15" hidden="false" customHeight="true" outlineLevel="0" collapsed="false">
      <c r="A34" s="155" t="n">
        <f aca="false">+A33+1</f>
        <v>19</v>
      </c>
      <c r="B34" s="226" t="n">
        <v>0</v>
      </c>
      <c r="C34" s="241"/>
      <c r="D34" s="227" t="n">
        <v>0</v>
      </c>
      <c r="E34" s="241"/>
      <c r="F34" s="228" t="n">
        <v>45000</v>
      </c>
      <c r="G34" s="228" t="n">
        <v>0</v>
      </c>
      <c r="H34" s="228" t="n">
        <v>0</v>
      </c>
      <c r="I34" s="228" t="n">
        <f aca="false">I33</f>
        <v>0</v>
      </c>
      <c r="J34" s="229" t="n">
        <f aca="false">SUM(B34:I34)</f>
        <v>45000</v>
      </c>
      <c r="K34" s="230"/>
      <c r="L34" s="231" t="n">
        <v>17500</v>
      </c>
      <c r="M34" s="242"/>
      <c r="N34" s="227" t="n">
        <v>0</v>
      </c>
      <c r="O34" s="242"/>
      <c r="P34" s="232" t="n">
        <v>0</v>
      </c>
      <c r="Q34" s="233" t="n">
        <f aca="false">Q33</f>
        <v>0</v>
      </c>
      <c r="R34" s="233" t="n">
        <v>0</v>
      </c>
      <c r="S34" s="233" t="n">
        <v>0</v>
      </c>
      <c r="T34" s="234" t="n">
        <f aca="false">SUM(L34:S34)</f>
        <v>17500</v>
      </c>
      <c r="U34" s="155"/>
      <c r="V34" s="243" t="n">
        <f aca="false">IF(AO34=1,0,IF((20000-L34-B34)&lt;0,0,20000-L34-B34))</f>
        <v>0</v>
      </c>
      <c r="W34" s="244"/>
      <c r="X34" s="227" t="n">
        <v>0</v>
      </c>
      <c r="Y34" s="245"/>
      <c r="Z34" s="246" t="n">
        <f aca="false">IF(AO34=1,0,45000-P34-F34)</f>
        <v>0</v>
      </c>
      <c r="AA34" s="235" t="n">
        <v>0</v>
      </c>
      <c r="AB34" s="236" t="n">
        <v>0</v>
      </c>
      <c r="AC34" s="229" t="n">
        <f aca="false">SUM(V34:AB34)</f>
        <v>0</v>
      </c>
      <c r="AD34" s="155"/>
      <c r="AE34" s="237" t="n">
        <f aca="false">+AC34+T34+J34</f>
        <v>62500</v>
      </c>
      <c r="AF34" s="155"/>
      <c r="AG34" s="238" t="n">
        <f aca="false">B34+L34+V34</f>
        <v>17500</v>
      </c>
      <c r="AH34" s="155" t="n">
        <f aca="false">D34+N34+X34</f>
        <v>0</v>
      </c>
      <c r="AI34" s="239" t="n">
        <f aca="false">AB34+AA34+Z34+S34+R34+Q34+P34+I34+H34+G34+F34</f>
        <v>45000</v>
      </c>
      <c r="AJ34" s="155"/>
      <c r="AK34" s="232" t="n">
        <f aca="false">B34+L34</f>
        <v>17500</v>
      </c>
      <c r="AL34" s="232" t="n">
        <f aca="false">V34</f>
        <v>0</v>
      </c>
      <c r="AM34" s="233" t="n">
        <f aca="false">SUM(AK34:AL34)</f>
        <v>17500</v>
      </c>
      <c r="AN34" s="155"/>
      <c r="AO34" s="155" t="n">
        <f aca="false">IF(now-1&gt;AR34,1,"")</f>
        <v>1</v>
      </c>
      <c r="AP34" s="155"/>
      <c r="AQ34" s="155"/>
      <c r="AR34" s="155" t="n">
        <v>36483</v>
      </c>
      <c r="AS34" s="240" t="n">
        <v>36483</v>
      </c>
      <c r="AT34" s="155"/>
      <c r="AU34" s="155"/>
      <c r="AV34" s="155"/>
      <c r="AW34" s="155"/>
      <c r="AX34" s="155"/>
      <c r="AY34" s="155"/>
      <c r="AZ34" s="155"/>
      <c r="BA34" s="155"/>
      <c r="BB34" s="155"/>
      <c r="BC34" s="155"/>
      <c r="BD34" s="155"/>
      <c r="BE34" s="155"/>
      <c r="BF34" s="155"/>
      <c r="BG34" s="155"/>
      <c r="BH34" s="155"/>
      <c r="BI34" s="155"/>
      <c r="BJ34" s="155"/>
      <c r="BK34" s="155"/>
      <c r="BL34" s="155"/>
      <c r="BM34" s="155"/>
      <c r="BN34" s="155"/>
      <c r="BO34" s="155"/>
      <c r="BP34" s="155"/>
      <c r="BQ34" s="155"/>
      <c r="BR34" s="155"/>
      <c r="BS34" s="155"/>
      <c r="BT34" s="155"/>
      <c r="BU34" s="155"/>
      <c r="BV34" s="155"/>
      <c r="BW34" s="155"/>
      <c r="BX34" s="155"/>
      <c r="BY34" s="155"/>
      <c r="BZ34" s="155"/>
      <c r="CA34" s="155"/>
      <c r="CB34" s="155"/>
      <c r="CC34" s="155"/>
      <c r="CD34" s="155"/>
      <c r="CE34" s="155"/>
      <c r="CF34" s="155"/>
      <c r="CG34" s="155"/>
      <c r="CH34" s="155"/>
      <c r="CI34" s="155"/>
      <c r="CJ34" s="155"/>
      <c r="CK34" s="155"/>
      <c r="CL34" s="155"/>
      <c r="CM34" s="155"/>
      <c r="CN34" s="155"/>
      <c r="CO34" s="155"/>
      <c r="CP34" s="155"/>
      <c r="CQ34" s="155"/>
      <c r="CR34" s="155"/>
      <c r="CS34" s="155"/>
      <c r="CT34" s="155"/>
      <c r="CU34" s="155"/>
      <c r="CV34" s="155"/>
      <c r="CW34" s="155"/>
      <c r="CX34" s="155"/>
      <c r="CY34" s="155"/>
      <c r="CZ34" s="155"/>
      <c r="DA34" s="155"/>
      <c r="DB34" s="155"/>
      <c r="DC34" s="155"/>
      <c r="DD34" s="155"/>
      <c r="DE34" s="155"/>
      <c r="DF34" s="155"/>
      <c r="DG34" s="155"/>
      <c r="DH34" s="155"/>
      <c r="DI34" s="155"/>
      <c r="DJ34" s="155"/>
      <c r="DK34" s="155"/>
      <c r="DL34" s="155"/>
      <c r="DM34" s="155"/>
      <c r="DN34" s="155"/>
      <c r="DO34" s="155"/>
      <c r="DP34" s="155"/>
      <c r="DQ34" s="155"/>
      <c r="DR34" s="155"/>
      <c r="DS34" s="155"/>
      <c r="DT34" s="155"/>
      <c r="DU34" s="155"/>
      <c r="DV34" s="155"/>
      <c r="DW34" s="155"/>
      <c r="DX34" s="155"/>
      <c r="DY34" s="155"/>
      <c r="DZ34" s="155"/>
      <c r="EA34" s="155"/>
      <c r="EB34" s="155"/>
      <c r="EC34" s="155"/>
      <c r="ED34" s="155"/>
      <c r="EE34" s="155"/>
      <c r="EF34" s="155"/>
      <c r="EG34" s="155"/>
      <c r="EH34" s="155"/>
      <c r="EI34" s="155"/>
      <c r="EJ34" s="155"/>
      <c r="EK34" s="155"/>
      <c r="EL34" s="155"/>
      <c r="EM34" s="155"/>
      <c r="EN34" s="155"/>
      <c r="EO34" s="155"/>
      <c r="EP34" s="155"/>
      <c r="EQ34" s="155"/>
      <c r="ER34" s="155"/>
      <c r="ES34" s="155"/>
      <c r="ET34" s="155"/>
      <c r="EU34" s="155"/>
      <c r="EV34" s="155"/>
      <c r="EW34" s="155"/>
      <c r="EX34" s="155"/>
      <c r="EY34" s="155"/>
      <c r="EZ34" s="155"/>
      <c r="FA34" s="155"/>
      <c r="FB34" s="155"/>
      <c r="FC34" s="155"/>
      <c r="FD34" s="155"/>
      <c r="FE34" s="155"/>
      <c r="FF34" s="155"/>
      <c r="FG34" s="155"/>
      <c r="FH34" s="155"/>
      <c r="FI34" s="155"/>
      <c r="FJ34" s="155"/>
      <c r="FK34" s="155"/>
      <c r="FL34" s="155"/>
      <c r="FM34" s="155"/>
      <c r="FN34" s="155"/>
      <c r="FO34" s="155"/>
      <c r="FP34" s="155"/>
      <c r="FQ34" s="155"/>
      <c r="FR34" s="155"/>
      <c r="FS34" s="155"/>
      <c r="FT34" s="155"/>
      <c r="FU34" s="155"/>
      <c r="FV34" s="155"/>
      <c r="FW34" s="155"/>
      <c r="FX34" s="155"/>
      <c r="FY34" s="155"/>
      <c r="FZ34" s="155"/>
      <c r="GA34" s="155"/>
      <c r="GB34" s="155"/>
      <c r="GC34" s="155"/>
      <c r="GD34" s="155"/>
      <c r="GE34" s="155"/>
      <c r="GF34" s="155"/>
      <c r="GG34" s="155"/>
      <c r="GH34" s="155"/>
      <c r="GI34" s="155"/>
      <c r="GJ34" s="155"/>
      <c r="GK34" s="155"/>
      <c r="GL34" s="155"/>
      <c r="GM34" s="155"/>
      <c r="GN34" s="155"/>
      <c r="GO34" s="155"/>
      <c r="GP34" s="155"/>
      <c r="GQ34" s="155"/>
      <c r="GR34" s="155"/>
      <c r="GS34" s="155"/>
      <c r="GT34" s="155"/>
      <c r="GU34" s="155"/>
      <c r="GV34" s="155"/>
      <c r="GW34" s="155"/>
      <c r="GX34" s="155"/>
      <c r="GY34" s="155"/>
      <c r="GZ34" s="155"/>
      <c r="HA34" s="155"/>
      <c r="HB34" s="155"/>
      <c r="HC34" s="155"/>
      <c r="HD34" s="155"/>
      <c r="HE34" s="155"/>
      <c r="HF34" s="155"/>
      <c r="HG34" s="155"/>
      <c r="HH34" s="155"/>
      <c r="HI34" s="155"/>
      <c r="HJ34" s="155"/>
      <c r="HK34" s="155"/>
      <c r="HL34" s="155"/>
      <c r="HM34" s="155"/>
      <c r="HN34" s="155"/>
      <c r="HO34" s="155"/>
      <c r="HP34" s="155"/>
      <c r="HQ34" s="155"/>
      <c r="HR34" s="155"/>
      <c r="HS34" s="155"/>
      <c r="HT34" s="155"/>
      <c r="HU34" s="155"/>
      <c r="HV34" s="155"/>
      <c r="HW34" s="155"/>
      <c r="HX34" s="155"/>
      <c r="HY34" s="155"/>
      <c r="HZ34" s="155"/>
      <c r="IA34" s="155"/>
      <c r="IB34" s="155"/>
      <c r="IC34" s="155"/>
      <c r="ID34" s="155"/>
      <c r="IE34" s="155"/>
      <c r="IF34" s="155"/>
      <c r="IG34" s="155"/>
      <c r="IH34" s="155"/>
      <c r="II34" s="155"/>
      <c r="IJ34" s="155"/>
      <c r="IK34" s="155"/>
      <c r="IL34" s="155"/>
      <c r="IM34" s="155"/>
      <c r="IN34" s="155"/>
      <c r="IO34" s="155"/>
      <c r="IP34" s="155"/>
      <c r="IQ34" s="155"/>
      <c r="IR34" s="155"/>
      <c r="IS34" s="155"/>
      <c r="IT34" s="155"/>
      <c r="IU34" s="155"/>
      <c r="IV34" s="155"/>
      <c r="IW34" s="155"/>
    </row>
    <row r="35" customFormat="false" ht="15" hidden="false" customHeight="true" outlineLevel="0" collapsed="false">
      <c r="A35" s="155" t="n">
        <f aca="false">+A34+1</f>
        <v>20</v>
      </c>
      <c r="B35" s="226" t="n">
        <v>60000</v>
      </c>
      <c r="C35" s="241"/>
      <c r="D35" s="227" t="n">
        <v>0</v>
      </c>
      <c r="E35" s="241"/>
      <c r="F35" s="228" t="n">
        <v>0</v>
      </c>
      <c r="G35" s="228" t="n">
        <v>0</v>
      </c>
      <c r="H35" s="228" t="n">
        <v>0</v>
      </c>
      <c r="I35" s="228" t="n">
        <f aca="false">I34</f>
        <v>0</v>
      </c>
      <c r="J35" s="229" t="n">
        <f aca="false">SUM(B35:I35)</f>
        <v>60000</v>
      </c>
      <c r="K35" s="230"/>
      <c r="L35" s="231" t="n">
        <v>0</v>
      </c>
      <c r="M35" s="242"/>
      <c r="N35" s="227" t="n">
        <v>0</v>
      </c>
      <c r="O35" s="242"/>
      <c r="P35" s="232" t="n">
        <v>0</v>
      </c>
      <c r="Q35" s="233" t="n">
        <f aca="false">Q34</f>
        <v>0</v>
      </c>
      <c r="R35" s="233" t="n">
        <v>0</v>
      </c>
      <c r="S35" s="233" t="n">
        <v>0</v>
      </c>
      <c r="T35" s="234" t="n">
        <f aca="false">SUM(L35:S35)</f>
        <v>0</v>
      </c>
      <c r="U35" s="155"/>
      <c r="V35" s="243" t="n">
        <f aca="false">IF(AO35=1,0,IF((20000-L35-B35)&lt;0,0,20000-L35-B35))</f>
        <v>0</v>
      </c>
      <c r="W35" s="244"/>
      <c r="X35" s="227" t="n">
        <v>0</v>
      </c>
      <c r="Y35" s="245"/>
      <c r="Z35" s="246" t="n">
        <v>0</v>
      </c>
      <c r="AA35" s="235" t="n">
        <v>0</v>
      </c>
      <c r="AB35" s="236" t="n">
        <v>0</v>
      </c>
      <c r="AC35" s="229" t="n">
        <f aca="false">SUM(V35:AB35)</f>
        <v>0</v>
      </c>
      <c r="AD35" s="155"/>
      <c r="AE35" s="237" t="n">
        <f aca="false">+AC35+T35+J35</f>
        <v>60000</v>
      </c>
      <c r="AF35" s="155"/>
      <c r="AG35" s="238" t="n">
        <f aca="false">B35+L35+V35</f>
        <v>60000</v>
      </c>
      <c r="AH35" s="155" t="n">
        <f aca="false">D35+N35+X35</f>
        <v>0</v>
      </c>
      <c r="AI35" s="239" t="n">
        <f aca="false">AB35+AA35+Z35+S35+R35+Q35+P35+I35+H35+G35+F35</f>
        <v>0</v>
      </c>
      <c r="AJ35" s="155"/>
      <c r="AK35" s="232" t="n">
        <f aca="false">B35+L35</f>
        <v>60000</v>
      </c>
      <c r="AL35" s="232" t="n">
        <f aca="false">V35</f>
        <v>0</v>
      </c>
      <c r="AM35" s="233" t="n">
        <f aca="false">SUM(AK35:AL35)</f>
        <v>60000</v>
      </c>
      <c r="AN35" s="155"/>
      <c r="AO35" s="155" t="n">
        <f aca="false">IF(now-1&gt;AR35,1,"")</f>
        <v>1</v>
      </c>
      <c r="AP35" s="155"/>
      <c r="AQ35" s="155"/>
      <c r="AR35" s="155" t="n">
        <v>36484</v>
      </c>
      <c r="AS35" s="240" t="n">
        <v>36484</v>
      </c>
      <c r="AT35" s="155"/>
      <c r="AU35" s="155"/>
      <c r="AV35" s="155"/>
      <c r="AW35" s="155"/>
      <c r="AX35" s="155"/>
      <c r="AY35" s="155"/>
      <c r="AZ35" s="155"/>
      <c r="BA35" s="155"/>
      <c r="BB35" s="155"/>
      <c r="BC35" s="155"/>
      <c r="BD35" s="155"/>
      <c r="BE35" s="155"/>
      <c r="BF35" s="155"/>
      <c r="BG35" s="155"/>
      <c r="BH35" s="155"/>
      <c r="BI35" s="155"/>
      <c r="BJ35" s="155"/>
      <c r="BK35" s="155"/>
      <c r="BL35" s="155"/>
      <c r="BM35" s="155"/>
      <c r="BN35" s="155"/>
      <c r="BO35" s="155"/>
      <c r="BP35" s="155"/>
      <c r="BQ35" s="155"/>
      <c r="BR35" s="155"/>
      <c r="BS35" s="155"/>
      <c r="BT35" s="155"/>
      <c r="BU35" s="155"/>
      <c r="BV35" s="155"/>
      <c r="BW35" s="155"/>
      <c r="BX35" s="155"/>
      <c r="BY35" s="155"/>
      <c r="BZ35" s="155"/>
      <c r="CA35" s="155"/>
      <c r="CB35" s="155"/>
      <c r="CC35" s="155"/>
      <c r="CD35" s="155"/>
      <c r="CE35" s="155"/>
      <c r="CF35" s="155"/>
      <c r="CG35" s="155"/>
      <c r="CH35" s="155"/>
      <c r="CI35" s="155"/>
      <c r="CJ35" s="155"/>
      <c r="CK35" s="155"/>
      <c r="CL35" s="155"/>
      <c r="CM35" s="155"/>
      <c r="CN35" s="155"/>
      <c r="CO35" s="155"/>
      <c r="CP35" s="155"/>
      <c r="CQ35" s="155"/>
      <c r="CR35" s="155"/>
      <c r="CS35" s="155"/>
      <c r="CT35" s="155"/>
      <c r="CU35" s="155"/>
      <c r="CV35" s="155"/>
      <c r="CW35" s="155"/>
      <c r="CX35" s="155"/>
      <c r="CY35" s="155"/>
      <c r="CZ35" s="155"/>
      <c r="DA35" s="155"/>
      <c r="DB35" s="155"/>
      <c r="DC35" s="155"/>
      <c r="DD35" s="155"/>
      <c r="DE35" s="155"/>
      <c r="DF35" s="155"/>
      <c r="DG35" s="155"/>
      <c r="DH35" s="155"/>
      <c r="DI35" s="155"/>
      <c r="DJ35" s="155"/>
      <c r="DK35" s="155"/>
      <c r="DL35" s="155"/>
      <c r="DM35" s="155"/>
      <c r="DN35" s="155"/>
      <c r="DO35" s="155"/>
      <c r="DP35" s="155"/>
      <c r="DQ35" s="155"/>
      <c r="DR35" s="155"/>
      <c r="DS35" s="155"/>
      <c r="DT35" s="155"/>
      <c r="DU35" s="155"/>
      <c r="DV35" s="155"/>
      <c r="DW35" s="155"/>
      <c r="DX35" s="155"/>
      <c r="DY35" s="155"/>
      <c r="DZ35" s="155"/>
      <c r="EA35" s="155"/>
      <c r="EB35" s="155"/>
      <c r="EC35" s="155"/>
      <c r="ED35" s="155"/>
      <c r="EE35" s="155"/>
      <c r="EF35" s="155"/>
      <c r="EG35" s="155"/>
      <c r="EH35" s="155"/>
      <c r="EI35" s="155"/>
      <c r="EJ35" s="155"/>
      <c r="EK35" s="155"/>
      <c r="EL35" s="155"/>
      <c r="EM35" s="155"/>
      <c r="EN35" s="155"/>
      <c r="EO35" s="155"/>
      <c r="EP35" s="155"/>
      <c r="EQ35" s="155"/>
      <c r="ER35" s="155"/>
      <c r="ES35" s="155"/>
      <c r="ET35" s="155"/>
      <c r="EU35" s="155"/>
      <c r="EV35" s="155"/>
      <c r="EW35" s="155"/>
      <c r="EX35" s="155"/>
      <c r="EY35" s="155"/>
      <c r="EZ35" s="155"/>
      <c r="FA35" s="155"/>
      <c r="FB35" s="155"/>
      <c r="FC35" s="155"/>
      <c r="FD35" s="155"/>
      <c r="FE35" s="155"/>
      <c r="FF35" s="155"/>
      <c r="FG35" s="155"/>
      <c r="FH35" s="155"/>
      <c r="FI35" s="155"/>
      <c r="FJ35" s="155"/>
      <c r="FK35" s="155"/>
      <c r="FL35" s="155"/>
      <c r="FM35" s="155"/>
      <c r="FN35" s="155"/>
      <c r="FO35" s="155"/>
      <c r="FP35" s="155"/>
      <c r="FQ35" s="155"/>
      <c r="FR35" s="155"/>
      <c r="FS35" s="155"/>
      <c r="FT35" s="155"/>
      <c r="FU35" s="155"/>
      <c r="FV35" s="155"/>
      <c r="FW35" s="155"/>
      <c r="FX35" s="155"/>
      <c r="FY35" s="155"/>
      <c r="FZ35" s="155"/>
      <c r="GA35" s="155"/>
      <c r="GB35" s="155"/>
      <c r="GC35" s="155"/>
      <c r="GD35" s="155"/>
      <c r="GE35" s="155"/>
      <c r="GF35" s="155"/>
      <c r="GG35" s="155"/>
      <c r="GH35" s="155"/>
      <c r="GI35" s="155"/>
      <c r="GJ35" s="155"/>
      <c r="GK35" s="155"/>
      <c r="GL35" s="155"/>
      <c r="GM35" s="155"/>
      <c r="GN35" s="155"/>
      <c r="GO35" s="155"/>
      <c r="GP35" s="155"/>
      <c r="GQ35" s="155"/>
      <c r="GR35" s="155"/>
      <c r="GS35" s="155"/>
      <c r="GT35" s="155"/>
      <c r="GU35" s="155"/>
      <c r="GV35" s="155"/>
      <c r="GW35" s="155"/>
      <c r="GX35" s="155"/>
      <c r="GY35" s="155"/>
      <c r="GZ35" s="155"/>
      <c r="HA35" s="155"/>
      <c r="HB35" s="155"/>
      <c r="HC35" s="155"/>
      <c r="HD35" s="155"/>
      <c r="HE35" s="155"/>
      <c r="HF35" s="155"/>
      <c r="HG35" s="155"/>
      <c r="HH35" s="155"/>
      <c r="HI35" s="155"/>
      <c r="HJ35" s="155"/>
      <c r="HK35" s="155"/>
      <c r="HL35" s="155"/>
      <c r="HM35" s="155"/>
      <c r="HN35" s="155"/>
      <c r="HO35" s="155"/>
      <c r="HP35" s="155"/>
      <c r="HQ35" s="155"/>
      <c r="HR35" s="155"/>
      <c r="HS35" s="155"/>
      <c r="HT35" s="155"/>
      <c r="HU35" s="155"/>
      <c r="HV35" s="155"/>
      <c r="HW35" s="155"/>
      <c r="HX35" s="155"/>
      <c r="HY35" s="155"/>
      <c r="HZ35" s="155"/>
      <c r="IA35" s="155"/>
      <c r="IB35" s="155"/>
      <c r="IC35" s="155"/>
      <c r="ID35" s="155"/>
      <c r="IE35" s="155"/>
      <c r="IF35" s="155"/>
      <c r="IG35" s="155"/>
      <c r="IH35" s="155"/>
      <c r="II35" s="155"/>
      <c r="IJ35" s="155"/>
      <c r="IK35" s="155"/>
      <c r="IL35" s="155"/>
      <c r="IM35" s="155"/>
      <c r="IN35" s="155"/>
      <c r="IO35" s="155"/>
      <c r="IP35" s="155"/>
      <c r="IQ35" s="155"/>
      <c r="IR35" s="155"/>
      <c r="IS35" s="155"/>
      <c r="IT35" s="155"/>
      <c r="IU35" s="155"/>
      <c r="IV35" s="155"/>
      <c r="IW35" s="155"/>
    </row>
    <row r="36" customFormat="false" ht="15" hidden="false" customHeight="true" outlineLevel="0" collapsed="false">
      <c r="A36" s="155" t="n">
        <f aca="false">+A35+1</f>
        <v>21</v>
      </c>
      <c r="B36" s="226" t="n">
        <v>53750</v>
      </c>
      <c r="C36" s="241"/>
      <c r="D36" s="227" t="n">
        <v>0</v>
      </c>
      <c r="E36" s="241"/>
      <c r="F36" s="228" t="n">
        <v>0</v>
      </c>
      <c r="G36" s="228" t="n">
        <v>0</v>
      </c>
      <c r="H36" s="228" t="n">
        <v>0</v>
      </c>
      <c r="I36" s="228" t="n">
        <f aca="false">I35</f>
        <v>0</v>
      </c>
      <c r="J36" s="229" t="n">
        <f aca="false">SUM(B36:I36)</f>
        <v>53750</v>
      </c>
      <c r="K36" s="230"/>
      <c r="L36" s="231" t="n">
        <v>0</v>
      </c>
      <c r="M36" s="242"/>
      <c r="N36" s="227" t="n">
        <v>0</v>
      </c>
      <c r="O36" s="242"/>
      <c r="P36" s="232" t="n">
        <v>0</v>
      </c>
      <c r="Q36" s="233" t="n">
        <f aca="false">Q35</f>
        <v>0</v>
      </c>
      <c r="R36" s="233" t="n">
        <v>0</v>
      </c>
      <c r="S36" s="233" t="n">
        <v>0</v>
      </c>
      <c r="T36" s="234" t="n">
        <f aca="false">SUM(L36:S36)</f>
        <v>0</v>
      </c>
      <c r="U36" s="155"/>
      <c r="V36" s="243" t="n">
        <f aca="false">IF(AO36=1,0,IF((20000-L36-B36)&lt;0,0,20000-L36-B36))</f>
        <v>0</v>
      </c>
      <c r="W36" s="244"/>
      <c r="X36" s="227" t="n">
        <v>0</v>
      </c>
      <c r="Y36" s="245"/>
      <c r="Z36" s="246" t="n">
        <v>0</v>
      </c>
      <c r="AA36" s="235" t="n">
        <v>0</v>
      </c>
      <c r="AB36" s="236" t="n">
        <v>0</v>
      </c>
      <c r="AC36" s="229" t="n">
        <f aca="false">SUM(V36:AB36)</f>
        <v>0</v>
      </c>
      <c r="AD36" s="155"/>
      <c r="AE36" s="237" t="n">
        <f aca="false">+AC36+T36+J36</f>
        <v>53750</v>
      </c>
      <c r="AF36" s="155"/>
      <c r="AG36" s="238" t="n">
        <f aca="false">B36+L36+V36</f>
        <v>53750</v>
      </c>
      <c r="AH36" s="155" t="n">
        <f aca="false">D36+N36+X36</f>
        <v>0</v>
      </c>
      <c r="AI36" s="239" t="n">
        <f aca="false">AB36+AA36+Z36+S36+R36+Q36+P36+I36+H36+G36+F36</f>
        <v>0</v>
      </c>
      <c r="AJ36" s="155"/>
      <c r="AK36" s="232" t="n">
        <f aca="false">B36+L36</f>
        <v>53750</v>
      </c>
      <c r="AL36" s="232" t="n">
        <f aca="false">V36</f>
        <v>0</v>
      </c>
      <c r="AM36" s="233" t="n">
        <f aca="false">SUM(AK36:AL36)</f>
        <v>53750</v>
      </c>
      <c r="AN36" s="155"/>
      <c r="AO36" s="155" t="n">
        <f aca="false">IF(now-1&gt;AR36,1,"")</f>
        <v>1</v>
      </c>
      <c r="AP36" s="155"/>
      <c r="AQ36" s="155"/>
      <c r="AR36" s="155" t="n">
        <v>36485</v>
      </c>
      <c r="AS36" s="240" t="n">
        <v>36485</v>
      </c>
      <c r="AT36" s="155"/>
      <c r="AU36" s="155"/>
      <c r="AV36" s="155"/>
      <c r="AW36" s="155"/>
      <c r="AX36" s="155"/>
      <c r="AY36" s="155"/>
      <c r="AZ36" s="155"/>
      <c r="BA36" s="155"/>
      <c r="BB36" s="155"/>
      <c r="BC36" s="155"/>
      <c r="BD36" s="155"/>
      <c r="BE36" s="155"/>
      <c r="BF36" s="155"/>
      <c r="BG36" s="155"/>
      <c r="BH36" s="155"/>
      <c r="BI36" s="155"/>
      <c r="BJ36" s="155"/>
      <c r="BK36" s="155"/>
      <c r="BL36" s="155"/>
      <c r="BM36" s="155"/>
      <c r="BN36" s="155"/>
      <c r="BO36" s="155"/>
      <c r="BP36" s="155"/>
      <c r="BQ36" s="155"/>
      <c r="BR36" s="155"/>
      <c r="BS36" s="155"/>
      <c r="BT36" s="155"/>
      <c r="BU36" s="155"/>
      <c r="BV36" s="155"/>
      <c r="BW36" s="155"/>
      <c r="BX36" s="155"/>
      <c r="BY36" s="155"/>
      <c r="BZ36" s="155"/>
      <c r="CA36" s="155"/>
      <c r="CB36" s="155"/>
      <c r="CC36" s="155"/>
      <c r="CD36" s="155"/>
      <c r="CE36" s="155"/>
      <c r="CF36" s="155"/>
      <c r="CG36" s="155"/>
      <c r="CH36" s="155"/>
      <c r="CI36" s="155"/>
      <c r="CJ36" s="155"/>
      <c r="CK36" s="155"/>
      <c r="CL36" s="155"/>
      <c r="CM36" s="155"/>
      <c r="CN36" s="155"/>
      <c r="CO36" s="155"/>
      <c r="CP36" s="155"/>
      <c r="CQ36" s="155"/>
      <c r="CR36" s="155"/>
      <c r="CS36" s="155"/>
      <c r="CT36" s="155"/>
      <c r="CU36" s="155"/>
      <c r="CV36" s="155"/>
      <c r="CW36" s="155"/>
      <c r="CX36" s="155"/>
      <c r="CY36" s="155"/>
      <c r="CZ36" s="155"/>
      <c r="DA36" s="155"/>
      <c r="DB36" s="155"/>
      <c r="DC36" s="155"/>
      <c r="DD36" s="155"/>
      <c r="DE36" s="155"/>
      <c r="DF36" s="155"/>
      <c r="DG36" s="155"/>
      <c r="DH36" s="155"/>
      <c r="DI36" s="155"/>
      <c r="DJ36" s="155"/>
      <c r="DK36" s="155"/>
      <c r="DL36" s="155"/>
      <c r="DM36" s="155"/>
      <c r="DN36" s="155"/>
      <c r="DO36" s="155"/>
      <c r="DP36" s="155"/>
      <c r="DQ36" s="155"/>
      <c r="DR36" s="155"/>
      <c r="DS36" s="155"/>
      <c r="DT36" s="155"/>
      <c r="DU36" s="155"/>
      <c r="DV36" s="155"/>
      <c r="DW36" s="155"/>
      <c r="DX36" s="155"/>
      <c r="DY36" s="155"/>
      <c r="DZ36" s="155"/>
      <c r="EA36" s="155"/>
      <c r="EB36" s="155"/>
      <c r="EC36" s="155"/>
      <c r="ED36" s="155"/>
      <c r="EE36" s="155"/>
      <c r="EF36" s="155"/>
      <c r="EG36" s="155"/>
      <c r="EH36" s="155"/>
      <c r="EI36" s="155"/>
      <c r="EJ36" s="155"/>
      <c r="EK36" s="155"/>
      <c r="EL36" s="155"/>
      <c r="EM36" s="155"/>
      <c r="EN36" s="155"/>
      <c r="EO36" s="155"/>
      <c r="EP36" s="155"/>
      <c r="EQ36" s="155"/>
      <c r="ER36" s="155"/>
      <c r="ES36" s="155"/>
      <c r="ET36" s="155"/>
      <c r="EU36" s="155"/>
      <c r="EV36" s="155"/>
      <c r="EW36" s="155"/>
      <c r="EX36" s="155"/>
      <c r="EY36" s="155"/>
      <c r="EZ36" s="155"/>
      <c r="FA36" s="155"/>
      <c r="FB36" s="155"/>
      <c r="FC36" s="155"/>
      <c r="FD36" s="155"/>
      <c r="FE36" s="155"/>
      <c r="FF36" s="155"/>
      <c r="FG36" s="155"/>
      <c r="FH36" s="155"/>
      <c r="FI36" s="155"/>
      <c r="FJ36" s="155"/>
      <c r="FK36" s="155"/>
      <c r="FL36" s="155"/>
      <c r="FM36" s="155"/>
      <c r="FN36" s="155"/>
      <c r="FO36" s="155"/>
      <c r="FP36" s="155"/>
      <c r="FQ36" s="155"/>
      <c r="FR36" s="155"/>
      <c r="FS36" s="155"/>
      <c r="FT36" s="155"/>
      <c r="FU36" s="155"/>
      <c r="FV36" s="155"/>
      <c r="FW36" s="155"/>
      <c r="FX36" s="155"/>
      <c r="FY36" s="155"/>
      <c r="FZ36" s="155"/>
      <c r="GA36" s="155"/>
      <c r="GB36" s="155"/>
      <c r="GC36" s="155"/>
      <c r="GD36" s="155"/>
      <c r="GE36" s="155"/>
      <c r="GF36" s="155"/>
      <c r="GG36" s="155"/>
      <c r="GH36" s="155"/>
      <c r="GI36" s="155"/>
      <c r="GJ36" s="155"/>
      <c r="GK36" s="155"/>
      <c r="GL36" s="155"/>
      <c r="GM36" s="155"/>
      <c r="GN36" s="155"/>
      <c r="GO36" s="155"/>
      <c r="GP36" s="155"/>
      <c r="GQ36" s="155"/>
      <c r="GR36" s="155"/>
      <c r="GS36" s="155"/>
      <c r="GT36" s="155"/>
      <c r="GU36" s="155"/>
      <c r="GV36" s="155"/>
      <c r="GW36" s="155"/>
      <c r="GX36" s="155"/>
      <c r="GY36" s="155"/>
      <c r="GZ36" s="155"/>
      <c r="HA36" s="155"/>
      <c r="HB36" s="155"/>
      <c r="HC36" s="155"/>
      <c r="HD36" s="155"/>
      <c r="HE36" s="155"/>
      <c r="HF36" s="155"/>
      <c r="HG36" s="155"/>
      <c r="HH36" s="155"/>
      <c r="HI36" s="155"/>
      <c r="HJ36" s="155"/>
      <c r="HK36" s="155"/>
      <c r="HL36" s="155"/>
      <c r="HM36" s="155"/>
      <c r="HN36" s="155"/>
      <c r="HO36" s="155"/>
      <c r="HP36" s="155"/>
      <c r="HQ36" s="155"/>
      <c r="HR36" s="155"/>
      <c r="HS36" s="155"/>
      <c r="HT36" s="155"/>
      <c r="HU36" s="155"/>
      <c r="HV36" s="155"/>
      <c r="HW36" s="155"/>
      <c r="HX36" s="155"/>
      <c r="HY36" s="155"/>
      <c r="HZ36" s="155"/>
      <c r="IA36" s="155"/>
      <c r="IB36" s="155"/>
      <c r="IC36" s="155"/>
      <c r="ID36" s="155"/>
      <c r="IE36" s="155"/>
      <c r="IF36" s="155"/>
      <c r="IG36" s="155"/>
      <c r="IH36" s="155"/>
      <c r="II36" s="155"/>
      <c r="IJ36" s="155"/>
      <c r="IK36" s="155"/>
      <c r="IL36" s="155"/>
      <c r="IM36" s="155"/>
      <c r="IN36" s="155"/>
      <c r="IO36" s="155"/>
      <c r="IP36" s="155"/>
      <c r="IQ36" s="155"/>
      <c r="IR36" s="155"/>
      <c r="IS36" s="155"/>
      <c r="IT36" s="155"/>
      <c r="IU36" s="155"/>
      <c r="IV36" s="155"/>
      <c r="IW36" s="155"/>
    </row>
    <row r="37" customFormat="false" ht="15" hidden="false" customHeight="true" outlineLevel="0" collapsed="false">
      <c r="A37" s="155" t="n">
        <f aca="false">+A36+1</f>
        <v>22</v>
      </c>
      <c r="B37" s="226" t="n">
        <v>112500</v>
      </c>
      <c r="C37" s="241"/>
      <c r="D37" s="227" t="n">
        <v>0</v>
      </c>
      <c r="E37" s="241"/>
      <c r="F37" s="228" t="n">
        <v>0</v>
      </c>
      <c r="G37" s="228" t="n">
        <v>0</v>
      </c>
      <c r="H37" s="228" t="n">
        <v>0</v>
      </c>
      <c r="I37" s="228" t="n">
        <v>0</v>
      </c>
      <c r="J37" s="229" t="n">
        <f aca="false">SUM(B37:I37)</f>
        <v>112500</v>
      </c>
      <c r="K37" s="230"/>
      <c r="L37" s="231" t="n">
        <v>0</v>
      </c>
      <c r="M37" s="242"/>
      <c r="N37" s="227" t="n">
        <v>0</v>
      </c>
      <c r="O37" s="242"/>
      <c r="P37" s="232" t="n">
        <v>45000</v>
      </c>
      <c r="Q37" s="233" t="n">
        <f aca="false">Q36</f>
        <v>0</v>
      </c>
      <c r="R37" s="233" t="n">
        <v>0</v>
      </c>
      <c r="S37" s="233" t="n">
        <v>0</v>
      </c>
      <c r="T37" s="234" t="n">
        <f aca="false">SUM(L37:S37)</f>
        <v>45000</v>
      </c>
      <c r="U37" s="155"/>
      <c r="V37" s="243" t="n">
        <f aca="false">IF(AO37=1,0,IF((20000-L37-B37)&lt;0,0,20000-L37-B37))</f>
        <v>0</v>
      </c>
      <c r="W37" s="244"/>
      <c r="X37" s="227" t="n">
        <v>0</v>
      </c>
      <c r="Y37" s="245"/>
      <c r="Z37" s="246" t="n">
        <f aca="false">IF(AO37=1,0,45000-P37-F37)</f>
        <v>0</v>
      </c>
      <c r="AA37" s="235" t="n">
        <v>0</v>
      </c>
      <c r="AB37" s="236" t="n">
        <v>0</v>
      </c>
      <c r="AC37" s="229" t="n">
        <f aca="false">SUM(V37:AB37)</f>
        <v>0</v>
      </c>
      <c r="AD37" s="155"/>
      <c r="AE37" s="237" t="n">
        <f aca="false">+AC37+T37+J37</f>
        <v>157500</v>
      </c>
      <c r="AF37" s="155"/>
      <c r="AG37" s="238" t="n">
        <f aca="false">B37+L37+V37</f>
        <v>112500</v>
      </c>
      <c r="AH37" s="155" t="n">
        <f aca="false">D37+N37+X37</f>
        <v>0</v>
      </c>
      <c r="AI37" s="239" t="n">
        <f aca="false">AB37+AA37+Z37+S37+R37+Q37+P37+I37+H37+G37+F37</f>
        <v>45000</v>
      </c>
      <c r="AJ37" s="155"/>
      <c r="AK37" s="232" t="n">
        <f aca="false">B37+L37</f>
        <v>112500</v>
      </c>
      <c r="AL37" s="232" t="n">
        <f aca="false">V37</f>
        <v>0</v>
      </c>
      <c r="AM37" s="233" t="n">
        <f aca="false">SUM(AK37:AL37)</f>
        <v>112500</v>
      </c>
      <c r="AN37" s="155"/>
      <c r="AO37" s="155" t="n">
        <f aca="false">IF(now-1&gt;AR37,1,"")</f>
        <v>1</v>
      </c>
      <c r="AP37" s="155"/>
      <c r="AQ37" s="155"/>
      <c r="AR37" s="155" t="n">
        <v>36486</v>
      </c>
      <c r="AS37" s="240" t="n">
        <v>36486</v>
      </c>
      <c r="AT37" s="155"/>
      <c r="AU37" s="155"/>
      <c r="AV37" s="155"/>
      <c r="AW37" s="155"/>
      <c r="AX37" s="155"/>
      <c r="AY37" s="155"/>
      <c r="AZ37" s="155"/>
      <c r="BA37" s="155"/>
      <c r="BB37" s="155"/>
      <c r="BC37" s="155"/>
      <c r="BD37" s="155"/>
      <c r="BE37" s="155"/>
      <c r="BF37" s="155"/>
      <c r="BG37" s="155"/>
      <c r="BH37" s="155"/>
      <c r="BI37" s="155"/>
      <c r="BJ37" s="155"/>
      <c r="BK37" s="155"/>
      <c r="BL37" s="155"/>
      <c r="BM37" s="155"/>
      <c r="BN37" s="155"/>
      <c r="BO37" s="155"/>
      <c r="BP37" s="155"/>
      <c r="BQ37" s="155"/>
      <c r="BR37" s="155"/>
      <c r="BS37" s="155"/>
      <c r="BT37" s="155"/>
      <c r="BU37" s="155"/>
      <c r="BV37" s="155"/>
      <c r="BW37" s="155"/>
      <c r="BX37" s="155"/>
      <c r="BY37" s="155"/>
      <c r="BZ37" s="155"/>
      <c r="CA37" s="155"/>
      <c r="CB37" s="155"/>
      <c r="CC37" s="155"/>
      <c r="CD37" s="155"/>
      <c r="CE37" s="155"/>
      <c r="CF37" s="155"/>
      <c r="CG37" s="155"/>
      <c r="CH37" s="155"/>
      <c r="CI37" s="155"/>
      <c r="CJ37" s="155"/>
      <c r="CK37" s="155"/>
      <c r="CL37" s="155"/>
      <c r="CM37" s="155"/>
      <c r="CN37" s="155"/>
      <c r="CO37" s="155"/>
      <c r="CP37" s="155"/>
      <c r="CQ37" s="155"/>
      <c r="CR37" s="155"/>
      <c r="CS37" s="155"/>
      <c r="CT37" s="155"/>
      <c r="CU37" s="155"/>
      <c r="CV37" s="155"/>
      <c r="CW37" s="155"/>
      <c r="CX37" s="155"/>
      <c r="CY37" s="155"/>
      <c r="CZ37" s="155"/>
      <c r="DA37" s="155"/>
      <c r="DB37" s="155"/>
      <c r="DC37" s="155"/>
      <c r="DD37" s="155"/>
      <c r="DE37" s="155"/>
      <c r="DF37" s="155"/>
      <c r="DG37" s="155"/>
      <c r="DH37" s="155"/>
      <c r="DI37" s="155"/>
      <c r="DJ37" s="155"/>
      <c r="DK37" s="155"/>
      <c r="DL37" s="155"/>
      <c r="DM37" s="155"/>
      <c r="DN37" s="155"/>
      <c r="DO37" s="155"/>
      <c r="DP37" s="155"/>
      <c r="DQ37" s="155"/>
      <c r="DR37" s="155"/>
      <c r="DS37" s="155"/>
      <c r="DT37" s="155"/>
      <c r="DU37" s="155"/>
      <c r="DV37" s="155"/>
      <c r="DW37" s="155"/>
      <c r="DX37" s="155"/>
      <c r="DY37" s="155"/>
      <c r="DZ37" s="155"/>
      <c r="EA37" s="155"/>
      <c r="EB37" s="155"/>
      <c r="EC37" s="155"/>
      <c r="ED37" s="155"/>
      <c r="EE37" s="155"/>
      <c r="EF37" s="155"/>
      <c r="EG37" s="155"/>
      <c r="EH37" s="155"/>
      <c r="EI37" s="155"/>
      <c r="EJ37" s="155"/>
      <c r="EK37" s="155"/>
      <c r="EL37" s="155"/>
      <c r="EM37" s="155"/>
      <c r="EN37" s="155"/>
      <c r="EO37" s="155"/>
      <c r="EP37" s="155"/>
      <c r="EQ37" s="155"/>
      <c r="ER37" s="155"/>
      <c r="ES37" s="155"/>
      <c r="ET37" s="155"/>
      <c r="EU37" s="155"/>
      <c r="EV37" s="155"/>
      <c r="EW37" s="155"/>
      <c r="EX37" s="155"/>
      <c r="EY37" s="155"/>
      <c r="EZ37" s="155"/>
      <c r="FA37" s="155"/>
      <c r="FB37" s="155"/>
      <c r="FC37" s="155"/>
      <c r="FD37" s="155"/>
      <c r="FE37" s="155"/>
      <c r="FF37" s="155"/>
      <c r="FG37" s="155"/>
      <c r="FH37" s="155"/>
      <c r="FI37" s="155"/>
      <c r="FJ37" s="155"/>
      <c r="FK37" s="155"/>
      <c r="FL37" s="155"/>
      <c r="FM37" s="155"/>
      <c r="FN37" s="155"/>
      <c r="FO37" s="155"/>
      <c r="FP37" s="155"/>
      <c r="FQ37" s="155"/>
      <c r="FR37" s="155"/>
      <c r="FS37" s="155"/>
      <c r="FT37" s="155"/>
      <c r="FU37" s="155"/>
      <c r="FV37" s="155"/>
      <c r="FW37" s="155"/>
      <c r="FX37" s="155"/>
      <c r="FY37" s="155"/>
      <c r="FZ37" s="155"/>
      <c r="GA37" s="155"/>
      <c r="GB37" s="155"/>
      <c r="GC37" s="155"/>
      <c r="GD37" s="155"/>
      <c r="GE37" s="155"/>
      <c r="GF37" s="155"/>
      <c r="GG37" s="155"/>
      <c r="GH37" s="155"/>
      <c r="GI37" s="155"/>
      <c r="GJ37" s="155"/>
      <c r="GK37" s="155"/>
      <c r="GL37" s="155"/>
      <c r="GM37" s="155"/>
      <c r="GN37" s="155"/>
      <c r="GO37" s="155"/>
      <c r="GP37" s="155"/>
      <c r="GQ37" s="155"/>
      <c r="GR37" s="155"/>
      <c r="GS37" s="155"/>
      <c r="GT37" s="155"/>
      <c r="GU37" s="155"/>
      <c r="GV37" s="155"/>
      <c r="GW37" s="155"/>
      <c r="GX37" s="155"/>
      <c r="GY37" s="155"/>
      <c r="GZ37" s="155"/>
      <c r="HA37" s="155"/>
      <c r="HB37" s="155"/>
      <c r="HC37" s="155"/>
      <c r="HD37" s="155"/>
      <c r="HE37" s="155"/>
      <c r="HF37" s="155"/>
      <c r="HG37" s="155"/>
      <c r="HH37" s="155"/>
      <c r="HI37" s="155"/>
      <c r="HJ37" s="155"/>
      <c r="HK37" s="155"/>
      <c r="HL37" s="155"/>
      <c r="HM37" s="155"/>
      <c r="HN37" s="155"/>
      <c r="HO37" s="155"/>
      <c r="HP37" s="155"/>
      <c r="HQ37" s="155"/>
      <c r="HR37" s="155"/>
      <c r="HS37" s="155"/>
      <c r="HT37" s="155"/>
      <c r="HU37" s="155"/>
      <c r="HV37" s="155"/>
      <c r="HW37" s="155"/>
      <c r="HX37" s="155"/>
      <c r="HY37" s="155"/>
      <c r="HZ37" s="155"/>
      <c r="IA37" s="155"/>
      <c r="IB37" s="155"/>
      <c r="IC37" s="155"/>
      <c r="ID37" s="155"/>
      <c r="IE37" s="155"/>
      <c r="IF37" s="155"/>
      <c r="IG37" s="155"/>
      <c r="IH37" s="155"/>
      <c r="II37" s="155"/>
      <c r="IJ37" s="155"/>
      <c r="IK37" s="155"/>
      <c r="IL37" s="155"/>
      <c r="IM37" s="155"/>
      <c r="IN37" s="155"/>
      <c r="IO37" s="155"/>
      <c r="IP37" s="155"/>
      <c r="IQ37" s="155"/>
      <c r="IR37" s="155"/>
      <c r="IS37" s="155"/>
      <c r="IT37" s="155"/>
      <c r="IU37" s="155"/>
      <c r="IV37" s="155"/>
      <c r="IW37" s="155"/>
    </row>
    <row r="38" customFormat="false" ht="15" hidden="false" customHeight="true" outlineLevel="0" collapsed="false">
      <c r="A38" s="155" t="n">
        <f aca="false">+A37+1</f>
        <v>23</v>
      </c>
      <c r="B38" s="226" t="n">
        <v>100000</v>
      </c>
      <c r="C38" s="241"/>
      <c r="D38" s="227" t="n">
        <v>0</v>
      </c>
      <c r="E38" s="241"/>
      <c r="F38" s="228" t="n">
        <v>0</v>
      </c>
      <c r="G38" s="228" t="n">
        <v>0</v>
      </c>
      <c r="H38" s="228" t="n">
        <v>0</v>
      </c>
      <c r="I38" s="228" t="n">
        <v>0</v>
      </c>
      <c r="J38" s="229" t="n">
        <f aca="false">SUM(B38:I38)</f>
        <v>100000</v>
      </c>
      <c r="K38" s="230"/>
      <c r="L38" s="231" t="n">
        <v>0</v>
      </c>
      <c r="M38" s="242"/>
      <c r="N38" s="227" t="n">
        <v>0</v>
      </c>
      <c r="O38" s="242"/>
      <c r="P38" s="232" t="n">
        <v>45000</v>
      </c>
      <c r="Q38" s="233" t="n">
        <f aca="false">Q37</f>
        <v>0</v>
      </c>
      <c r="R38" s="233" t="n">
        <v>0</v>
      </c>
      <c r="S38" s="233" t="n">
        <v>0</v>
      </c>
      <c r="T38" s="234" t="n">
        <f aca="false">SUM(L38:S38)</f>
        <v>45000</v>
      </c>
      <c r="U38" s="155"/>
      <c r="V38" s="243" t="n">
        <f aca="false">IF(AO38=1,0,IF((20000-L38-B38)&lt;0,0,20000-L38-B38))</f>
        <v>0</v>
      </c>
      <c r="W38" s="244"/>
      <c r="X38" s="227" t="n">
        <v>0</v>
      </c>
      <c r="Y38" s="245"/>
      <c r="Z38" s="246" t="n">
        <f aca="false">IF(AO38=1,0,45000-P38-F38)</f>
        <v>0</v>
      </c>
      <c r="AA38" s="235" t="n">
        <v>0</v>
      </c>
      <c r="AB38" s="236" t="n">
        <v>0</v>
      </c>
      <c r="AC38" s="229" t="n">
        <f aca="false">SUM(V38:AB38)</f>
        <v>0</v>
      </c>
      <c r="AD38" s="155"/>
      <c r="AE38" s="237" t="n">
        <f aca="false">+AC38+T38+J38</f>
        <v>145000</v>
      </c>
      <c r="AF38" s="155"/>
      <c r="AG38" s="238" t="n">
        <f aca="false">B38+L38+V38</f>
        <v>100000</v>
      </c>
      <c r="AH38" s="155" t="n">
        <f aca="false">D38+N38+X38</f>
        <v>0</v>
      </c>
      <c r="AI38" s="239" t="n">
        <f aca="false">AB38+AA38+Z38+S38+R38+Q38+P38+I38+H38+G38+F38</f>
        <v>45000</v>
      </c>
      <c r="AJ38" s="155"/>
      <c r="AK38" s="232" t="n">
        <f aca="false">B38+L38</f>
        <v>100000</v>
      </c>
      <c r="AL38" s="232" t="n">
        <f aca="false">V38</f>
        <v>0</v>
      </c>
      <c r="AM38" s="233" t="n">
        <f aca="false">SUM(AK38:AL38)</f>
        <v>100000</v>
      </c>
      <c r="AN38" s="155"/>
      <c r="AO38" s="155" t="n">
        <f aca="false">IF(now-1&gt;AR38,1,"")</f>
        <v>1</v>
      </c>
      <c r="AP38" s="155"/>
      <c r="AQ38" s="155"/>
      <c r="AR38" s="155" t="n">
        <v>36487</v>
      </c>
      <c r="AS38" s="240" t="n">
        <v>36487</v>
      </c>
      <c r="AT38" s="155"/>
      <c r="AU38" s="155"/>
      <c r="AV38" s="155"/>
      <c r="AW38" s="155"/>
      <c r="AX38" s="155"/>
      <c r="AY38" s="155"/>
      <c r="AZ38" s="155"/>
      <c r="BA38" s="155"/>
      <c r="BB38" s="155"/>
      <c r="BC38" s="155"/>
      <c r="BD38" s="155"/>
      <c r="BE38" s="155"/>
      <c r="BF38" s="155"/>
      <c r="BG38" s="155"/>
      <c r="BH38" s="155"/>
      <c r="BI38" s="155"/>
      <c r="BJ38" s="155"/>
      <c r="BK38" s="155"/>
      <c r="BL38" s="155"/>
      <c r="BM38" s="155"/>
      <c r="BN38" s="155"/>
      <c r="BO38" s="155"/>
      <c r="BP38" s="155"/>
      <c r="BQ38" s="155"/>
      <c r="BR38" s="155"/>
      <c r="BS38" s="155"/>
      <c r="BT38" s="155"/>
      <c r="BU38" s="155"/>
      <c r="BV38" s="155"/>
      <c r="BW38" s="155"/>
      <c r="BX38" s="155"/>
      <c r="BY38" s="155"/>
      <c r="BZ38" s="155"/>
      <c r="CA38" s="155"/>
      <c r="CB38" s="155"/>
      <c r="CC38" s="155"/>
      <c r="CD38" s="155"/>
      <c r="CE38" s="155"/>
      <c r="CF38" s="155"/>
      <c r="CG38" s="155"/>
      <c r="CH38" s="155"/>
      <c r="CI38" s="155"/>
      <c r="CJ38" s="155"/>
      <c r="CK38" s="155"/>
      <c r="CL38" s="155"/>
      <c r="CM38" s="155"/>
      <c r="CN38" s="155"/>
      <c r="CO38" s="155"/>
      <c r="CP38" s="155"/>
      <c r="CQ38" s="155"/>
      <c r="CR38" s="155"/>
      <c r="CS38" s="155"/>
      <c r="CT38" s="155"/>
      <c r="CU38" s="155"/>
      <c r="CV38" s="155"/>
      <c r="CW38" s="155"/>
      <c r="CX38" s="155"/>
      <c r="CY38" s="155"/>
      <c r="CZ38" s="155"/>
      <c r="DA38" s="155"/>
      <c r="DB38" s="155"/>
      <c r="DC38" s="155"/>
      <c r="DD38" s="155"/>
      <c r="DE38" s="155"/>
      <c r="DF38" s="155"/>
      <c r="DG38" s="155"/>
      <c r="DH38" s="155"/>
      <c r="DI38" s="155"/>
      <c r="DJ38" s="155"/>
      <c r="DK38" s="155"/>
      <c r="DL38" s="155"/>
      <c r="DM38" s="155"/>
      <c r="DN38" s="155"/>
      <c r="DO38" s="155"/>
      <c r="DP38" s="155"/>
      <c r="DQ38" s="155"/>
      <c r="DR38" s="155"/>
      <c r="DS38" s="155"/>
      <c r="DT38" s="155"/>
      <c r="DU38" s="155"/>
      <c r="DV38" s="155"/>
      <c r="DW38" s="155"/>
      <c r="DX38" s="155"/>
      <c r="DY38" s="155"/>
      <c r="DZ38" s="155"/>
      <c r="EA38" s="155"/>
      <c r="EB38" s="155"/>
      <c r="EC38" s="155"/>
      <c r="ED38" s="155"/>
      <c r="EE38" s="155"/>
      <c r="EF38" s="155"/>
      <c r="EG38" s="155"/>
      <c r="EH38" s="155"/>
      <c r="EI38" s="155"/>
      <c r="EJ38" s="155"/>
      <c r="EK38" s="155"/>
      <c r="EL38" s="155"/>
      <c r="EM38" s="155"/>
      <c r="EN38" s="155"/>
      <c r="EO38" s="155"/>
      <c r="EP38" s="155"/>
      <c r="EQ38" s="155"/>
      <c r="ER38" s="155"/>
      <c r="ES38" s="155"/>
      <c r="ET38" s="155"/>
      <c r="EU38" s="155"/>
      <c r="EV38" s="155"/>
      <c r="EW38" s="155"/>
      <c r="EX38" s="155"/>
      <c r="EY38" s="155"/>
      <c r="EZ38" s="155"/>
      <c r="FA38" s="155"/>
      <c r="FB38" s="155"/>
      <c r="FC38" s="155"/>
      <c r="FD38" s="155"/>
      <c r="FE38" s="155"/>
      <c r="FF38" s="155"/>
      <c r="FG38" s="155"/>
      <c r="FH38" s="155"/>
      <c r="FI38" s="155"/>
      <c r="FJ38" s="155"/>
      <c r="FK38" s="155"/>
      <c r="FL38" s="155"/>
      <c r="FM38" s="155"/>
      <c r="FN38" s="155"/>
      <c r="FO38" s="155"/>
      <c r="FP38" s="155"/>
      <c r="FQ38" s="155"/>
      <c r="FR38" s="155"/>
      <c r="FS38" s="155"/>
      <c r="FT38" s="155"/>
      <c r="FU38" s="155"/>
      <c r="FV38" s="155"/>
      <c r="FW38" s="155"/>
      <c r="FX38" s="155"/>
      <c r="FY38" s="155"/>
      <c r="FZ38" s="155"/>
      <c r="GA38" s="155"/>
      <c r="GB38" s="155"/>
      <c r="GC38" s="155"/>
      <c r="GD38" s="155"/>
      <c r="GE38" s="155"/>
      <c r="GF38" s="155"/>
      <c r="GG38" s="155"/>
      <c r="GH38" s="155"/>
      <c r="GI38" s="155"/>
      <c r="GJ38" s="155"/>
      <c r="GK38" s="155"/>
      <c r="GL38" s="155"/>
      <c r="GM38" s="155"/>
      <c r="GN38" s="155"/>
      <c r="GO38" s="155"/>
      <c r="GP38" s="155"/>
      <c r="GQ38" s="155"/>
      <c r="GR38" s="155"/>
      <c r="GS38" s="155"/>
      <c r="GT38" s="155"/>
      <c r="GU38" s="155"/>
      <c r="GV38" s="155"/>
      <c r="GW38" s="155"/>
      <c r="GX38" s="155"/>
      <c r="GY38" s="155"/>
      <c r="GZ38" s="155"/>
      <c r="HA38" s="155"/>
      <c r="HB38" s="155"/>
      <c r="HC38" s="155"/>
      <c r="HD38" s="155"/>
      <c r="HE38" s="155"/>
      <c r="HF38" s="155"/>
      <c r="HG38" s="155"/>
      <c r="HH38" s="155"/>
      <c r="HI38" s="155"/>
      <c r="HJ38" s="155"/>
      <c r="HK38" s="155"/>
      <c r="HL38" s="155"/>
      <c r="HM38" s="155"/>
      <c r="HN38" s="155"/>
      <c r="HO38" s="155"/>
      <c r="HP38" s="155"/>
      <c r="HQ38" s="155"/>
      <c r="HR38" s="155"/>
      <c r="HS38" s="155"/>
      <c r="HT38" s="155"/>
      <c r="HU38" s="155"/>
      <c r="HV38" s="155"/>
      <c r="HW38" s="155"/>
      <c r="HX38" s="155"/>
      <c r="HY38" s="155"/>
      <c r="HZ38" s="155"/>
      <c r="IA38" s="155"/>
      <c r="IB38" s="155"/>
      <c r="IC38" s="155"/>
      <c r="ID38" s="155"/>
      <c r="IE38" s="155"/>
      <c r="IF38" s="155"/>
      <c r="IG38" s="155"/>
      <c r="IH38" s="155"/>
      <c r="II38" s="155"/>
      <c r="IJ38" s="155"/>
      <c r="IK38" s="155"/>
      <c r="IL38" s="155"/>
      <c r="IM38" s="155"/>
      <c r="IN38" s="155"/>
      <c r="IO38" s="155"/>
      <c r="IP38" s="155"/>
      <c r="IQ38" s="155"/>
      <c r="IR38" s="155"/>
      <c r="IS38" s="155"/>
      <c r="IT38" s="155"/>
      <c r="IU38" s="155"/>
      <c r="IV38" s="155"/>
      <c r="IW38" s="155"/>
    </row>
    <row r="39" customFormat="false" ht="15" hidden="false" customHeight="true" outlineLevel="0" collapsed="false">
      <c r="A39" s="155" t="n">
        <f aca="false">+A38+1</f>
        <v>24</v>
      </c>
      <c r="B39" s="226" t="n">
        <v>91667</v>
      </c>
      <c r="C39" s="241"/>
      <c r="D39" s="227" t="n">
        <v>0</v>
      </c>
      <c r="E39" s="241"/>
      <c r="F39" s="228" t="n">
        <v>0</v>
      </c>
      <c r="G39" s="228" t="n">
        <v>0</v>
      </c>
      <c r="H39" s="228" t="n">
        <v>0</v>
      </c>
      <c r="I39" s="228" t="n">
        <v>0</v>
      </c>
      <c r="J39" s="229" t="n">
        <f aca="false">SUM(B39:I39)</f>
        <v>91667</v>
      </c>
      <c r="K39" s="230"/>
      <c r="L39" s="231" t="n">
        <v>0</v>
      </c>
      <c r="M39" s="242"/>
      <c r="N39" s="227" t="n">
        <v>0</v>
      </c>
      <c r="O39" s="242"/>
      <c r="P39" s="232" t="n">
        <v>45000</v>
      </c>
      <c r="Q39" s="233" t="n">
        <f aca="false">Q38</f>
        <v>0</v>
      </c>
      <c r="R39" s="233" t="n">
        <v>0</v>
      </c>
      <c r="S39" s="233" t="n">
        <v>0</v>
      </c>
      <c r="T39" s="234" t="n">
        <f aca="false">SUM(L39:S39)</f>
        <v>45000</v>
      </c>
      <c r="U39" s="155"/>
      <c r="V39" s="243" t="n">
        <f aca="false">IF(AO39=1,0,IF((20000-L39-B39)&lt;0,0,20000-L39-B39))</f>
        <v>0</v>
      </c>
      <c r="W39" s="244"/>
      <c r="X39" s="227" t="n">
        <v>0</v>
      </c>
      <c r="Y39" s="245"/>
      <c r="Z39" s="246" t="n">
        <f aca="false">IF(AO39=1,0,45000-P39-F39)</f>
        <v>0</v>
      </c>
      <c r="AA39" s="235" t="n">
        <v>0</v>
      </c>
      <c r="AB39" s="236" t="n">
        <v>0</v>
      </c>
      <c r="AC39" s="229" t="n">
        <f aca="false">SUM(V39:AB39)</f>
        <v>0</v>
      </c>
      <c r="AD39" s="155"/>
      <c r="AE39" s="237" t="n">
        <f aca="false">+AC39+T39+J39</f>
        <v>136667</v>
      </c>
      <c r="AF39" s="155"/>
      <c r="AG39" s="238" t="n">
        <f aca="false">B39+L39+V39</f>
        <v>91667</v>
      </c>
      <c r="AH39" s="155" t="n">
        <f aca="false">D39+N39+X39</f>
        <v>0</v>
      </c>
      <c r="AI39" s="239" t="n">
        <f aca="false">AB39+AA39+Z39+S39+R39+Q39+P39+I39+H39+G39+F39</f>
        <v>45000</v>
      </c>
      <c r="AJ39" s="155"/>
      <c r="AK39" s="232" t="n">
        <f aca="false">B39+L39</f>
        <v>91667</v>
      </c>
      <c r="AL39" s="232" t="n">
        <f aca="false">V39</f>
        <v>0</v>
      </c>
      <c r="AM39" s="233" t="n">
        <f aca="false">SUM(AK39:AL39)</f>
        <v>91667</v>
      </c>
      <c r="AN39" s="155"/>
      <c r="AO39" s="155" t="n">
        <f aca="false">IF(now-1&gt;AR39,1,"")</f>
        <v>1</v>
      </c>
      <c r="AP39" s="155"/>
      <c r="AQ39" s="155"/>
      <c r="AR39" s="155" t="n">
        <v>36488</v>
      </c>
      <c r="AS39" s="240" t="n">
        <v>36488</v>
      </c>
      <c r="AT39" s="155"/>
      <c r="AU39" s="155"/>
      <c r="AV39" s="155"/>
      <c r="AW39" s="155"/>
      <c r="AX39" s="155"/>
      <c r="AY39" s="155"/>
      <c r="AZ39" s="155"/>
      <c r="BA39" s="155"/>
      <c r="BB39" s="155"/>
      <c r="BC39" s="155"/>
      <c r="BD39" s="155"/>
      <c r="BE39" s="155"/>
      <c r="BF39" s="155"/>
      <c r="BG39" s="155"/>
      <c r="BH39" s="155"/>
      <c r="BI39" s="155"/>
      <c r="BJ39" s="155"/>
      <c r="BK39" s="155"/>
      <c r="BL39" s="155"/>
      <c r="BM39" s="155"/>
      <c r="BN39" s="155"/>
      <c r="BO39" s="155"/>
      <c r="BP39" s="155"/>
      <c r="BQ39" s="155"/>
      <c r="BR39" s="155"/>
      <c r="BS39" s="155"/>
      <c r="BT39" s="155"/>
      <c r="BU39" s="155"/>
      <c r="BV39" s="155"/>
      <c r="BW39" s="155"/>
      <c r="BX39" s="155"/>
      <c r="BY39" s="155"/>
      <c r="BZ39" s="155"/>
      <c r="CA39" s="155"/>
      <c r="CB39" s="155"/>
      <c r="CC39" s="155"/>
      <c r="CD39" s="155"/>
      <c r="CE39" s="155"/>
      <c r="CF39" s="155"/>
      <c r="CG39" s="155"/>
      <c r="CH39" s="155"/>
      <c r="CI39" s="155"/>
      <c r="CJ39" s="155"/>
      <c r="CK39" s="155"/>
      <c r="CL39" s="155"/>
      <c r="CM39" s="155"/>
      <c r="CN39" s="155"/>
      <c r="CO39" s="155"/>
      <c r="CP39" s="155"/>
      <c r="CQ39" s="155"/>
      <c r="CR39" s="155"/>
      <c r="CS39" s="155"/>
      <c r="CT39" s="155"/>
      <c r="CU39" s="155"/>
      <c r="CV39" s="155"/>
      <c r="CW39" s="155"/>
      <c r="CX39" s="155"/>
      <c r="CY39" s="155"/>
      <c r="CZ39" s="155"/>
      <c r="DA39" s="155"/>
      <c r="DB39" s="155"/>
      <c r="DC39" s="155"/>
      <c r="DD39" s="155"/>
      <c r="DE39" s="155"/>
      <c r="DF39" s="155"/>
      <c r="DG39" s="155"/>
      <c r="DH39" s="155"/>
      <c r="DI39" s="155"/>
      <c r="DJ39" s="155"/>
      <c r="DK39" s="155"/>
      <c r="DL39" s="155"/>
      <c r="DM39" s="155"/>
      <c r="DN39" s="155"/>
      <c r="DO39" s="155"/>
      <c r="DP39" s="155"/>
      <c r="DQ39" s="155"/>
      <c r="DR39" s="155"/>
      <c r="DS39" s="155"/>
      <c r="DT39" s="155"/>
      <c r="DU39" s="155"/>
      <c r="DV39" s="155"/>
      <c r="DW39" s="155"/>
      <c r="DX39" s="155"/>
      <c r="DY39" s="155"/>
      <c r="DZ39" s="155"/>
      <c r="EA39" s="155"/>
      <c r="EB39" s="155"/>
      <c r="EC39" s="155"/>
      <c r="ED39" s="155"/>
      <c r="EE39" s="155"/>
      <c r="EF39" s="155"/>
      <c r="EG39" s="155"/>
      <c r="EH39" s="155"/>
      <c r="EI39" s="155"/>
      <c r="EJ39" s="155"/>
      <c r="EK39" s="155"/>
      <c r="EL39" s="155"/>
      <c r="EM39" s="155"/>
      <c r="EN39" s="155"/>
      <c r="EO39" s="155"/>
      <c r="EP39" s="155"/>
      <c r="EQ39" s="155"/>
      <c r="ER39" s="155"/>
      <c r="ES39" s="155"/>
      <c r="ET39" s="155"/>
      <c r="EU39" s="155"/>
      <c r="EV39" s="155"/>
      <c r="EW39" s="155"/>
      <c r="EX39" s="155"/>
      <c r="EY39" s="155"/>
      <c r="EZ39" s="155"/>
      <c r="FA39" s="155"/>
      <c r="FB39" s="155"/>
      <c r="FC39" s="155"/>
      <c r="FD39" s="155"/>
      <c r="FE39" s="155"/>
      <c r="FF39" s="155"/>
      <c r="FG39" s="155"/>
      <c r="FH39" s="155"/>
      <c r="FI39" s="155"/>
      <c r="FJ39" s="155"/>
      <c r="FK39" s="155"/>
      <c r="FL39" s="155"/>
      <c r="FM39" s="155"/>
      <c r="FN39" s="155"/>
      <c r="FO39" s="155"/>
      <c r="FP39" s="155"/>
      <c r="FQ39" s="155"/>
      <c r="FR39" s="155"/>
      <c r="FS39" s="155"/>
      <c r="FT39" s="155"/>
      <c r="FU39" s="155"/>
      <c r="FV39" s="155"/>
      <c r="FW39" s="155"/>
      <c r="FX39" s="155"/>
      <c r="FY39" s="155"/>
      <c r="FZ39" s="155"/>
      <c r="GA39" s="155"/>
      <c r="GB39" s="155"/>
      <c r="GC39" s="155"/>
      <c r="GD39" s="155"/>
      <c r="GE39" s="155"/>
      <c r="GF39" s="155"/>
      <c r="GG39" s="155"/>
      <c r="GH39" s="155"/>
      <c r="GI39" s="155"/>
      <c r="GJ39" s="155"/>
      <c r="GK39" s="155"/>
      <c r="GL39" s="155"/>
      <c r="GM39" s="155"/>
      <c r="GN39" s="155"/>
      <c r="GO39" s="155"/>
      <c r="GP39" s="155"/>
      <c r="GQ39" s="155"/>
      <c r="GR39" s="155"/>
      <c r="GS39" s="155"/>
      <c r="GT39" s="155"/>
      <c r="GU39" s="155"/>
      <c r="GV39" s="155"/>
      <c r="GW39" s="155"/>
      <c r="GX39" s="155"/>
      <c r="GY39" s="155"/>
      <c r="GZ39" s="155"/>
      <c r="HA39" s="155"/>
      <c r="HB39" s="155"/>
      <c r="HC39" s="155"/>
      <c r="HD39" s="155"/>
      <c r="HE39" s="155"/>
      <c r="HF39" s="155"/>
      <c r="HG39" s="155"/>
      <c r="HH39" s="155"/>
      <c r="HI39" s="155"/>
      <c r="HJ39" s="155"/>
      <c r="HK39" s="155"/>
      <c r="HL39" s="155"/>
      <c r="HM39" s="155"/>
      <c r="HN39" s="155"/>
      <c r="HO39" s="155"/>
      <c r="HP39" s="155"/>
      <c r="HQ39" s="155"/>
      <c r="HR39" s="155"/>
      <c r="HS39" s="155"/>
      <c r="HT39" s="155"/>
      <c r="HU39" s="155"/>
      <c r="HV39" s="155"/>
      <c r="HW39" s="155"/>
      <c r="HX39" s="155"/>
      <c r="HY39" s="155"/>
      <c r="HZ39" s="155"/>
      <c r="IA39" s="155"/>
      <c r="IB39" s="155"/>
      <c r="IC39" s="155"/>
      <c r="ID39" s="155"/>
      <c r="IE39" s="155"/>
      <c r="IF39" s="155"/>
      <c r="IG39" s="155"/>
      <c r="IH39" s="155"/>
      <c r="II39" s="155"/>
      <c r="IJ39" s="155"/>
      <c r="IK39" s="155"/>
      <c r="IL39" s="155"/>
      <c r="IM39" s="155"/>
      <c r="IN39" s="155"/>
      <c r="IO39" s="155"/>
      <c r="IP39" s="155"/>
      <c r="IQ39" s="155"/>
      <c r="IR39" s="155"/>
      <c r="IS39" s="155"/>
      <c r="IT39" s="155"/>
      <c r="IU39" s="155"/>
      <c r="IV39" s="155"/>
      <c r="IW39" s="155"/>
    </row>
    <row r="40" customFormat="false" ht="15" hidden="false" customHeight="true" outlineLevel="0" collapsed="false">
      <c r="A40" s="155" t="n">
        <f aca="false">+A39+1</f>
        <v>25</v>
      </c>
      <c r="B40" s="226" t="n">
        <v>16000</v>
      </c>
      <c r="C40" s="241"/>
      <c r="D40" s="227" t="n">
        <v>0</v>
      </c>
      <c r="E40" s="241"/>
      <c r="F40" s="228" t="n">
        <v>0</v>
      </c>
      <c r="G40" s="228" t="n">
        <v>0</v>
      </c>
      <c r="H40" s="228" t="n">
        <v>0</v>
      </c>
      <c r="I40" s="228" t="n">
        <v>0</v>
      </c>
      <c r="J40" s="229" t="n">
        <f aca="false">SUM(B40:I40)</f>
        <v>16000</v>
      </c>
      <c r="K40" s="230"/>
      <c r="L40" s="231" t="n">
        <v>0</v>
      </c>
      <c r="M40" s="242"/>
      <c r="N40" s="227" t="n">
        <v>0</v>
      </c>
      <c r="O40" s="242"/>
      <c r="P40" s="232" t="n">
        <v>0</v>
      </c>
      <c r="Q40" s="233" t="n">
        <f aca="false">Q39</f>
        <v>0</v>
      </c>
      <c r="R40" s="233" t="n">
        <v>0</v>
      </c>
      <c r="S40" s="233" t="n">
        <v>10000</v>
      </c>
      <c r="T40" s="234" t="n">
        <f aca="false">SUM(L40:S40)</f>
        <v>10000</v>
      </c>
      <c r="U40" s="155"/>
      <c r="V40" s="243" t="n">
        <f aca="false">IF(AO40=1,0,IF((20000-L40-B40)&lt;0,0,20000-L40-B40))</f>
        <v>0</v>
      </c>
      <c r="W40" s="244"/>
      <c r="X40" s="227" t="n">
        <v>0</v>
      </c>
      <c r="Y40" s="245"/>
      <c r="Z40" s="246" t="n">
        <f aca="false">IF(AO40=1,0,45000-P40-F40)</f>
        <v>0</v>
      </c>
      <c r="AA40" s="235" t="n">
        <v>0</v>
      </c>
      <c r="AB40" s="236" t="n">
        <v>0</v>
      </c>
      <c r="AC40" s="229" t="n">
        <f aca="false">SUM(V40:AB40)</f>
        <v>0</v>
      </c>
      <c r="AD40" s="155"/>
      <c r="AE40" s="237" t="n">
        <f aca="false">+AC40+T40+J40</f>
        <v>26000</v>
      </c>
      <c r="AF40" s="155"/>
      <c r="AG40" s="238" t="n">
        <f aca="false">B40+L40+V40</f>
        <v>16000</v>
      </c>
      <c r="AH40" s="155" t="n">
        <f aca="false">D40+N40+X40</f>
        <v>0</v>
      </c>
      <c r="AI40" s="239" t="n">
        <f aca="false">AB40+AA40+Z40+S40+R40+Q40+P40+I40+H40+G40+F40</f>
        <v>10000</v>
      </c>
      <c r="AJ40" s="155"/>
      <c r="AK40" s="232" t="n">
        <f aca="false">B40+L40</f>
        <v>16000</v>
      </c>
      <c r="AL40" s="232" t="n">
        <f aca="false">V40</f>
        <v>0</v>
      </c>
      <c r="AM40" s="233" t="n">
        <f aca="false">SUM(AK40:AL40)</f>
        <v>16000</v>
      </c>
      <c r="AN40" s="155"/>
      <c r="AO40" s="155" t="n">
        <f aca="false">IF(now-1&gt;AR40,1,"")</f>
        <v>1</v>
      </c>
      <c r="AP40" s="155"/>
      <c r="AQ40" s="155"/>
      <c r="AR40" s="155" t="n">
        <v>36489</v>
      </c>
      <c r="AS40" s="240" t="n">
        <v>36489</v>
      </c>
      <c r="AT40" s="155"/>
      <c r="AU40" s="155"/>
      <c r="AV40" s="155"/>
      <c r="AW40" s="155"/>
      <c r="AX40" s="155"/>
      <c r="AY40" s="155"/>
      <c r="AZ40" s="155"/>
      <c r="BA40" s="155"/>
      <c r="BB40" s="155"/>
      <c r="BC40" s="155"/>
      <c r="BD40" s="155"/>
      <c r="BE40" s="155"/>
      <c r="BF40" s="155"/>
      <c r="BG40" s="155"/>
      <c r="BH40" s="155"/>
      <c r="BI40" s="155"/>
      <c r="BJ40" s="155"/>
      <c r="BK40" s="155"/>
      <c r="BL40" s="155"/>
      <c r="BM40" s="155"/>
      <c r="BN40" s="155"/>
      <c r="BO40" s="155"/>
      <c r="BP40" s="155"/>
      <c r="BQ40" s="155"/>
      <c r="BR40" s="155"/>
      <c r="BS40" s="155"/>
      <c r="BT40" s="155"/>
      <c r="BU40" s="155"/>
      <c r="BV40" s="155"/>
      <c r="BW40" s="155"/>
      <c r="BX40" s="155"/>
      <c r="BY40" s="155"/>
      <c r="BZ40" s="155"/>
      <c r="CA40" s="155"/>
      <c r="CB40" s="155"/>
      <c r="CC40" s="155"/>
      <c r="CD40" s="155"/>
      <c r="CE40" s="155"/>
      <c r="CF40" s="155"/>
      <c r="CG40" s="155"/>
      <c r="CH40" s="155"/>
      <c r="CI40" s="155"/>
      <c r="CJ40" s="155"/>
      <c r="CK40" s="155"/>
      <c r="CL40" s="155"/>
      <c r="CM40" s="155"/>
      <c r="CN40" s="155"/>
      <c r="CO40" s="155"/>
      <c r="CP40" s="155"/>
      <c r="CQ40" s="155"/>
      <c r="CR40" s="155"/>
      <c r="CS40" s="155"/>
      <c r="CT40" s="155"/>
      <c r="CU40" s="155"/>
      <c r="CV40" s="155"/>
      <c r="CW40" s="155"/>
      <c r="CX40" s="155"/>
      <c r="CY40" s="155"/>
      <c r="CZ40" s="155"/>
      <c r="DA40" s="155"/>
      <c r="DB40" s="155"/>
      <c r="DC40" s="155"/>
      <c r="DD40" s="155"/>
      <c r="DE40" s="155"/>
      <c r="DF40" s="155"/>
      <c r="DG40" s="155"/>
      <c r="DH40" s="155"/>
      <c r="DI40" s="155"/>
      <c r="DJ40" s="155"/>
      <c r="DK40" s="155"/>
      <c r="DL40" s="155"/>
      <c r="DM40" s="155"/>
      <c r="DN40" s="155"/>
      <c r="DO40" s="155"/>
      <c r="DP40" s="155"/>
      <c r="DQ40" s="155"/>
      <c r="DR40" s="155"/>
      <c r="DS40" s="155"/>
      <c r="DT40" s="155"/>
      <c r="DU40" s="155"/>
      <c r="DV40" s="155"/>
      <c r="DW40" s="155"/>
      <c r="DX40" s="155"/>
      <c r="DY40" s="155"/>
      <c r="DZ40" s="155"/>
      <c r="EA40" s="155"/>
      <c r="EB40" s="155"/>
      <c r="EC40" s="155"/>
      <c r="ED40" s="155"/>
      <c r="EE40" s="155"/>
      <c r="EF40" s="155"/>
      <c r="EG40" s="155"/>
      <c r="EH40" s="155"/>
      <c r="EI40" s="155"/>
      <c r="EJ40" s="155"/>
      <c r="EK40" s="155"/>
      <c r="EL40" s="155"/>
      <c r="EM40" s="155"/>
      <c r="EN40" s="155"/>
      <c r="EO40" s="155"/>
      <c r="EP40" s="155"/>
      <c r="EQ40" s="155"/>
      <c r="ER40" s="155"/>
      <c r="ES40" s="155"/>
      <c r="ET40" s="155"/>
      <c r="EU40" s="155"/>
      <c r="EV40" s="155"/>
      <c r="EW40" s="155"/>
      <c r="EX40" s="155"/>
      <c r="EY40" s="155"/>
      <c r="EZ40" s="155"/>
      <c r="FA40" s="155"/>
      <c r="FB40" s="155"/>
      <c r="FC40" s="155"/>
      <c r="FD40" s="155"/>
      <c r="FE40" s="155"/>
      <c r="FF40" s="155"/>
      <c r="FG40" s="155"/>
      <c r="FH40" s="155"/>
      <c r="FI40" s="155"/>
      <c r="FJ40" s="155"/>
      <c r="FK40" s="155"/>
      <c r="FL40" s="155"/>
      <c r="FM40" s="155"/>
      <c r="FN40" s="155"/>
      <c r="FO40" s="155"/>
      <c r="FP40" s="155"/>
      <c r="FQ40" s="155"/>
      <c r="FR40" s="155"/>
      <c r="FS40" s="155"/>
      <c r="FT40" s="155"/>
      <c r="FU40" s="155"/>
      <c r="FV40" s="155"/>
      <c r="FW40" s="155"/>
      <c r="FX40" s="155"/>
      <c r="FY40" s="155"/>
      <c r="FZ40" s="155"/>
      <c r="GA40" s="155"/>
      <c r="GB40" s="155"/>
      <c r="GC40" s="155"/>
      <c r="GD40" s="155"/>
      <c r="GE40" s="155"/>
      <c r="GF40" s="155"/>
      <c r="GG40" s="155"/>
      <c r="GH40" s="155"/>
      <c r="GI40" s="155"/>
      <c r="GJ40" s="155"/>
      <c r="GK40" s="155"/>
      <c r="GL40" s="155"/>
      <c r="GM40" s="155"/>
      <c r="GN40" s="155"/>
      <c r="GO40" s="155"/>
      <c r="GP40" s="155"/>
      <c r="GQ40" s="155"/>
      <c r="GR40" s="155"/>
      <c r="GS40" s="155"/>
      <c r="GT40" s="155"/>
      <c r="GU40" s="155"/>
      <c r="GV40" s="155"/>
      <c r="GW40" s="155"/>
      <c r="GX40" s="155"/>
      <c r="GY40" s="155"/>
      <c r="GZ40" s="155"/>
      <c r="HA40" s="155"/>
      <c r="HB40" s="155"/>
      <c r="HC40" s="155"/>
      <c r="HD40" s="155"/>
      <c r="HE40" s="155"/>
      <c r="HF40" s="155"/>
      <c r="HG40" s="155"/>
      <c r="HH40" s="155"/>
      <c r="HI40" s="155"/>
      <c r="HJ40" s="155"/>
      <c r="HK40" s="155"/>
      <c r="HL40" s="155"/>
      <c r="HM40" s="155"/>
      <c r="HN40" s="155"/>
      <c r="HO40" s="155"/>
      <c r="HP40" s="155"/>
      <c r="HQ40" s="155"/>
      <c r="HR40" s="155"/>
      <c r="HS40" s="155"/>
      <c r="HT40" s="155"/>
      <c r="HU40" s="155"/>
      <c r="HV40" s="155"/>
      <c r="HW40" s="155"/>
      <c r="HX40" s="155"/>
      <c r="HY40" s="155"/>
      <c r="HZ40" s="155"/>
      <c r="IA40" s="155"/>
      <c r="IB40" s="155"/>
      <c r="IC40" s="155"/>
      <c r="ID40" s="155"/>
      <c r="IE40" s="155"/>
      <c r="IF40" s="155"/>
      <c r="IG40" s="155"/>
      <c r="IH40" s="155"/>
      <c r="II40" s="155"/>
      <c r="IJ40" s="155"/>
      <c r="IK40" s="155"/>
      <c r="IL40" s="155"/>
      <c r="IM40" s="155"/>
      <c r="IN40" s="155"/>
      <c r="IO40" s="155"/>
      <c r="IP40" s="155"/>
      <c r="IQ40" s="155"/>
      <c r="IR40" s="155"/>
      <c r="IS40" s="155"/>
      <c r="IT40" s="155"/>
      <c r="IU40" s="155"/>
      <c r="IV40" s="155"/>
      <c r="IW40" s="155"/>
    </row>
    <row r="41" customFormat="false" ht="15" hidden="false" customHeight="true" outlineLevel="0" collapsed="false">
      <c r="A41" s="155" t="n">
        <f aca="false">+A40+1</f>
        <v>26</v>
      </c>
      <c r="B41" s="226" t="n">
        <v>68500</v>
      </c>
      <c r="C41" s="241"/>
      <c r="D41" s="227" t="n">
        <v>0</v>
      </c>
      <c r="E41" s="241"/>
      <c r="F41" s="228" t="n">
        <v>0</v>
      </c>
      <c r="G41" s="228" t="n">
        <v>0</v>
      </c>
      <c r="H41" s="228" t="n">
        <v>0</v>
      </c>
      <c r="I41" s="228" t="n">
        <v>0</v>
      </c>
      <c r="J41" s="229" t="n">
        <f aca="false">SUM(B41:I41)</f>
        <v>68500</v>
      </c>
      <c r="K41" s="230"/>
      <c r="L41" s="231" t="n">
        <v>0</v>
      </c>
      <c r="M41" s="242"/>
      <c r="N41" s="227" t="n">
        <v>0</v>
      </c>
      <c r="O41" s="242"/>
      <c r="P41" s="232" t="n">
        <v>0</v>
      </c>
      <c r="Q41" s="233" t="n">
        <f aca="false">Q40</f>
        <v>0</v>
      </c>
      <c r="R41" s="233" t="n">
        <v>0</v>
      </c>
      <c r="S41" s="233" t="n">
        <v>10000</v>
      </c>
      <c r="T41" s="234" t="n">
        <f aca="false">SUM(L41:S41)</f>
        <v>10000</v>
      </c>
      <c r="U41" s="155"/>
      <c r="V41" s="243" t="n">
        <f aca="false">IF(AO41=1,0,IF((20000-L41-B41)&lt;0,0,20000-L41-B41))</f>
        <v>0</v>
      </c>
      <c r="W41" s="244"/>
      <c r="X41" s="227" t="n">
        <v>0</v>
      </c>
      <c r="Y41" s="245"/>
      <c r="Z41" s="246" t="n">
        <f aca="false">IF(AO41=1,0,45000-P41-F41)</f>
        <v>0</v>
      </c>
      <c r="AA41" s="235" t="n">
        <v>0</v>
      </c>
      <c r="AB41" s="236" t="n">
        <v>0</v>
      </c>
      <c r="AC41" s="229" t="n">
        <f aca="false">SUM(V41:AB41)</f>
        <v>0</v>
      </c>
      <c r="AD41" s="155"/>
      <c r="AE41" s="237" t="n">
        <f aca="false">+AC41+T41+J41</f>
        <v>78500</v>
      </c>
      <c r="AF41" s="155"/>
      <c r="AG41" s="238" t="n">
        <f aca="false">B41+L41+V41</f>
        <v>68500</v>
      </c>
      <c r="AH41" s="155" t="n">
        <f aca="false">D41+N41+X41</f>
        <v>0</v>
      </c>
      <c r="AI41" s="239" t="n">
        <f aca="false">AB41+AA41+Z41+S41+R41+Q41+P41+I41+H41+G41+F41</f>
        <v>10000</v>
      </c>
      <c r="AJ41" s="155"/>
      <c r="AK41" s="232" t="n">
        <f aca="false">B41+L41</f>
        <v>68500</v>
      </c>
      <c r="AL41" s="232" t="n">
        <f aca="false">V41</f>
        <v>0</v>
      </c>
      <c r="AM41" s="233" t="n">
        <f aca="false">SUM(AK41:AL41)</f>
        <v>68500</v>
      </c>
      <c r="AN41" s="155"/>
      <c r="AO41" s="155" t="n">
        <f aca="false">IF(now-1&gt;AR41,1,"")</f>
        <v>1</v>
      </c>
      <c r="AP41" s="155"/>
      <c r="AQ41" s="155"/>
      <c r="AR41" s="155" t="n">
        <v>36490</v>
      </c>
      <c r="AS41" s="240" t="n">
        <v>36490</v>
      </c>
      <c r="AT41" s="155"/>
      <c r="AU41" s="155"/>
      <c r="AV41" s="155"/>
      <c r="AW41" s="155"/>
      <c r="AX41" s="155"/>
      <c r="AY41" s="155"/>
      <c r="AZ41" s="155"/>
      <c r="BA41" s="155"/>
      <c r="BB41" s="155"/>
      <c r="BC41" s="155"/>
      <c r="BD41" s="155"/>
      <c r="BE41" s="155"/>
      <c r="BF41" s="155"/>
      <c r="BG41" s="155"/>
      <c r="BH41" s="155"/>
      <c r="BI41" s="155"/>
      <c r="BJ41" s="155"/>
      <c r="BK41" s="155"/>
      <c r="BL41" s="155"/>
      <c r="BM41" s="155"/>
      <c r="BN41" s="155"/>
      <c r="BO41" s="155"/>
      <c r="BP41" s="155"/>
      <c r="BQ41" s="155"/>
      <c r="BR41" s="155"/>
      <c r="BS41" s="155"/>
      <c r="BT41" s="155"/>
      <c r="BU41" s="155"/>
      <c r="BV41" s="155"/>
      <c r="BW41" s="155"/>
      <c r="BX41" s="155"/>
      <c r="BY41" s="155"/>
      <c r="BZ41" s="155"/>
      <c r="CA41" s="155"/>
      <c r="CB41" s="155"/>
      <c r="CC41" s="155"/>
      <c r="CD41" s="155"/>
      <c r="CE41" s="155"/>
      <c r="CF41" s="155"/>
      <c r="CG41" s="155"/>
      <c r="CH41" s="155"/>
      <c r="CI41" s="155"/>
      <c r="CJ41" s="155"/>
      <c r="CK41" s="155"/>
      <c r="CL41" s="155"/>
      <c r="CM41" s="155"/>
      <c r="CN41" s="155"/>
      <c r="CO41" s="155"/>
      <c r="CP41" s="155"/>
      <c r="CQ41" s="155"/>
      <c r="CR41" s="155"/>
      <c r="CS41" s="155"/>
      <c r="CT41" s="155"/>
      <c r="CU41" s="155"/>
      <c r="CV41" s="155"/>
      <c r="CW41" s="155"/>
      <c r="CX41" s="155"/>
      <c r="CY41" s="155"/>
      <c r="CZ41" s="155"/>
      <c r="DA41" s="155"/>
      <c r="DB41" s="155"/>
      <c r="DC41" s="155"/>
      <c r="DD41" s="155"/>
      <c r="DE41" s="155"/>
      <c r="DF41" s="155"/>
      <c r="DG41" s="155"/>
      <c r="DH41" s="155"/>
      <c r="DI41" s="155"/>
      <c r="DJ41" s="155"/>
      <c r="DK41" s="155"/>
      <c r="DL41" s="155"/>
      <c r="DM41" s="155"/>
      <c r="DN41" s="155"/>
      <c r="DO41" s="155"/>
      <c r="DP41" s="155"/>
      <c r="DQ41" s="155"/>
      <c r="DR41" s="155"/>
      <c r="DS41" s="155"/>
      <c r="DT41" s="155"/>
      <c r="DU41" s="155"/>
      <c r="DV41" s="155"/>
      <c r="DW41" s="155"/>
      <c r="DX41" s="155"/>
      <c r="DY41" s="155"/>
      <c r="DZ41" s="155"/>
      <c r="EA41" s="155"/>
      <c r="EB41" s="155"/>
      <c r="EC41" s="155"/>
      <c r="ED41" s="155"/>
      <c r="EE41" s="155"/>
      <c r="EF41" s="155"/>
      <c r="EG41" s="155"/>
      <c r="EH41" s="155"/>
      <c r="EI41" s="155"/>
      <c r="EJ41" s="155"/>
      <c r="EK41" s="155"/>
      <c r="EL41" s="155"/>
      <c r="EM41" s="155"/>
      <c r="EN41" s="155"/>
      <c r="EO41" s="155"/>
      <c r="EP41" s="155"/>
      <c r="EQ41" s="155"/>
      <c r="ER41" s="155"/>
      <c r="ES41" s="155"/>
      <c r="ET41" s="155"/>
      <c r="EU41" s="155"/>
      <c r="EV41" s="155"/>
      <c r="EW41" s="155"/>
      <c r="EX41" s="155"/>
      <c r="EY41" s="155"/>
      <c r="EZ41" s="155"/>
      <c r="FA41" s="155"/>
      <c r="FB41" s="155"/>
      <c r="FC41" s="155"/>
      <c r="FD41" s="155"/>
      <c r="FE41" s="155"/>
      <c r="FF41" s="155"/>
      <c r="FG41" s="155"/>
      <c r="FH41" s="155"/>
      <c r="FI41" s="155"/>
      <c r="FJ41" s="155"/>
      <c r="FK41" s="155"/>
      <c r="FL41" s="155"/>
      <c r="FM41" s="155"/>
      <c r="FN41" s="155"/>
      <c r="FO41" s="155"/>
      <c r="FP41" s="155"/>
      <c r="FQ41" s="155"/>
      <c r="FR41" s="155"/>
      <c r="FS41" s="155"/>
      <c r="FT41" s="155"/>
      <c r="FU41" s="155"/>
      <c r="FV41" s="155"/>
      <c r="FW41" s="155"/>
      <c r="FX41" s="155"/>
      <c r="FY41" s="155"/>
      <c r="FZ41" s="155"/>
      <c r="GA41" s="155"/>
      <c r="GB41" s="155"/>
      <c r="GC41" s="155"/>
      <c r="GD41" s="155"/>
      <c r="GE41" s="155"/>
      <c r="GF41" s="155"/>
      <c r="GG41" s="155"/>
      <c r="GH41" s="155"/>
      <c r="GI41" s="155"/>
      <c r="GJ41" s="155"/>
      <c r="GK41" s="155"/>
      <c r="GL41" s="155"/>
      <c r="GM41" s="155"/>
      <c r="GN41" s="155"/>
      <c r="GO41" s="155"/>
      <c r="GP41" s="155"/>
      <c r="GQ41" s="155"/>
      <c r="GR41" s="155"/>
      <c r="GS41" s="155"/>
      <c r="GT41" s="155"/>
      <c r="GU41" s="155"/>
      <c r="GV41" s="155"/>
      <c r="GW41" s="155"/>
      <c r="GX41" s="155"/>
      <c r="GY41" s="155"/>
      <c r="GZ41" s="155"/>
      <c r="HA41" s="155"/>
      <c r="HB41" s="155"/>
      <c r="HC41" s="155"/>
      <c r="HD41" s="155"/>
      <c r="HE41" s="155"/>
      <c r="HF41" s="155"/>
      <c r="HG41" s="155"/>
      <c r="HH41" s="155"/>
      <c r="HI41" s="155"/>
      <c r="HJ41" s="155"/>
      <c r="HK41" s="155"/>
      <c r="HL41" s="155"/>
      <c r="HM41" s="155"/>
      <c r="HN41" s="155"/>
      <c r="HO41" s="155"/>
      <c r="HP41" s="155"/>
      <c r="HQ41" s="155"/>
      <c r="HR41" s="155"/>
      <c r="HS41" s="155"/>
      <c r="HT41" s="155"/>
      <c r="HU41" s="155"/>
      <c r="HV41" s="155"/>
      <c r="HW41" s="155"/>
      <c r="HX41" s="155"/>
      <c r="HY41" s="155"/>
      <c r="HZ41" s="155"/>
      <c r="IA41" s="155"/>
      <c r="IB41" s="155"/>
      <c r="IC41" s="155"/>
      <c r="ID41" s="155"/>
      <c r="IE41" s="155"/>
      <c r="IF41" s="155"/>
      <c r="IG41" s="155"/>
      <c r="IH41" s="155"/>
      <c r="II41" s="155"/>
      <c r="IJ41" s="155"/>
      <c r="IK41" s="155"/>
      <c r="IL41" s="155"/>
      <c r="IM41" s="155"/>
      <c r="IN41" s="155"/>
      <c r="IO41" s="155"/>
      <c r="IP41" s="155"/>
      <c r="IQ41" s="155"/>
      <c r="IR41" s="155"/>
      <c r="IS41" s="155"/>
      <c r="IT41" s="155"/>
      <c r="IU41" s="155"/>
      <c r="IV41" s="155"/>
      <c r="IW41" s="155"/>
    </row>
    <row r="42" customFormat="false" ht="15" hidden="false" customHeight="true" outlineLevel="0" collapsed="false">
      <c r="A42" s="155" t="n">
        <f aca="false">+A41+1</f>
        <v>27</v>
      </c>
      <c r="B42" s="225" t="n">
        <v>57583</v>
      </c>
      <c r="C42" s="241"/>
      <c r="D42" s="227" t="n">
        <v>0</v>
      </c>
      <c r="E42" s="241"/>
      <c r="F42" s="228" t="n">
        <v>0</v>
      </c>
      <c r="G42" s="228" t="n">
        <v>0</v>
      </c>
      <c r="H42" s="228" t="n">
        <v>0</v>
      </c>
      <c r="I42" s="228" t="n">
        <v>0</v>
      </c>
      <c r="J42" s="229" t="n">
        <f aca="false">SUM(B42:I42)</f>
        <v>57583</v>
      </c>
      <c r="K42" s="230"/>
      <c r="L42" s="231" t="n">
        <v>0</v>
      </c>
      <c r="M42" s="242"/>
      <c r="N42" s="227" t="n">
        <v>0</v>
      </c>
      <c r="O42" s="242"/>
      <c r="P42" s="232" t="n">
        <v>0</v>
      </c>
      <c r="Q42" s="233" t="n">
        <f aca="false">Q41</f>
        <v>0</v>
      </c>
      <c r="R42" s="233" t="n">
        <v>0</v>
      </c>
      <c r="S42" s="233" t="n">
        <v>10000</v>
      </c>
      <c r="T42" s="234" t="n">
        <f aca="false">SUM(L42:S42)</f>
        <v>10000</v>
      </c>
      <c r="U42" s="155"/>
      <c r="V42" s="247" t="n">
        <f aca="false">39416+1</f>
        <v>39417</v>
      </c>
      <c r="W42" s="244"/>
      <c r="X42" s="227" t="n">
        <v>0</v>
      </c>
      <c r="Y42" s="245"/>
      <c r="Z42" s="246" t="n">
        <f aca="false">IF(AO42=1,0,45000-P42-F42)</f>
        <v>0</v>
      </c>
      <c r="AA42" s="235" t="n">
        <v>0</v>
      </c>
      <c r="AB42" s="236" t="n">
        <v>0</v>
      </c>
      <c r="AC42" s="229" t="n">
        <f aca="false">SUM(V42:AB42)</f>
        <v>39417</v>
      </c>
      <c r="AD42" s="155"/>
      <c r="AE42" s="237" t="n">
        <f aca="false">+AC42+T42+J42</f>
        <v>107000</v>
      </c>
      <c r="AF42" s="155"/>
      <c r="AG42" s="238" t="n">
        <f aca="false">B42+L42+V42</f>
        <v>97000</v>
      </c>
      <c r="AH42" s="155" t="n">
        <f aca="false">D42+N42+X42</f>
        <v>0</v>
      </c>
      <c r="AI42" s="239" t="n">
        <f aca="false">AB42+AA42+Z42+S42+R42+Q42+P42+I42+H42+G42+F42</f>
        <v>10000</v>
      </c>
      <c r="AJ42" s="155"/>
      <c r="AK42" s="232" t="n">
        <f aca="false">B42+L42</f>
        <v>57583</v>
      </c>
      <c r="AL42" s="232" t="n">
        <f aca="false">V42</f>
        <v>39417</v>
      </c>
      <c r="AM42" s="233" t="n">
        <f aca="false">SUM(AK42:AL42)</f>
        <v>97000</v>
      </c>
      <c r="AN42" s="155"/>
      <c r="AO42" s="155" t="n">
        <f aca="false">IF(now-1&gt;AR42,1,"")</f>
        <v>1</v>
      </c>
      <c r="AP42" s="155"/>
      <c r="AQ42" s="155"/>
      <c r="AR42" s="155" t="n">
        <v>36491</v>
      </c>
      <c r="AS42" s="240" t="n">
        <v>36491</v>
      </c>
      <c r="AT42" s="155"/>
      <c r="AU42" s="155"/>
      <c r="AV42" s="155"/>
      <c r="AW42" s="155"/>
      <c r="AX42" s="155"/>
      <c r="AY42" s="155"/>
      <c r="AZ42" s="155"/>
      <c r="BA42" s="155"/>
      <c r="BB42" s="155"/>
      <c r="BC42" s="155"/>
      <c r="BD42" s="155"/>
      <c r="BE42" s="155"/>
      <c r="BF42" s="155"/>
      <c r="BG42" s="155"/>
      <c r="BH42" s="155"/>
      <c r="BI42" s="155"/>
      <c r="BJ42" s="155"/>
      <c r="BK42" s="155"/>
      <c r="BL42" s="155"/>
      <c r="BM42" s="155"/>
      <c r="BN42" s="155"/>
      <c r="BO42" s="155"/>
      <c r="BP42" s="155"/>
      <c r="BQ42" s="155"/>
      <c r="BR42" s="155"/>
      <c r="BS42" s="155"/>
      <c r="BT42" s="155"/>
      <c r="BU42" s="155"/>
      <c r="BV42" s="155"/>
      <c r="BW42" s="155"/>
      <c r="BX42" s="155"/>
      <c r="BY42" s="155"/>
      <c r="BZ42" s="155"/>
      <c r="CA42" s="155"/>
      <c r="CB42" s="155"/>
      <c r="CC42" s="155"/>
      <c r="CD42" s="155"/>
      <c r="CE42" s="155"/>
      <c r="CF42" s="155"/>
      <c r="CG42" s="155"/>
      <c r="CH42" s="155"/>
      <c r="CI42" s="155"/>
      <c r="CJ42" s="155"/>
      <c r="CK42" s="155"/>
      <c r="CL42" s="155"/>
      <c r="CM42" s="155"/>
      <c r="CN42" s="155"/>
      <c r="CO42" s="155"/>
      <c r="CP42" s="155"/>
      <c r="CQ42" s="155"/>
      <c r="CR42" s="155"/>
      <c r="CS42" s="155"/>
      <c r="CT42" s="155"/>
      <c r="CU42" s="155"/>
      <c r="CV42" s="155"/>
      <c r="CW42" s="155"/>
      <c r="CX42" s="155"/>
      <c r="CY42" s="155"/>
      <c r="CZ42" s="155"/>
      <c r="DA42" s="155"/>
      <c r="DB42" s="155"/>
      <c r="DC42" s="155"/>
      <c r="DD42" s="155"/>
      <c r="DE42" s="155"/>
      <c r="DF42" s="155"/>
      <c r="DG42" s="155"/>
      <c r="DH42" s="155"/>
      <c r="DI42" s="155"/>
      <c r="DJ42" s="155"/>
      <c r="DK42" s="155"/>
      <c r="DL42" s="155"/>
      <c r="DM42" s="155"/>
      <c r="DN42" s="155"/>
      <c r="DO42" s="155"/>
      <c r="DP42" s="155"/>
      <c r="DQ42" s="155"/>
      <c r="DR42" s="155"/>
      <c r="DS42" s="155"/>
      <c r="DT42" s="155"/>
      <c r="DU42" s="155"/>
      <c r="DV42" s="155"/>
      <c r="DW42" s="155"/>
      <c r="DX42" s="155"/>
      <c r="DY42" s="155"/>
      <c r="DZ42" s="155"/>
      <c r="EA42" s="155"/>
      <c r="EB42" s="155"/>
      <c r="EC42" s="155"/>
      <c r="ED42" s="155"/>
      <c r="EE42" s="155"/>
      <c r="EF42" s="155"/>
      <c r="EG42" s="155"/>
      <c r="EH42" s="155"/>
      <c r="EI42" s="155"/>
      <c r="EJ42" s="155"/>
      <c r="EK42" s="155"/>
      <c r="EL42" s="155"/>
      <c r="EM42" s="155"/>
      <c r="EN42" s="155"/>
      <c r="EO42" s="155"/>
      <c r="EP42" s="155"/>
      <c r="EQ42" s="155"/>
      <c r="ER42" s="155"/>
      <c r="ES42" s="155"/>
      <c r="ET42" s="155"/>
      <c r="EU42" s="155"/>
      <c r="EV42" s="155"/>
      <c r="EW42" s="155"/>
      <c r="EX42" s="155"/>
      <c r="EY42" s="155"/>
      <c r="EZ42" s="155"/>
      <c r="FA42" s="155"/>
      <c r="FB42" s="155"/>
      <c r="FC42" s="155"/>
      <c r="FD42" s="155"/>
      <c r="FE42" s="155"/>
      <c r="FF42" s="155"/>
      <c r="FG42" s="155"/>
      <c r="FH42" s="155"/>
      <c r="FI42" s="155"/>
      <c r="FJ42" s="155"/>
      <c r="FK42" s="155"/>
      <c r="FL42" s="155"/>
      <c r="FM42" s="155"/>
      <c r="FN42" s="155"/>
      <c r="FO42" s="155"/>
      <c r="FP42" s="155"/>
      <c r="FQ42" s="155"/>
      <c r="FR42" s="155"/>
      <c r="FS42" s="155"/>
      <c r="FT42" s="155"/>
      <c r="FU42" s="155"/>
      <c r="FV42" s="155"/>
      <c r="FW42" s="155"/>
      <c r="FX42" s="155"/>
      <c r="FY42" s="155"/>
      <c r="FZ42" s="155"/>
      <c r="GA42" s="155"/>
      <c r="GB42" s="155"/>
      <c r="GC42" s="155"/>
      <c r="GD42" s="155"/>
      <c r="GE42" s="155"/>
      <c r="GF42" s="155"/>
      <c r="GG42" s="155"/>
      <c r="GH42" s="155"/>
      <c r="GI42" s="155"/>
      <c r="GJ42" s="155"/>
      <c r="GK42" s="155"/>
      <c r="GL42" s="155"/>
      <c r="GM42" s="155"/>
      <c r="GN42" s="155"/>
      <c r="GO42" s="155"/>
      <c r="GP42" s="155"/>
      <c r="GQ42" s="155"/>
      <c r="GR42" s="155"/>
      <c r="GS42" s="155"/>
      <c r="GT42" s="155"/>
      <c r="GU42" s="155"/>
      <c r="GV42" s="155"/>
      <c r="GW42" s="155"/>
      <c r="GX42" s="155"/>
      <c r="GY42" s="155"/>
      <c r="GZ42" s="155"/>
      <c r="HA42" s="155"/>
      <c r="HB42" s="155"/>
      <c r="HC42" s="155"/>
      <c r="HD42" s="155"/>
      <c r="HE42" s="155"/>
      <c r="HF42" s="155"/>
      <c r="HG42" s="155"/>
      <c r="HH42" s="155"/>
      <c r="HI42" s="155"/>
      <c r="HJ42" s="155"/>
      <c r="HK42" s="155"/>
      <c r="HL42" s="155"/>
      <c r="HM42" s="155"/>
      <c r="HN42" s="155"/>
      <c r="HO42" s="155"/>
      <c r="HP42" s="155"/>
      <c r="HQ42" s="155"/>
      <c r="HR42" s="155"/>
      <c r="HS42" s="155"/>
      <c r="HT42" s="155"/>
      <c r="HU42" s="155"/>
      <c r="HV42" s="155"/>
      <c r="HW42" s="155"/>
      <c r="HX42" s="155"/>
      <c r="HY42" s="155"/>
      <c r="HZ42" s="155"/>
      <c r="IA42" s="155"/>
      <c r="IB42" s="155"/>
      <c r="IC42" s="155"/>
      <c r="ID42" s="155"/>
      <c r="IE42" s="155"/>
      <c r="IF42" s="155"/>
      <c r="IG42" s="155"/>
      <c r="IH42" s="155"/>
      <c r="II42" s="155"/>
      <c r="IJ42" s="155"/>
      <c r="IK42" s="155"/>
      <c r="IL42" s="155"/>
      <c r="IM42" s="155"/>
      <c r="IN42" s="155"/>
      <c r="IO42" s="155"/>
      <c r="IP42" s="155"/>
      <c r="IQ42" s="155"/>
      <c r="IR42" s="155"/>
      <c r="IS42" s="155"/>
      <c r="IT42" s="155"/>
      <c r="IU42" s="155"/>
      <c r="IV42" s="155"/>
      <c r="IW42" s="155"/>
    </row>
    <row r="43" customFormat="false" ht="15" hidden="false" customHeight="true" outlineLevel="0" collapsed="false">
      <c r="A43" s="155" t="n">
        <f aca="false">+A42+1</f>
        <v>28</v>
      </c>
      <c r="B43" s="226" t="n">
        <v>0</v>
      </c>
      <c r="C43" s="241"/>
      <c r="D43" s="227" t="n">
        <v>0</v>
      </c>
      <c r="E43" s="241"/>
      <c r="F43" s="228" t="n">
        <v>0</v>
      </c>
      <c r="G43" s="228" t="n">
        <v>0</v>
      </c>
      <c r="H43" s="228" t="n">
        <v>0</v>
      </c>
      <c r="I43" s="228" t="n">
        <v>0</v>
      </c>
      <c r="J43" s="229" t="n">
        <f aca="false">SUM(B43:I43)</f>
        <v>0</v>
      </c>
      <c r="K43" s="230"/>
      <c r="L43" s="231" t="n">
        <v>0</v>
      </c>
      <c r="M43" s="242"/>
      <c r="N43" s="227" t="n">
        <v>0</v>
      </c>
      <c r="O43" s="242"/>
      <c r="P43" s="232" t="n">
        <v>0</v>
      </c>
      <c r="Q43" s="233" t="n">
        <f aca="false">Q42</f>
        <v>0</v>
      </c>
      <c r="R43" s="233" t="n">
        <v>0</v>
      </c>
      <c r="S43" s="233" t="n">
        <v>10000</v>
      </c>
      <c r="T43" s="234" t="n">
        <f aca="false">SUM(L43:S43)</f>
        <v>10000</v>
      </c>
      <c r="U43" s="155"/>
      <c r="V43" s="243" t="n">
        <v>65167</v>
      </c>
      <c r="W43" s="244"/>
      <c r="X43" s="227" t="n">
        <v>0</v>
      </c>
      <c r="Y43" s="245"/>
      <c r="Z43" s="246" t="n">
        <f aca="false">IF(AO43=1,0,45000-P43-F43)</f>
        <v>0</v>
      </c>
      <c r="AA43" s="235" t="n">
        <v>0</v>
      </c>
      <c r="AB43" s="236" t="n">
        <v>0</v>
      </c>
      <c r="AC43" s="229" t="n">
        <f aca="false">SUM(V43:AB43)</f>
        <v>65167</v>
      </c>
      <c r="AD43" s="155"/>
      <c r="AE43" s="237" t="n">
        <f aca="false">+AC43+T43+J43</f>
        <v>75167</v>
      </c>
      <c r="AF43" s="155"/>
      <c r="AG43" s="238" t="n">
        <f aca="false">B43+L43+V43</f>
        <v>65167</v>
      </c>
      <c r="AH43" s="155" t="n">
        <f aca="false">D43+N43+X43</f>
        <v>0</v>
      </c>
      <c r="AI43" s="239" t="n">
        <f aca="false">AB43+AA43+Z43+S43+R43+Q43+P43+I43+H43+G43+F43</f>
        <v>10000</v>
      </c>
      <c r="AJ43" s="155"/>
      <c r="AK43" s="232" t="n">
        <f aca="false">B43+L43</f>
        <v>0</v>
      </c>
      <c r="AL43" s="232" t="n">
        <f aca="false">V43</f>
        <v>65167</v>
      </c>
      <c r="AM43" s="233" t="n">
        <f aca="false">SUM(AK43:AL43)</f>
        <v>65167</v>
      </c>
      <c r="AN43" s="155"/>
      <c r="AO43" s="155" t="n">
        <f aca="false">IF(now-1&gt;AR43,1,"")</f>
        <v>1</v>
      </c>
      <c r="AP43" s="155"/>
      <c r="AQ43" s="155"/>
      <c r="AR43" s="155" t="n">
        <v>36492</v>
      </c>
      <c r="AS43" s="240" t="n">
        <v>36492</v>
      </c>
      <c r="AT43" s="155"/>
      <c r="AU43" s="155"/>
      <c r="AV43" s="155"/>
      <c r="AW43" s="155"/>
      <c r="AX43" s="155"/>
      <c r="AY43" s="155"/>
      <c r="AZ43" s="155"/>
      <c r="BA43" s="155"/>
      <c r="BB43" s="155"/>
      <c r="BC43" s="155"/>
      <c r="BD43" s="155"/>
      <c r="BE43" s="155"/>
      <c r="BF43" s="155"/>
      <c r="BG43" s="155"/>
      <c r="BH43" s="155"/>
      <c r="BI43" s="155"/>
      <c r="BJ43" s="155"/>
      <c r="BK43" s="155"/>
      <c r="BL43" s="155"/>
      <c r="BM43" s="155"/>
      <c r="BN43" s="155"/>
      <c r="BO43" s="155"/>
      <c r="BP43" s="155"/>
      <c r="BQ43" s="155"/>
      <c r="BR43" s="155"/>
      <c r="BS43" s="155"/>
      <c r="BT43" s="155"/>
      <c r="BU43" s="155"/>
      <c r="BV43" s="155"/>
      <c r="BW43" s="155"/>
      <c r="BX43" s="155"/>
      <c r="BY43" s="155"/>
      <c r="BZ43" s="155"/>
      <c r="CA43" s="155"/>
      <c r="CB43" s="155"/>
      <c r="CC43" s="155"/>
      <c r="CD43" s="155"/>
      <c r="CE43" s="155"/>
      <c r="CF43" s="155"/>
      <c r="CG43" s="155"/>
      <c r="CH43" s="155"/>
      <c r="CI43" s="155"/>
      <c r="CJ43" s="155"/>
      <c r="CK43" s="155"/>
      <c r="CL43" s="155"/>
      <c r="CM43" s="155"/>
      <c r="CN43" s="155"/>
      <c r="CO43" s="155"/>
      <c r="CP43" s="155"/>
      <c r="CQ43" s="155"/>
      <c r="CR43" s="155"/>
      <c r="CS43" s="155"/>
      <c r="CT43" s="155"/>
      <c r="CU43" s="155"/>
      <c r="CV43" s="155"/>
      <c r="CW43" s="155"/>
      <c r="CX43" s="155"/>
      <c r="CY43" s="155"/>
      <c r="CZ43" s="155"/>
      <c r="DA43" s="155"/>
      <c r="DB43" s="155"/>
      <c r="DC43" s="155"/>
      <c r="DD43" s="155"/>
      <c r="DE43" s="155"/>
      <c r="DF43" s="155"/>
      <c r="DG43" s="155"/>
      <c r="DH43" s="155"/>
      <c r="DI43" s="155"/>
      <c r="DJ43" s="155"/>
      <c r="DK43" s="155"/>
      <c r="DL43" s="155"/>
      <c r="DM43" s="155"/>
      <c r="DN43" s="155"/>
      <c r="DO43" s="155"/>
      <c r="DP43" s="155"/>
      <c r="DQ43" s="155"/>
      <c r="DR43" s="155"/>
      <c r="DS43" s="155"/>
      <c r="DT43" s="155"/>
      <c r="DU43" s="155"/>
      <c r="DV43" s="155"/>
      <c r="DW43" s="155"/>
      <c r="DX43" s="155"/>
      <c r="DY43" s="155"/>
      <c r="DZ43" s="155"/>
      <c r="EA43" s="155"/>
      <c r="EB43" s="155"/>
      <c r="EC43" s="155"/>
      <c r="ED43" s="155"/>
      <c r="EE43" s="155"/>
      <c r="EF43" s="155"/>
      <c r="EG43" s="155"/>
      <c r="EH43" s="155"/>
      <c r="EI43" s="155"/>
      <c r="EJ43" s="155"/>
      <c r="EK43" s="155"/>
      <c r="EL43" s="155"/>
      <c r="EM43" s="155"/>
      <c r="EN43" s="155"/>
      <c r="EO43" s="155"/>
      <c r="EP43" s="155"/>
      <c r="EQ43" s="155"/>
      <c r="ER43" s="155"/>
      <c r="ES43" s="155"/>
      <c r="ET43" s="155"/>
      <c r="EU43" s="155"/>
      <c r="EV43" s="155"/>
      <c r="EW43" s="155"/>
      <c r="EX43" s="155"/>
      <c r="EY43" s="155"/>
      <c r="EZ43" s="155"/>
      <c r="FA43" s="155"/>
      <c r="FB43" s="155"/>
      <c r="FC43" s="155"/>
      <c r="FD43" s="155"/>
      <c r="FE43" s="155"/>
      <c r="FF43" s="155"/>
      <c r="FG43" s="155"/>
      <c r="FH43" s="155"/>
      <c r="FI43" s="155"/>
      <c r="FJ43" s="155"/>
      <c r="FK43" s="155"/>
      <c r="FL43" s="155"/>
      <c r="FM43" s="155"/>
      <c r="FN43" s="155"/>
      <c r="FO43" s="155"/>
      <c r="FP43" s="155"/>
      <c r="FQ43" s="155"/>
      <c r="FR43" s="155"/>
      <c r="FS43" s="155"/>
      <c r="FT43" s="155"/>
      <c r="FU43" s="155"/>
      <c r="FV43" s="155"/>
      <c r="FW43" s="155"/>
      <c r="FX43" s="155"/>
      <c r="FY43" s="155"/>
      <c r="FZ43" s="155"/>
      <c r="GA43" s="155"/>
      <c r="GB43" s="155"/>
      <c r="GC43" s="155"/>
      <c r="GD43" s="155"/>
      <c r="GE43" s="155"/>
      <c r="GF43" s="155"/>
      <c r="GG43" s="155"/>
      <c r="GH43" s="155"/>
      <c r="GI43" s="155"/>
      <c r="GJ43" s="155"/>
      <c r="GK43" s="155"/>
      <c r="GL43" s="155"/>
      <c r="GM43" s="155"/>
      <c r="GN43" s="155"/>
      <c r="GO43" s="155"/>
      <c r="GP43" s="155"/>
      <c r="GQ43" s="155"/>
      <c r="GR43" s="155"/>
      <c r="GS43" s="155"/>
      <c r="GT43" s="155"/>
      <c r="GU43" s="155"/>
      <c r="GV43" s="155"/>
      <c r="GW43" s="155"/>
      <c r="GX43" s="155"/>
      <c r="GY43" s="155"/>
      <c r="GZ43" s="155"/>
      <c r="HA43" s="155"/>
      <c r="HB43" s="155"/>
      <c r="HC43" s="155"/>
      <c r="HD43" s="155"/>
      <c r="HE43" s="155"/>
      <c r="HF43" s="155"/>
      <c r="HG43" s="155"/>
      <c r="HH43" s="155"/>
      <c r="HI43" s="155"/>
      <c r="HJ43" s="155"/>
      <c r="HK43" s="155"/>
      <c r="HL43" s="155"/>
      <c r="HM43" s="155"/>
      <c r="HN43" s="155"/>
      <c r="HO43" s="155"/>
      <c r="HP43" s="155"/>
      <c r="HQ43" s="155"/>
      <c r="HR43" s="155"/>
      <c r="HS43" s="155"/>
      <c r="HT43" s="155"/>
      <c r="HU43" s="155"/>
      <c r="HV43" s="155"/>
      <c r="HW43" s="155"/>
      <c r="HX43" s="155"/>
      <c r="HY43" s="155"/>
      <c r="HZ43" s="155"/>
      <c r="IA43" s="155"/>
      <c r="IB43" s="155"/>
      <c r="IC43" s="155"/>
      <c r="ID43" s="155"/>
      <c r="IE43" s="155"/>
      <c r="IF43" s="155"/>
      <c r="IG43" s="155"/>
      <c r="IH43" s="155"/>
      <c r="II43" s="155"/>
      <c r="IJ43" s="155"/>
      <c r="IK43" s="155"/>
      <c r="IL43" s="155"/>
      <c r="IM43" s="155"/>
      <c r="IN43" s="155"/>
      <c r="IO43" s="155"/>
      <c r="IP43" s="155"/>
      <c r="IQ43" s="155"/>
      <c r="IR43" s="155"/>
      <c r="IS43" s="155"/>
      <c r="IT43" s="155"/>
      <c r="IU43" s="155"/>
      <c r="IV43" s="155"/>
      <c r="IW43" s="155"/>
    </row>
    <row r="44" customFormat="false" ht="15" hidden="false" customHeight="true" outlineLevel="0" collapsed="false">
      <c r="A44" s="155" t="n">
        <f aca="false">+A43+1</f>
        <v>29</v>
      </c>
      <c r="B44" s="226" t="n">
        <v>0</v>
      </c>
      <c r="C44" s="241"/>
      <c r="D44" s="227" t="n">
        <v>0</v>
      </c>
      <c r="E44" s="241"/>
      <c r="F44" s="228" t="n">
        <v>0</v>
      </c>
      <c r="G44" s="228" t="n">
        <v>0</v>
      </c>
      <c r="H44" s="228" t="n">
        <v>0</v>
      </c>
      <c r="I44" s="228" t="n">
        <v>0</v>
      </c>
      <c r="J44" s="229" t="n">
        <f aca="false">SUM(B44:I44)</f>
        <v>0</v>
      </c>
      <c r="K44" s="230"/>
      <c r="L44" s="231" t="n">
        <v>60000</v>
      </c>
      <c r="M44" s="242"/>
      <c r="N44" s="227" t="n">
        <v>0</v>
      </c>
      <c r="O44" s="242"/>
      <c r="P44" s="232" t="n">
        <v>0</v>
      </c>
      <c r="Q44" s="233" t="n">
        <f aca="false">Q43</f>
        <v>0</v>
      </c>
      <c r="R44" s="233" t="n">
        <v>0</v>
      </c>
      <c r="S44" s="233" t="n">
        <v>0</v>
      </c>
      <c r="T44" s="234" t="n">
        <f aca="false">SUM(L44:S44)</f>
        <v>60000</v>
      </c>
      <c r="U44" s="155"/>
      <c r="V44" s="243" t="n">
        <v>70000</v>
      </c>
      <c r="W44" s="244"/>
      <c r="X44" s="227" t="n">
        <v>0</v>
      </c>
      <c r="Y44" s="245"/>
      <c r="Z44" s="246" t="n">
        <v>0</v>
      </c>
      <c r="AA44" s="235" t="n">
        <v>0</v>
      </c>
      <c r="AB44" s="236" t="n">
        <v>10000</v>
      </c>
      <c r="AC44" s="229" t="n">
        <f aca="false">SUM(V44:AB44)</f>
        <v>80000</v>
      </c>
      <c r="AD44" s="155"/>
      <c r="AE44" s="237" t="n">
        <f aca="false">+AC44+T44+J44</f>
        <v>140000</v>
      </c>
      <c r="AF44" s="155"/>
      <c r="AG44" s="238" t="n">
        <f aca="false">B44+L44+V44</f>
        <v>130000</v>
      </c>
      <c r="AH44" s="155" t="n">
        <f aca="false">D44+N44+X44</f>
        <v>0</v>
      </c>
      <c r="AI44" s="239" t="n">
        <f aca="false">AB44+AA44+Z44+S44+R44+Q44+P44+I44+H44+G44+F44</f>
        <v>10000</v>
      </c>
      <c r="AJ44" s="155"/>
      <c r="AK44" s="232" t="n">
        <f aca="false">B44+L44</f>
        <v>60000</v>
      </c>
      <c r="AL44" s="232" t="n">
        <f aca="false">V44</f>
        <v>70000</v>
      </c>
      <c r="AM44" s="233" t="n">
        <f aca="false">SUM(AK44:AL44)</f>
        <v>130000</v>
      </c>
      <c r="AN44" s="155"/>
      <c r="AO44" s="155" t="n">
        <f aca="false">IF(now-1&gt;AR44,1,"")</f>
        <v>1</v>
      </c>
      <c r="AP44" s="155"/>
      <c r="AQ44" s="155"/>
      <c r="AR44" s="155" t="n">
        <v>36493</v>
      </c>
      <c r="AS44" s="240" t="n">
        <v>36493</v>
      </c>
      <c r="AT44" s="155"/>
      <c r="AU44" s="155"/>
      <c r="AV44" s="155"/>
      <c r="AW44" s="155"/>
      <c r="AX44" s="155"/>
      <c r="AY44" s="155"/>
      <c r="AZ44" s="155"/>
      <c r="BA44" s="155"/>
      <c r="BB44" s="155"/>
      <c r="BC44" s="155"/>
      <c r="BD44" s="155"/>
      <c r="BE44" s="155"/>
      <c r="BF44" s="155"/>
      <c r="BG44" s="155"/>
      <c r="BH44" s="155"/>
      <c r="BI44" s="155"/>
      <c r="BJ44" s="155"/>
      <c r="BK44" s="155"/>
      <c r="BL44" s="155"/>
      <c r="BM44" s="155"/>
      <c r="BN44" s="155"/>
      <c r="BO44" s="155"/>
      <c r="BP44" s="155"/>
      <c r="BQ44" s="155"/>
      <c r="BR44" s="155"/>
      <c r="BS44" s="155"/>
      <c r="BT44" s="155"/>
      <c r="BU44" s="155"/>
      <c r="BV44" s="155"/>
      <c r="BW44" s="155"/>
      <c r="BX44" s="155"/>
      <c r="BY44" s="155"/>
      <c r="BZ44" s="155"/>
      <c r="CA44" s="155"/>
      <c r="CB44" s="155"/>
      <c r="CC44" s="155"/>
      <c r="CD44" s="155"/>
      <c r="CE44" s="155"/>
      <c r="CF44" s="155"/>
      <c r="CG44" s="155"/>
      <c r="CH44" s="155"/>
      <c r="CI44" s="155"/>
      <c r="CJ44" s="155"/>
      <c r="CK44" s="155"/>
      <c r="CL44" s="155"/>
      <c r="CM44" s="155"/>
      <c r="CN44" s="155"/>
      <c r="CO44" s="155"/>
      <c r="CP44" s="155"/>
      <c r="CQ44" s="155"/>
      <c r="CR44" s="155"/>
      <c r="CS44" s="155"/>
      <c r="CT44" s="155"/>
      <c r="CU44" s="155"/>
      <c r="CV44" s="155"/>
      <c r="CW44" s="155"/>
      <c r="CX44" s="155"/>
      <c r="CY44" s="155"/>
      <c r="CZ44" s="155"/>
      <c r="DA44" s="155"/>
      <c r="DB44" s="155"/>
      <c r="DC44" s="155"/>
      <c r="DD44" s="155"/>
      <c r="DE44" s="155"/>
      <c r="DF44" s="155"/>
      <c r="DG44" s="155"/>
      <c r="DH44" s="155"/>
      <c r="DI44" s="155"/>
      <c r="DJ44" s="155"/>
      <c r="DK44" s="155"/>
      <c r="DL44" s="155"/>
      <c r="DM44" s="155"/>
      <c r="DN44" s="155"/>
      <c r="DO44" s="155"/>
      <c r="DP44" s="155"/>
      <c r="DQ44" s="155"/>
      <c r="DR44" s="155"/>
      <c r="DS44" s="155"/>
      <c r="DT44" s="155"/>
      <c r="DU44" s="155"/>
      <c r="DV44" s="155"/>
      <c r="DW44" s="155"/>
      <c r="DX44" s="155"/>
      <c r="DY44" s="155"/>
      <c r="DZ44" s="155"/>
      <c r="EA44" s="155"/>
      <c r="EB44" s="155"/>
      <c r="EC44" s="155"/>
      <c r="ED44" s="155"/>
      <c r="EE44" s="155"/>
      <c r="EF44" s="155"/>
      <c r="EG44" s="155"/>
      <c r="EH44" s="155"/>
      <c r="EI44" s="155"/>
      <c r="EJ44" s="155"/>
      <c r="EK44" s="155"/>
      <c r="EL44" s="155"/>
      <c r="EM44" s="155"/>
      <c r="EN44" s="155"/>
      <c r="EO44" s="155"/>
      <c r="EP44" s="155"/>
      <c r="EQ44" s="155"/>
      <c r="ER44" s="155"/>
      <c r="ES44" s="155"/>
      <c r="ET44" s="155"/>
      <c r="EU44" s="155"/>
      <c r="EV44" s="155"/>
      <c r="EW44" s="155"/>
      <c r="EX44" s="155"/>
      <c r="EY44" s="155"/>
      <c r="EZ44" s="155"/>
      <c r="FA44" s="155"/>
      <c r="FB44" s="155"/>
      <c r="FC44" s="155"/>
      <c r="FD44" s="155"/>
      <c r="FE44" s="155"/>
      <c r="FF44" s="155"/>
      <c r="FG44" s="155"/>
      <c r="FH44" s="155"/>
      <c r="FI44" s="155"/>
      <c r="FJ44" s="155"/>
      <c r="FK44" s="155"/>
      <c r="FL44" s="155"/>
      <c r="FM44" s="155"/>
      <c r="FN44" s="155"/>
      <c r="FO44" s="155"/>
      <c r="FP44" s="155"/>
      <c r="FQ44" s="155"/>
      <c r="FR44" s="155"/>
      <c r="FS44" s="155"/>
      <c r="FT44" s="155"/>
      <c r="FU44" s="155"/>
      <c r="FV44" s="155"/>
      <c r="FW44" s="155"/>
      <c r="FX44" s="155"/>
      <c r="FY44" s="155"/>
      <c r="FZ44" s="155"/>
      <c r="GA44" s="155"/>
      <c r="GB44" s="155"/>
      <c r="GC44" s="155"/>
      <c r="GD44" s="155"/>
      <c r="GE44" s="155"/>
      <c r="GF44" s="155"/>
      <c r="GG44" s="155"/>
      <c r="GH44" s="155"/>
      <c r="GI44" s="155"/>
      <c r="GJ44" s="155"/>
      <c r="GK44" s="155"/>
      <c r="GL44" s="155"/>
      <c r="GM44" s="155"/>
      <c r="GN44" s="155"/>
      <c r="GO44" s="155"/>
      <c r="GP44" s="155"/>
      <c r="GQ44" s="155"/>
      <c r="GR44" s="155"/>
      <c r="GS44" s="155"/>
      <c r="GT44" s="155"/>
      <c r="GU44" s="155"/>
      <c r="GV44" s="155"/>
      <c r="GW44" s="155"/>
      <c r="GX44" s="155"/>
      <c r="GY44" s="155"/>
      <c r="GZ44" s="155"/>
      <c r="HA44" s="155"/>
      <c r="HB44" s="155"/>
      <c r="HC44" s="155"/>
      <c r="HD44" s="155"/>
      <c r="HE44" s="155"/>
      <c r="HF44" s="155"/>
      <c r="HG44" s="155"/>
      <c r="HH44" s="155"/>
      <c r="HI44" s="155"/>
      <c r="HJ44" s="155"/>
      <c r="HK44" s="155"/>
      <c r="HL44" s="155"/>
      <c r="HM44" s="155"/>
      <c r="HN44" s="155"/>
      <c r="HO44" s="155"/>
      <c r="HP44" s="155"/>
      <c r="HQ44" s="155"/>
      <c r="HR44" s="155"/>
      <c r="HS44" s="155"/>
      <c r="HT44" s="155"/>
      <c r="HU44" s="155"/>
      <c r="HV44" s="155"/>
      <c r="HW44" s="155"/>
      <c r="HX44" s="155"/>
      <c r="HY44" s="155"/>
      <c r="HZ44" s="155"/>
      <c r="IA44" s="155"/>
      <c r="IB44" s="155"/>
      <c r="IC44" s="155"/>
      <c r="ID44" s="155"/>
      <c r="IE44" s="155"/>
      <c r="IF44" s="155"/>
      <c r="IG44" s="155"/>
      <c r="IH44" s="155"/>
      <c r="II44" s="155"/>
      <c r="IJ44" s="155"/>
      <c r="IK44" s="155"/>
      <c r="IL44" s="155"/>
      <c r="IM44" s="155"/>
      <c r="IN44" s="155"/>
      <c r="IO44" s="155"/>
      <c r="IP44" s="155"/>
      <c r="IQ44" s="155"/>
      <c r="IR44" s="155"/>
      <c r="IS44" s="155"/>
      <c r="IT44" s="155"/>
      <c r="IU44" s="155"/>
      <c r="IV44" s="155"/>
      <c r="IW44" s="155"/>
    </row>
    <row r="45" customFormat="false" ht="15" hidden="false" customHeight="true" outlineLevel="0" collapsed="false">
      <c r="A45" s="248" t="n">
        <f aca="false">+A44+1</f>
        <v>30</v>
      </c>
      <c r="B45" s="225" t="n">
        <v>0</v>
      </c>
      <c r="C45" s="249"/>
      <c r="D45" s="250" t="n">
        <v>0</v>
      </c>
      <c r="E45" s="249"/>
      <c r="F45" s="251" t="n">
        <v>0</v>
      </c>
      <c r="G45" s="251" t="n">
        <v>0</v>
      </c>
      <c r="H45" s="251" t="n">
        <v>0</v>
      </c>
      <c r="I45" s="251" t="n">
        <v>0</v>
      </c>
      <c r="J45" s="252" t="n">
        <f aca="false">SUM(B45:I45)</f>
        <v>0</v>
      </c>
      <c r="K45" s="253"/>
      <c r="L45" s="254" t="n">
        <v>32542</v>
      </c>
      <c r="M45" s="255"/>
      <c r="N45" s="250" t="n">
        <v>0</v>
      </c>
      <c r="O45" s="255"/>
      <c r="P45" s="256" t="n">
        <v>0</v>
      </c>
      <c r="Q45" s="257" t="n">
        <f aca="false">Q44</f>
        <v>0</v>
      </c>
      <c r="R45" s="257" t="n">
        <v>0</v>
      </c>
      <c r="S45" s="257" t="n">
        <v>10000</v>
      </c>
      <c r="T45" s="258" t="n">
        <f aca="false">SUM(L45:S45)</f>
        <v>42542</v>
      </c>
      <c r="U45" s="248"/>
      <c r="V45" s="247" t="n">
        <v>109958</v>
      </c>
      <c r="W45" s="259"/>
      <c r="X45" s="250" t="n">
        <v>0</v>
      </c>
      <c r="Y45" s="260"/>
      <c r="Z45" s="261" t="n">
        <v>0</v>
      </c>
      <c r="AA45" s="262" t="n">
        <v>0</v>
      </c>
      <c r="AB45" s="263" t="n">
        <v>0</v>
      </c>
      <c r="AC45" s="252" t="n">
        <f aca="false">SUM(V45:AB45)</f>
        <v>109958</v>
      </c>
      <c r="AD45" s="248"/>
      <c r="AE45" s="264" t="n">
        <f aca="false">+AC45+T45+J45</f>
        <v>152500</v>
      </c>
      <c r="AF45" s="248"/>
      <c r="AG45" s="219" t="n">
        <f aca="false">B45+L45+V45</f>
        <v>142500</v>
      </c>
      <c r="AH45" s="248" t="n">
        <f aca="false">D45+N45+X45</f>
        <v>0</v>
      </c>
      <c r="AI45" s="265" t="n">
        <f aca="false">AB45+AA45+Z45+S45+R45+Q45+P45+I45+H45+G45+F45</f>
        <v>10000</v>
      </c>
      <c r="AJ45" s="248"/>
      <c r="AK45" s="256" t="n">
        <f aca="false">B45+L45</f>
        <v>32542</v>
      </c>
      <c r="AL45" s="256" t="n">
        <f aca="false">V45</f>
        <v>109958</v>
      </c>
      <c r="AM45" s="257" t="n">
        <f aca="false">SUM(AK45:AL45)</f>
        <v>142500</v>
      </c>
      <c r="AN45" s="248"/>
      <c r="AO45" s="248" t="str">
        <f aca="false">IF(days&lt;30,"",IF(now-1&gt;AR45,1,""))</f>
        <v/>
      </c>
      <c r="AP45" s="248"/>
      <c r="AQ45" s="248"/>
      <c r="AR45" s="248" t="n">
        <v>36494</v>
      </c>
      <c r="AS45" s="266" t="n">
        <v>36494</v>
      </c>
      <c r="AT45" s="248"/>
      <c r="AU45" s="248"/>
      <c r="AV45" s="248"/>
      <c r="AW45" s="248"/>
      <c r="AX45" s="248"/>
      <c r="AY45" s="248"/>
      <c r="AZ45" s="248"/>
      <c r="BA45" s="248"/>
      <c r="BB45" s="248"/>
      <c r="BC45" s="248"/>
      <c r="BD45" s="248"/>
      <c r="BE45" s="248"/>
      <c r="BF45" s="248"/>
      <c r="BG45" s="248"/>
      <c r="BH45" s="248"/>
      <c r="BI45" s="248"/>
      <c r="BJ45" s="248"/>
      <c r="BK45" s="248"/>
      <c r="BL45" s="248"/>
      <c r="BM45" s="248"/>
      <c r="BN45" s="248"/>
      <c r="BO45" s="248"/>
      <c r="BP45" s="248"/>
      <c r="BQ45" s="248"/>
      <c r="BR45" s="248"/>
      <c r="BS45" s="248"/>
      <c r="BT45" s="248"/>
      <c r="BU45" s="248"/>
      <c r="BV45" s="248"/>
      <c r="BW45" s="248"/>
      <c r="BX45" s="248"/>
      <c r="BY45" s="248"/>
      <c r="BZ45" s="248"/>
      <c r="CA45" s="248"/>
      <c r="CB45" s="248"/>
      <c r="CC45" s="248"/>
      <c r="CD45" s="248"/>
      <c r="CE45" s="248"/>
      <c r="CF45" s="248"/>
      <c r="CG45" s="248"/>
      <c r="CH45" s="248"/>
      <c r="CI45" s="248"/>
      <c r="CJ45" s="248"/>
      <c r="CK45" s="248"/>
      <c r="CL45" s="248"/>
      <c r="CM45" s="248"/>
      <c r="CN45" s="248"/>
      <c r="CO45" s="248"/>
      <c r="CP45" s="248"/>
      <c r="CQ45" s="248"/>
      <c r="CR45" s="248"/>
      <c r="CS45" s="248"/>
      <c r="CT45" s="248"/>
      <c r="CU45" s="248"/>
      <c r="CV45" s="248"/>
      <c r="CW45" s="248"/>
      <c r="CX45" s="248"/>
      <c r="CY45" s="248"/>
      <c r="CZ45" s="248"/>
      <c r="DA45" s="248"/>
      <c r="DB45" s="248"/>
      <c r="DC45" s="248"/>
      <c r="DD45" s="248"/>
      <c r="DE45" s="248"/>
      <c r="DF45" s="248"/>
      <c r="DG45" s="248"/>
      <c r="DH45" s="248"/>
      <c r="DI45" s="248"/>
      <c r="DJ45" s="248"/>
      <c r="DK45" s="248"/>
      <c r="DL45" s="248"/>
      <c r="DM45" s="248"/>
      <c r="DN45" s="248"/>
      <c r="DO45" s="248"/>
      <c r="DP45" s="248"/>
      <c r="DQ45" s="248"/>
      <c r="DR45" s="248"/>
      <c r="DS45" s="248"/>
      <c r="DT45" s="248"/>
      <c r="DU45" s="248"/>
      <c r="DV45" s="248"/>
      <c r="DW45" s="248"/>
      <c r="DX45" s="248"/>
      <c r="DY45" s="248"/>
      <c r="DZ45" s="248"/>
      <c r="EA45" s="248"/>
      <c r="EB45" s="248"/>
      <c r="EC45" s="248"/>
      <c r="ED45" s="248"/>
      <c r="EE45" s="248"/>
      <c r="EF45" s="248"/>
      <c r="EG45" s="248"/>
      <c r="EH45" s="248"/>
      <c r="EI45" s="248"/>
      <c r="EJ45" s="248"/>
      <c r="EK45" s="248"/>
      <c r="EL45" s="248"/>
      <c r="EM45" s="248"/>
      <c r="EN45" s="248"/>
      <c r="EO45" s="248"/>
      <c r="EP45" s="248"/>
      <c r="EQ45" s="248"/>
      <c r="ER45" s="248"/>
      <c r="ES45" s="248"/>
      <c r="ET45" s="248"/>
      <c r="EU45" s="248"/>
      <c r="EV45" s="248"/>
      <c r="EW45" s="248"/>
      <c r="EX45" s="248"/>
      <c r="EY45" s="248"/>
      <c r="EZ45" s="248"/>
      <c r="FA45" s="248"/>
      <c r="FB45" s="248"/>
      <c r="FC45" s="248"/>
      <c r="FD45" s="248"/>
      <c r="FE45" s="248"/>
      <c r="FF45" s="248"/>
      <c r="FG45" s="248"/>
      <c r="FH45" s="248"/>
      <c r="FI45" s="248"/>
      <c r="FJ45" s="248"/>
      <c r="FK45" s="248"/>
      <c r="FL45" s="248"/>
      <c r="FM45" s="248"/>
      <c r="FN45" s="248"/>
      <c r="FO45" s="248"/>
      <c r="FP45" s="248"/>
      <c r="FQ45" s="248"/>
      <c r="FR45" s="248"/>
      <c r="FS45" s="248"/>
      <c r="FT45" s="248"/>
      <c r="FU45" s="248"/>
      <c r="FV45" s="248"/>
      <c r="FW45" s="248"/>
      <c r="FX45" s="248"/>
      <c r="FY45" s="248"/>
      <c r="FZ45" s="248"/>
      <c r="GA45" s="248"/>
      <c r="GB45" s="248"/>
      <c r="GC45" s="248"/>
      <c r="GD45" s="248"/>
      <c r="GE45" s="248"/>
      <c r="GF45" s="248"/>
      <c r="GG45" s="248"/>
      <c r="GH45" s="248"/>
      <c r="GI45" s="248"/>
      <c r="GJ45" s="248"/>
      <c r="GK45" s="248"/>
      <c r="GL45" s="248"/>
      <c r="GM45" s="248"/>
      <c r="GN45" s="248"/>
      <c r="GO45" s="248"/>
      <c r="GP45" s="248"/>
      <c r="GQ45" s="248"/>
      <c r="GR45" s="248"/>
      <c r="GS45" s="248"/>
      <c r="GT45" s="248"/>
      <c r="GU45" s="248"/>
      <c r="GV45" s="248"/>
      <c r="GW45" s="248"/>
      <c r="GX45" s="248"/>
      <c r="GY45" s="248"/>
      <c r="GZ45" s="248"/>
      <c r="HA45" s="248"/>
      <c r="HB45" s="248"/>
      <c r="HC45" s="248"/>
      <c r="HD45" s="248"/>
      <c r="HE45" s="248"/>
      <c r="HF45" s="248"/>
      <c r="HG45" s="248"/>
      <c r="HH45" s="248"/>
      <c r="HI45" s="248"/>
      <c r="HJ45" s="248"/>
      <c r="HK45" s="248"/>
      <c r="HL45" s="248"/>
      <c r="HM45" s="248"/>
      <c r="HN45" s="248"/>
      <c r="HO45" s="248"/>
      <c r="HP45" s="248"/>
      <c r="HQ45" s="248"/>
      <c r="HR45" s="248"/>
      <c r="HS45" s="248"/>
      <c r="HT45" s="248"/>
      <c r="HU45" s="248"/>
      <c r="HV45" s="248"/>
      <c r="HW45" s="248"/>
      <c r="HX45" s="248"/>
      <c r="HY45" s="248"/>
      <c r="HZ45" s="248"/>
      <c r="IA45" s="248"/>
      <c r="IB45" s="248"/>
      <c r="IC45" s="248"/>
      <c r="ID45" s="248"/>
      <c r="IE45" s="248"/>
      <c r="IF45" s="248"/>
      <c r="IG45" s="248"/>
      <c r="IH45" s="248"/>
      <c r="II45" s="248"/>
      <c r="IJ45" s="248"/>
      <c r="IK45" s="248"/>
      <c r="IL45" s="248"/>
      <c r="IM45" s="248"/>
      <c r="IN45" s="248"/>
      <c r="IO45" s="248"/>
      <c r="IP45" s="248"/>
      <c r="IQ45" s="248"/>
      <c r="IR45" s="248"/>
      <c r="IS45" s="248"/>
      <c r="IT45" s="248"/>
      <c r="IU45" s="248"/>
      <c r="IV45" s="248"/>
      <c r="IW45" s="248"/>
    </row>
    <row r="46" customFormat="false" ht="15" hidden="false" customHeight="true" outlineLevel="0" collapsed="false">
      <c r="A46" s="156" t="n">
        <f aca="false">+A45+1</f>
        <v>31</v>
      </c>
      <c r="B46" s="174" t="n">
        <v>0</v>
      </c>
      <c r="C46" s="175"/>
      <c r="D46" s="223" t="n">
        <v>0</v>
      </c>
      <c r="E46" s="175"/>
      <c r="F46" s="224" t="n">
        <v>0</v>
      </c>
      <c r="G46" s="224" t="n">
        <v>0</v>
      </c>
      <c r="H46" s="224" t="n">
        <v>0</v>
      </c>
      <c r="I46" s="224" t="n">
        <v>0</v>
      </c>
      <c r="J46" s="177" t="n">
        <f aca="false">SUM(B46:I46)</f>
        <v>0</v>
      </c>
      <c r="K46" s="161"/>
      <c r="L46" s="178" t="n">
        <v>0</v>
      </c>
      <c r="M46" s="179"/>
      <c r="N46" s="223" t="n">
        <v>0</v>
      </c>
      <c r="O46" s="179"/>
      <c r="P46" s="180" t="n">
        <v>0</v>
      </c>
      <c r="Q46" s="176" t="n">
        <f aca="false">Q45</f>
        <v>0</v>
      </c>
      <c r="R46" s="176" t="n">
        <v>0</v>
      </c>
      <c r="S46" s="176" t="n">
        <v>0</v>
      </c>
      <c r="T46" s="177" t="n">
        <f aca="false">SUM(L46:S46)</f>
        <v>0</v>
      </c>
      <c r="U46" s="165"/>
      <c r="V46" s="174" t="n">
        <v>0</v>
      </c>
      <c r="W46" s="182"/>
      <c r="X46" s="176" t="n">
        <v>0</v>
      </c>
      <c r="Y46" s="205"/>
      <c r="Z46" s="180" t="n">
        <v>0</v>
      </c>
      <c r="AA46" s="180" t="n">
        <v>0</v>
      </c>
      <c r="AB46" s="180" t="n">
        <v>0</v>
      </c>
      <c r="AC46" s="177" t="n">
        <f aca="false">SUM(V46:AB46)</f>
        <v>0</v>
      </c>
      <c r="AD46" s="156"/>
      <c r="AE46" s="185" t="n">
        <f aca="false">+AC46+T46+J46</f>
        <v>0</v>
      </c>
      <c r="AF46" s="156"/>
      <c r="AG46" s="186" t="n">
        <f aca="false">B46+L46+V46</f>
        <v>0</v>
      </c>
      <c r="AH46" s="206" t="n">
        <f aca="false">D46+N46+X46</f>
        <v>0</v>
      </c>
      <c r="AI46" s="187" t="n">
        <f aca="false">AB46+AA46+Z46+S46+R46+Q46+P46+I46+H46+G46+F46</f>
        <v>0</v>
      </c>
      <c r="AJ46" s="156"/>
      <c r="AK46" s="164" t="n">
        <f aca="false">B46+L46</f>
        <v>0</v>
      </c>
      <c r="AL46" s="164" t="n">
        <f aca="false">V46</f>
        <v>0</v>
      </c>
      <c r="AM46" s="159" t="n">
        <f aca="false">SUM(AK46:AL46)</f>
        <v>0</v>
      </c>
      <c r="AN46" s="156"/>
      <c r="AO46" s="165" t="str">
        <f aca="false">IF(days&lt;31,"",IF(now-1&gt;AR46,1,""))</f>
        <v/>
      </c>
      <c r="AP46" s="156"/>
      <c r="AQ46" s="156"/>
      <c r="AR46" s="190" t="n">
        <v>36495</v>
      </c>
      <c r="AS46" s="267" t="n">
        <v>36495</v>
      </c>
      <c r="AT46" s="156"/>
      <c r="AU46" s="156"/>
      <c r="AV46" s="156"/>
      <c r="AW46" s="156"/>
      <c r="AX46" s="156"/>
      <c r="AY46" s="156"/>
      <c r="AZ46" s="156"/>
      <c r="BA46" s="156"/>
      <c r="BB46" s="156"/>
      <c r="BC46" s="156"/>
      <c r="BD46" s="156"/>
      <c r="BE46" s="156"/>
      <c r="BF46" s="156"/>
      <c r="BG46" s="156"/>
      <c r="BH46" s="156"/>
      <c r="BI46" s="156"/>
      <c r="BJ46" s="156"/>
      <c r="BK46" s="156"/>
      <c r="BL46" s="156"/>
      <c r="BM46" s="156"/>
      <c r="BN46" s="156"/>
      <c r="BO46" s="156"/>
      <c r="BP46" s="156"/>
      <c r="BQ46" s="156"/>
      <c r="BR46" s="156"/>
      <c r="BS46" s="156"/>
      <c r="BT46" s="156"/>
      <c r="BU46" s="156"/>
      <c r="BV46" s="156"/>
      <c r="BW46" s="156"/>
      <c r="BX46" s="156"/>
      <c r="BY46" s="156"/>
      <c r="BZ46" s="156"/>
      <c r="CA46" s="156"/>
      <c r="CB46" s="156"/>
      <c r="CC46" s="156"/>
      <c r="CD46" s="156"/>
      <c r="CE46" s="156"/>
      <c r="CF46" s="156"/>
      <c r="CG46" s="156"/>
      <c r="CH46" s="156"/>
      <c r="CI46" s="156"/>
      <c r="CJ46" s="156"/>
      <c r="CK46" s="156"/>
      <c r="CL46" s="156"/>
      <c r="CM46" s="156"/>
      <c r="CN46" s="156"/>
      <c r="CO46" s="156"/>
      <c r="CP46" s="156"/>
      <c r="CQ46" s="156"/>
      <c r="CR46" s="156"/>
      <c r="CS46" s="156"/>
      <c r="CT46" s="156"/>
      <c r="CU46" s="156"/>
      <c r="CV46" s="156"/>
      <c r="CW46" s="156"/>
      <c r="CX46" s="156"/>
      <c r="CY46" s="156"/>
      <c r="CZ46" s="156"/>
      <c r="DA46" s="156"/>
      <c r="DB46" s="156"/>
      <c r="DC46" s="156"/>
      <c r="DD46" s="156"/>
      <c r="DE46" s="156"/>
      <c r="DF46" s="156"/>
      <c r="DG46" s="156"/>
      <c r="DH46" s="156"/>
      <c r="DI46" s="156"/>
      <c r="DJ46" s="156"/>
      <c r="DK46" s="156"/>
      <c r="DL46" s="156"/>
      <c r="DM46" s="156"/>
      <c r="DN46" s="156"/>
      <c r="DO46" s="156"/>
      <c r="DP46" s="156"/>
      <c r="DQ46" s="156"/>
      <c r="DR46" s="156"/>
      <c r="DS46" s="156"/>
      <c r="DT46" s="156"/>
      <c r="DU46" s="156"/>
      <c r="DV46" s="156"/>
      <c r="DW46" s="156"/>
      <c r="DX46" s="156"/>
      <c r="DY46" s="156"/>
      <c r="DZ46" s="156"/>
      <c r="EA46" s="156"/>
      <c r="EB46" s="156"/>
      <c r="EC46" s="156"/>
      <c r="ED46" s="156"/>
      <c r="EE46" s="156"/>
      <c r="EF46" s="156"/>
      <c r="EG46" s="156"/>
      <c r="EH46" s="156"/>
      <c r="EI46" s="156"/>
      <c r="EJ46" s="156"/>
      <c r="EK46" s="156"/>
      <c r="EL46" s="156"/>
      <c r="EM46" s="156"/>
      <c r="EN46" s="156"/>
      <c r="EO46" s="156"/>
      <c r="EP46" s="156"/>
      <c r="EQ46" s="156"/>
      <c r="ER46" s="156"/>
      <c r="ES46" s="156"/>
      <c r="ET46" s="156"/>
      <c r="EU46" s="156"/>
      <c r="EV46" s="156"/>
      <c r="EW46" s="156"/>
      <c r="EX46" s="156"/>
      <c r="EY46" s="156"/>
      <c r="EZ46" s="156"/>
      <c r="FA46" s="156"/>
      <c r="FB46" s="156"/>
      <c r="FC46" s="156"/>
      <c r="FD46" s="156"/>
      <c r="FE46" s="156"/>
      <c r="FF46" s="156"/>
      <c r="FG46" s="156"/>
      <c r="FH46" s="156"/>
      <c r="FI46" s="156"/>
      <c r="FJ46" s="156"/>
      <c r="FK46" s="156"/>
      <c r="FL46" s="156"/>
      <c r="FM46" s="156"/>
      <c r="FN46" s="156"/>
      <c r="FO46" s="156"/>
      <c r="FP46" s="156"/>
      <c r="FQ46" s="156"/>
      <c r="FR46" s="156"/>
      <c r="FS46" s="156"/>
      <c r="FT46" s="156"/>
      <c r="FU46" s="156"/>
      <c r="FV46" s="156"/>
      <c r="FW46" s="156"/>
      <c r="FX46" s="156"/>
      <c r="FY46" s="156"/>
      <c r="FZ46" s="156"/>
      <c r="GA46" s="156"/>
      <c r="GB46" s="156"/>
      <c r="GC46" s="156"/>
      <c r="GD46" s="156"/>
      <c r="GE46" s="156"/>
      <c r="GF46" s="156"/>
      <c r="GG46" s="156"/>
      <c r="GH46" s="156"/>
      <c r="GI46" s="156"/>
      <c r="GJ46" s="156"/>
      <c r="GK46" s="156"/>
      <c r="GL46" s="156"/>
      <c r="GM46" s="156"/>
      <c r="GN46" s="156"/>
      <c r="GO46" s="156"/>
      <c r="GP46" s="156"/>
      <c r="GQ46" s="156"/>
      <c r="GR46" s="156"/>
      <c r="GS46" s="156"/>
      <c r="GT46" s="156"/>
      <c r="GU46" s="156"/>
      <c r="GV46" s="156"/>
      <c r="GW46" s="156"/>
      <c r="GX46" s="156"/>
      <c r="GY46" s="156"/>
      <c r="GZ46" s="156"/>
      <c r="HA46" s="156"/>
      <c r="HB46" s="156"/>
      <c r="HC46" s="156"/>
      <c r="HD46" s="156"/>
      <c r="HE46" s="156"/>
      <c r="HF46" s="156"/>
      <c r="HG46" s="156"/>
      <c r="HH46" s="156"/>
      <c r="HI46" s="156"/>
      <c r="HJ46" s="156"/>
      <c r="HK46" s="156"/>
      <c r="HL46" s="156"/>
      <c r="HM46" s="156"/>
      <c r="HN46" s="156"/>
      <c r="HO46" s="156"/>
      <c r="HP46" s="156"/>
      <c r="HQ46" s="156"/>
      <c r="HR46" s="156"/>
      <c r="HS46" s="156"/>
      <c r="HT46" s="156"/>
      <c r="HU46" s="156"/>
      <c r="HV46" s="156"/>
      <c r="HW46" s="156"/>
      <c r="HX46" s="156"/>
      <c r="HY46" s="156"/>
      <c r="HZ46" s="156"/>
      <c r="IA46" s="156"/>
      <c r="IB46" s="156"/>
      <c r="IC46" s="156"/>
      <c r="ID46" s="156"/>
      <c r="IE46" s="156"/>
      <c r="IF46" s="156"/>
      <c r="IG46" s="156"/>
      <c r="IH46" s="156"/>
      <c r="II46" s="156"/>
      <c r="IJ46" s="156"/>
      <c r="IK46" s="156"/>
      <c r="IL46" s="156"/>
      <c r="IM46" s="156"/>
      <c r="IN46" s="156"/>
      <c r="IO46" s="156"/>
      <c r="IP46" s="156"/>
      <c r="IQ46" s="156"/>
      <c r="IR46" s="156"/>
      <c r="IS46" s="156"/>
      <c r="IT46" s="156"/>
      <c r="IU46" s="156"/>
      <c r="IV46" s="156"/>
      <c r="IW46" s="156"/>
    </row>
    <row r="47" customFormat="false" ht="5.25" hidden="false" customHeight="true" outlineLevel="0" collapsed="false">
      <c r="A47" s="29"/>
      <c r="B47" s="29"/>
      <c r="C47" s="29"/>
      <c r="E47" s="29"/>
      <c r="G47" s="1" t="n">
        <v>0</v>
      </c>
      <c r="J47" s="29"/>
      <c r="K47" s="29"/>
      <c r="P47" s="29"/>
      <c r="T47" s="29"/>
      <c r="V47" s="29"/>
      <c r="W47" s="29"/>
      <c r="Y47" s="29"/>
      <c r="Z47" s="29"/>
      <c r="AA47" s="29"/>
      <c r="AB47" s="29"/>
      <c r="AC47" s="29"/>
      <c r="AD47" s="29"/>
      <c r="AF47" s="29"/>
      <c r="AJ47" s="29"/>
      <c r="AK47" s="29"/>
      <c r="AL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/>
      <c r="GX47" s="29"/>
      <c r="GY47" s="29"/>
      <c r="GZ47" s="29"/>
      <c r="HA47" s="29"/>
      <c r="HB47" s="29"/>
      <c r="HC47" s="29"/>
      <c r="HD47" s="29"/>
      <c r="HE47" s="29"/>
      <c r="HF47" s="29"/>
      <c r="HG47" s="29"/>
      <c r="HH47" s="29"/>
      <c r="HI47" s="29"/>
      <c r="HJ47" s="29"/>
      <c r="HK47" s="29"/>
      <c r="HL47" s="29"/>
      <c r="HM47" s="29"/>
      <c r="HN47" s="29"/>
      <c r="HO47" s="29"/>
      <c r="HP47" s="29"/>
      <c r="HQ47" s="29"/>
      <c r="HR47" s="29"/>
      <c r="HS47" s="29"/>
      <c r="HT47" s="29"/>
      <c r="HU47" s="29"/>
      <c r="HV47" s="29"/>
      <c r="HW47" s="29"/>
      <c r="HX47" s="29"/>
      <c r="HY47" s="29"/>
      <c r="HZ47" s="29"/>
      <c r="IA47" s="29"/>
      <c r="IB47" s="29"/>
      <c r="IC47" s="29"/>
      <c r="ID47" s="29"/>
      <c r="IE47" s="29"/>
      <c r="IF47" s="29"/>
      <c r="IG47" s="29"/>
      <c r="IH47" s="29"/>
      <c r="II47" s="29"/>
      <c r="IJ47" s="29"/>
      <c r="IK47" s="29"/>
      <c r="IL47" s="29"/>
      <c r="IM47" s="29"/>
      <c r="IN47" s="29"/>
      <c r="IO47" s="29"/>
      <c r="IP47" s="29"/>
      <c r="IQ47" s="29"/>
      <c r="IR47" s="29"/>
      <c r="IS47" s="29"/>
      <c r="IT47" s="29"/>
      <c r="IU47" s="29"/>
      <c r="IV47" s="29"/>
      <c r="IW47" s="29"/>
    </row>
    <row r="48" customFormat="false" ht="19.5" hidden="false" customHeight="true" outlineLevel="0" collapsed="false">
      <c r="A48" s="98" t="s">
        <v>29</v>
      </c>
      <c r="B48" s="61" t="n">
        <f aca="false">SUM(B16:B46)</f>
        <v>825000</v>
      </c>
      <c r="C48" s="61"/>
      <c r="D48" s="61" t="n">
        <f aca="false">SUM(D16:D46)</f>
        <v>0</v>
      </c>
      <c r="E48" s="61"/>
      <c r="F48" s="61" t="n">
        <f aca="false">SUM(F16:F46)</f>
        <v>225000</v>
      </c>
      <c r="G48" s="61" t="n">
        <f aca="false">SUM(G16:G46)</f>
        <v>0</v>
      </c>
      <c r="H48" s="61" t="n">
        <f aca="false">SUM(H16:H46)</f>
        <v>0</v>
      </c>
      <c r="I48" s="61" t="n">
        <f aca="false">SUM(I16:I46)</f>
        <v>0</v>
      </c>
      <c r="J48" s="61" t="n">
        <f aca="false">SUM(J16:J46)</f>
        <v>1050000</v>
      </c>
      <c r="K48" s="61"/>
      <c r="L48" s="61" t="n">
        <f aca="false">SUM(L16:L46)</f>
        <v>325625</v>
      </c>
      <c r="M48" s="61"/>
      <c r="N48" s="61" t="n">
        <f aca="false">SUM(N16:N46)</f>
        <v>0</v>
      </c>
      <c r="O48" s="61"/>
      <c r="P48" s="61" t="n">
        <f aca="false">SUM(P16:P46)</f>
        <v>524375</v>
      </c>
      <c r="Q48" s="61" t="n">
        <f aca="false">SUM(Q16:Q46)</f>
        <v>0</v>
      </c>
      <c r="R48" s="61" t="n">
        <f aca="false">SUM(R16:R46)</f>
        <v>0</v>
      </c>
      <c r="S48" s="61" t="n">
        <f aca="false">SUM(S16:S46)</f>
        <v>50000</v>
      </c>
      <c r="T48" s="61" t="n">
        <f aca="false">SUM(T16:T46)</f>
        <v>900000</v>
      </c>
      <c r="U48" s="61"/>
      <c r="V48" s="61" t="n">
        <f aca="false">SUM(V16:V46)</f>
        <v>284542</v>
      </c>
      <c r="W48" s="61"/>
      <c r="X48" s="61" t="n">
        <f aca="false">SUM(X16:X46)</f>
        <v>0</v>
      </c>
      <c r="Y48" s="61"/>
      <c r="Z48" s="61" t="n">
        <f aca="false">SUM(Z16:Z46)</f>
        <v>0</v>
      </c>
      <c r="AA48" s="61" t="n">
        <f aca="false">SUM(AA16:AA46)</f>
        <v>0</v>
      </c>
      <c r="AB48" s="61" t="n">
        <f aca="false">SUM(AB16:AB46)</f>
        <v>10000</v>
      </c>
      <c r="AC48" s="61" t="n">
        <f aca="false">SUM(AC16:AC46)</f>
        <v>294542</v>
      </c>
      <c r="AD48" s="61"/>
      <c r="AE48" s="61" t="n">
        <f aca="false">SUM(AE16:AE47)</f>
        <v>2244542</v>
      </c>
      <c r="AF48" s="61"/>
      <c r="AG48" s="61" t="n">
        <f aca="false">SUM(AG16:AG47)</f>
        <v>1435167</v>
      </c>
      <c r="AH48" s="61" t="n">
        <f aca="false">SUM(AH16:AH47)</f>
        <v>0</v>
      </c>
      <c r="AI48" s="61" t="n">
        <f aca="false">SUM(AI16:AI47)</f>
        <v>809375</v>
      </c>
      <c r="AJ48" s="61"/>
      <c r="AK48" s="61" t="n">
        <f aca="false">SUM(AK16:AK46)</f>
        <v>1150625</v>
      </c>
      <c r="AL48" s="61" t="n">
        <f aca="false">SUM(AL16:AL46)</f>
        <v>284542</v>
      </c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  <c r="IR48" s="61"/>
      <c r="IS48" s="61"/>
      <c r="IT48" s="61"/>
      <c r="IU48" s="61"/>
      <c r="IV48" s="61"/>
      <c r="IW48" s="61"/>
    </row>
    <row r="49" customFormat="false" ht="19.5" hidden="false" customHeight="true" outlineLevel="0" collapsed="false">
      <c r="A49" s="37"/>
      <c r="B49" s="37"/>
      <c r="C49" s="37"/>
      <c r="D49" s="37"/>
      <c r="E49" s="37"/>
      <c r="F49" s="37"/>
      <c r="G49" s="37"/>
      <c r="H49" s="37"/>
      <c r="I49" s="37"/>
      <c r="J49" s="268" t="str">
        <f aca="false">IF(J48=J12,"","OUT OF BALANCE")</f>
        <v/>
      </c>
      <c r="K49" s="37"/>
      <c r="L49" s="37"/>
      <c r="M49" s="37"/>
      <c r="N49" s="37"/>
      <c r="O49" s="37"/>
      <c r="P49" s="37"/>
      <c r="Q49" s="37"/>
      <c r="R49" s="37"/>
      <c r="S49" s="37"/>
      <c r="T49" s="268" t="str">
        <f aca="false">IF(T48=T12,"","OUT OF BALANCE")</f>
        <v/>
      </c>
      <c r="V49" s="37"/>
      <c r="W49" s="37"/>
      <c r="X49" s="37"/>
      <c r="Y49" s="37"/>
      <c r="Z49" s="37"/>
      <c r="AA49" s="37"/>
      <c r="AB49" s="37"/>
      <c r="AC49" s="37"/>
      <c r="AD49" s="37"/>
      <c r="AK49" s="32"/>
      <c r="AL49" s="32"/>
    </row>
    <row r="50" customFormat="false" ht="19.5" hidden="false" customHeight="true" outlineLevel="0" collapsed="false">
      <c r="A50" s="99" t="s">
        <v>30</v>
      </c>
      <c r="B50" s="100" t="n">
        <v>108068</v>
      </c>
      <c r="C50" s="100"/>
      <c r="D50" s="100"/>
      <c r="E50" s="100"/>
      <c r="F50" s="100" t="n">
        <v>108060</v>
      </c>
      <c r="G50" s="100" t="n">
        <v>108060</v>
      </c>
      <c r="H50" s="100" t="n">
        <v>108060</v>
      </c>
      <c r="I50" s="100" t="n">
        <v>108060</v>
      </c>
      <c r="J50" s="100"/>
      <c r="K50" s="100"/>
      <c r="L50" s="100" t="n">
        <v>108058</v>
      </c>
      <c r="M50" s="100"/>
      <c r="N50" s="100"/>
      <c r="O50" s="100"/>
      <c r="P50" s="100" t="n">
        <v>108210</v>
      </c>
      <c r="Q50" s="100" t="n">
        <v>108210</v>
      </c>
      <c r="R50" s="100" t="n">
        <v>108210</v>
      </c>
      <c r="S50" s="100" t="n">
        <v>108210</v>
      </c>
      <c r="T50" s="100"/>
      <c r="U50" s="101"/>
      <c r="V50" s="100" t="n">
        <v>108675</v>
      </c>
      <c r="W50" s="100"/>
      <c r="X50" s="100"/>
      <c r="Y50" s="100"/>
      <c r="Z50" s="100" t="n">
        <v>108672</v>
      </c>
      <c r="AA50" s="100" t="n">
        <v>108672</v>
      </c>
      <c r="AB50" s="100" t="n">
        <v>108672</v>
      </c>
      <c r="AC50" s="100"/>
      <c r="AD50" s="100"/>
      <c r="AE50" s="100"/>
      <c r="AF50" s="100"/>
      <c r="AG50" s="100" t="n">
        <v>125383</v>
      </c>
      <c r="AH50" s="100"/>
      <c r="AI50" s="100"/>
      <c r="AJ50" s="100"/>
      <c r="AK50" s="100" t="n">
        <v>29085</v>
      </c>
      <c r="AL50" s="100" t="n">
        <v>31173</v>
      </c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0"/>
      <c r="BR50" s="100"/>
      <c r="BS50" s="100"/>
      <c r="BT50" s="100"/>
      <c r="BU50" s="100"/>
      <c r="BV50" s="100"/>
      <c r="BW50" s="100"/>
      <c r="BX50" s="100"/>
      <c r="BY50" s="100"/>
      <c r="BZ50" s="100"/>
      <c r="CA50" s="100"/>
      <c r="CB50" s="100"/>
      <c r="CC50" s="100"/>
      <c r="CD50" s="100"/>
      <c r="CE50" s="100"/>
      <c r="CF50" s="100"/>
      <c r="CG50" s="100"/>
      <c r="CH50" s="100"/>
      <c r="CI50" s="100"/>
      <c r="CJ50" s="100"/>
      <c r="CK50" s="100"/>
      <c r="CL50" s="100"/>
      <c r="CM50" s="100"/>
      <c r="CN50" s="100"/>
      <c r="CO50" s="100"/>
      <c r="CP50" s="100"/>
      <c r="CQ50" s="100"/>
      <c r="CR50" s="100"/>
      <c r="CS50" s="100"/>
      <c r="CT50" s="100"/>
      <c r="CU50" s="100"/>
      <c r="CV50" s="100"/>
      <c r="CW50" s="100"/>
      <c r="CX50" s="100"/>
      <c r="CY50" s="100"/>
      <c r="CZ50" s="100"/>
      <c r="DA50" s="100"/>
      <c r="DB50" s="100"/>
      <c r="DC50" s="100"/>
      <c r="DD50" s="100"/>
      <c r="DE50" s="100"/>
      <c r="DF50" s="100"/>
      <c r="DG50" s="100"/>
      <c r="DH50" s="100"/>
      <c r="DI50" s="100"/>
      <c r="DJ50" s="100"/>
      <c r="DK50" s="100"/>
      <c r="DL50" s="100"/>
      <c r="DM50" s="100"/>
      <c r="DN50" s="100"/>
      <c r="DO50" s="100"/>
      <c r="DP50" s="100"/>
      <c r="DQ50" s="100"/>
      <c r="DR50" s="100"/>
      <c r="DS50" s="100"/>
      <c r="DT50" s="100"/>
      <c r="DU50" s="100"/>
      <c r="DV50" s="100"/>
      <c r="DW50" s="100"/>
      <c r="DX50" s="100"/>
      <c r="DY50" s="100"/>
      <c r="DZ50" s="100"/>
      <c r="EA50" s="100"/>
      <c r="EB50" s="100"/>
      <c r="EC50" s="100"/>
      <c r="ED50" s="100"/>
      <c r="EE50" s="100"/>
      <c r="EF50" s="100"/>
      <c r="EG50" s="100"/>
      <c r="EH50" s="100"/>
      <c r="EI50" s="100"/>
      <c r="EJ50" s="100"/>
      <c r="EK50" s="100"/>
      <c r="EL50" s="100"/>
      <c r="EM50" s="100"/>
      <c r="EN50" s="100"/>
      <c r="EO50" s="100"/>
      <c r="EP50" s="100"/>
      <c r="EQ50" s="100"/>
      <c r="ER50" s="100"/>
      <c r="ES50" s="100"/>
      <c r="ET50" s="100"/>
      <c r="EU50" s="100"/>
      <c r="EV50" s="100"/>
      <c r="EW50" s="100"/>
      <c r="EX50" s="100"/>
      <c r="EY50" s="100"/>
      <c r="EZ50" s="100"/>
      <c r="FA50" s="100"/>
      <c r="FB50" s="100"/>
      <c r="FC50" s="100"/>
      <c r="FD50" s="100"/>
      <c r="FE50" s="100"/>
      <c r="FF50" s="100"/>
      <c r="FG50" s="100"/>
      <c r="FH50" s="100"/>
      <c r="FI50" s="100"/>
      <c r="FJ50" s="100"/>
      <c r="FK50" s="100"/>
      <c r="FL50" s="100"/>
      <c r="FM50" s="100"/>
      <c r="FN50" s="100"/>
      <c r="FO50" s="100"/>
      <c r="FP50" s="100"/>
      <c r="FQ50" s="100"/>
      <c r="FR50" s="100"/>
      <c r="FS50" s="100"/>
      <c r="FT50" s="100"/>
      <c r="FU50" s="100"/>
      <c r="FV50" s="100"/>
      <c r="FW50" s="100"/>
      <c r="FX50" s="100"/>
      <c r="FY50" s="100"/>
      <c r="FZ50" s="100"/>
      <c r="GA50" s="100"/>
      <c r="GB50" s="100"/>
      <c r="GC50" s="100"/>
      <c r="GD50" s="100"/>
      <c r="GE50" s="100"/>
      <c r="GF50" s="100"/>
      <c r="GG50" s="100"/>
      <c r="GH50" s="100"/>
      <c r="GI50" s="100"/>
      <c r="GJ50" s="100"/>
      <c r="GK50" s="100"/>
      <c r="GL50" s="100"/>
      <c r="GM50" s="100"/>
      <c r="GN50" s="100"/>
      <c r="GO50" s="100"/>
      <c r="GP50" s="100"/>
      <c r="GQ50" s="100"/>
      <c r="GR50" s="100"/>
      <c r="GS50" s="100"/>
      <c r="GT50" s="100"/>
      <c r="GU50" s="100"/>
      <c r="GV50" s="100"/>
      <c r="GW50" s="100"/>
      <c r="GX50" s="100"/>
      <c r="GY50" s="100"/>
      <c r="GZ50" s="100"/>
      <c r="HA50" s="100"/>
      <c r="HB50" s="100"/>
      <c r="HC50" s="100"/>
      <c r="HD50" s="100"/>
      <c r="HE50" s="100"/>
      <c r="HF50" s="100"/>
      <c r="HG50" s="100"/>
      <c r="HH50" s="100"/>
      <c r="HI50" s="100"/>
      <c r="HJ50" s="100"/>
      <c r="HK50" s="100"/>
      <c r="HL50" s="100"/>
      <c r="HM50" s="100"/>
      <c r="HN50" s="100"/>
      <c r="HO50" s="100"/>
      <c r="HP50" s="100"/>
      <c r="HQ50" s="100"/>
      <c r="HR50" s="100"/>
      <c r="HS50" s="100"/>
      <c r="HT50" s="100"/>
      <c r="HU50" s="100"/>
      <c r="HV50" s="100"/>
      <c r="HW50" s="100"/>
      <c r="HX50" s="100"/>
      <c r="HY50" s="100"/>
      <c r="HZ50" s="100"/>
      <c r="IA50" s="100"/>
      <c r="IB50" s="100"/>
      <c r="IC50" s="100"/>
      <c r="ID50" s="100"/>
      <c r="IE50" s="100"/>
      <c r="IF50" s="100"/>
      <c r="IG50" s="100"/>
      <c r="IH50" s="100"/>
      <c r="II50" s="100"/>
      <c r="IJ50" s="100"/>
      <c r="IK50" s="100"/>
      <c r="IL50" s="100"/>
      <c r="IM50" s="100"/>
      <c r="IN50" s="100"/>
      <c r="IO50" s="100"/>
      <c r="IP50" s="100"/>
      <c r="IQ50" s="100"/>
      <c r="IR50" s="100"/>
      <c r="IS50" s="100"/>
      <c r="IT50" s="100"/>
      <c r="IU50" s="100"/>
      <c r="IV50" s="100"/>
      <c r="IW50" s="100"/>
    </row>
    <row r="51" customFormat="false" ht="19.5" hidden="true" customHeight="true" outlineLevel="0" collapsed="false">
      <c r="A51" s="102" t="s">
        <v>31</v>
      </c>
      <c r="B51" s="102" t="n">
        <v>316763</v>
      </c>
      <c r="C51" s="102"/>
      <c r="D51" s="102"/>
      <c r="E51" s="102"/>
      <c r="F51" s="102" t="n">
        <v>113463</v>
      </c>
      <c r="G51" s="102"/>
      <c r="H51" s="102" t="n">
        <v>113467</v>
      </c>
      <c r="I51" s="102" t="n">
        <v>113473</v>
      </c>
      <c r="J51" s="102"/>
      <c r="K51" s="102"/>
      <c r="L51" s="102" t="n">
        <v>313892</v>
      </c>
      <c r="M51" s="102"/>
      <c r="N51" s="102"/>
      <c r="O51" s="102"/>
      <c r="P51" s="102" t="n">
        <v>30842</v>
      </c>
      <c r="Q51" s="102" t="n">
        <v>131771</v>
      </c>
      <c r="R51" s="102" t="n">
        <v>129880</v>
      </c>
      <c r="S51" s="102" t="n">
        <v>43747</v>
      </c>
      <c r="T51" s="102"/>
      <c r="V51" s="102" t="n">
        <v>316766</v>
      </c>
      <c r="W51" s="102"/>
      <c r="X51" s="102"/>
      <c r="Y51" s="102"/>
      <c r="Z51" s="102" t="n">
        <v>131465</v>
      </c>
      <c r="AA51" s="102" t="n">
        <v>131466</v>
      </c>
      <c r="AB51" s="102" t="n">
        <v>131468</v>
      </c>
      <c r="AC51" s="102"/>
      <c r="AD51" s="102"/>
      <c r="AE51" s="102"/>
      <c r="AF51" s="102"/>
      <c r="AG51" s="102"/>
      <c r="AH51" s="102"/>
      <c r="AI51" s="102"/>
      <c r="AJ51" s="102"/>
      <c r="AK51" s="103" t="n">
        <v>331566</v>
      </c>
      <c r="AL51" s="103" t="n">
        <v>331568</v>
      </c>
      <c r="AM51" s="102"/>
      <c r="AN51" s="102"/>
      <c r="AO51" s="102"/>
      <c r="AP51" s="102"/>
      <c r="AQ51" s="102"/>
      <c r="AR51" s="102"/>
      <c r="AS51" s="102"/>
      <c r="AT51" s="102"/>
      <c r="AU51" s="102"/>
      <c r="AV51" s="102"/>
      <c r="AW51" s="102"/>
      <c r="AX51" s="102"/>
      <c r="AY51" s="102"/>
      <c r="AZ51" s="102"/>
      <c r="BA51" s="102"/>
      <c r="BB51" s="102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  <c r="BM51" s="102"/>
      <c r="BN51" s="102"/>
      <c r="BO51" s="102"/>
      <c r="BP51" s="102"/>
      <c r="BQ51" s="102"/>
      <c r="BR51" s="102"/>
      <c r="BS51" s="102"/>
      <c r="BT51" s="102"/>
      <c r="BU51" s="102"/>
      <c r="BV51" s="102"/>
      <c r="BW51" s="102"/>
      <c r="BX51" s="102"/>
      <c r="BY51" s="102"/>
      <c r="BZ51" s="102"/>
      <c r="CA51" s="102"/>
      <c r="CB51" s="102"/>
      <c r="CC51" s="102"/>
      <c r="CD51" s="102"/>
      <c r="CE51" s="102"/>
      <c r="CF51" s="102"/>
      <c r="CG51" s="102"/>
      <c r="CH51" s="102"/>
      <c r="CI51" s="102"/>
      <c r="CJ51" s="102"/>
      <c r="CK51" s="102"/>
      <c r="CL51" s="102"/>
      <c r="CM51" s="102"/>
      <c r="CN51" s="102"/>
      <c r="CO51" s="102"/>
      <c r="CP51" s="102"/>
      <c r="CQ51" s="102"/>
      <c r="CR51" s="102"/>
      <c r="CS51" s="102"/>
      <c r="CT51" s="102"/>
      <c r="CU51" s="102"/>
      <c r="CV51" s="102"/>
      <c r="CW51" s="102"/>
      <c r="CX51" s="102"/>
      <c r="CY51" s="102"/>
      <c r="CZ51" s="102"/>
      <c r="DA51" s="102"/>
      <c r="DB51" s="102"/>
      <c r="DC51" s="102"/>
      <c r="DD51" s="102"/>
      <c r="DE51" s="102"/>
      <c r="DF51" s="102"/>
      <c r="DG51" s="102"/>
      <c r="DH51" s="102"/>
      <c r="DI51" s="102"/>
      <c r="DJ51" s="102"/>
      <c r="DK51" s="102"/>
      <c r="DL51" s="102"/>
      <c r="DM51" s="102"/>
      <c r="DN51" s="102"/>
      <c r="DO51" s="102"/>
      <c r="DP51" s="102"/>
      <c r="DQ51" s="102"/>
      <c r="DR51" s="102"/>
      <c r="DS51" s="102"/>
      <c r="DT51" s="102"/>
      <c r="DU51" s="102"/>
      <c r="DV51" s="102"/>
      <c r="DW51" s="102"/>
      <c r="DX51" s="102"/>
      <c r="DY51" s="102"/>
      <c r="DZ51" s="102"/>
      <c r="EA51" s="102"/>
      <c r="EB51" s="102"/>
      <c r="EC51" s="102"/>
      <c r="ED51" s="102"/>
      <c r="EE51" s="102"/>
      <c r="EF51" s="102"/>
      <c r="EG51" s="102"/>
      <c r="EH51" s="102"/>
      <c r="EI51" s="102"/>
      <c r="EJ51" s="102"/>
      <c r="EK51" s="102"/>
      <c r="EL51" s="102"/>
      <c r="EM51" s="102"/>
      <c r="EN51" s="102"/>
      <c r="EO51" s="102"/>
      <c r="EP51" s="102"/>
      <c r="EQ51" s="102"/>
      <c r="ER51" s="102"/>
      <c r="ES51" s="102"/>
      <c r="ET51" s="102"/>
      <c r="EU51" s="102"/>
      <c r="EV51" s="102"/>
      <c r="EW51" s="102"/>
      <c r="EX51" s="102"/>
      <c r="EY51" s="102"/>
      <c r="EZ51" s="102"/>
      <c r="FA51" s="102"/>
      <c r="FB51" s="102"/>
      <c r="FC51" s="102"/>
      <c r="FD51" s="102"/>
      <c r="FE51" s="102"/>
      <c r="FF51" s="102"/>
      <c r="FG51" s="102"/>
      <c r="FH51" s="102"/>
      <c r="FI51" s="102"/>
      <c r="FJ51" s="102"/>
      <c r="FK51" s="102"/>
      <c r="FL51" s="102"/>
      <c r="FM51" s="102"/>
      <c r="FN51" s="102"/>
      <c r="FO51" s="102"/>
      <c r="FP51" s="102"/>
      <c r="FQ51" s="102"/>
      <c r="FR51" s="102"/>
      <c r="FS51" s="102"/>
      <c r="FT51" s="102"/>
      <c r="FU51" s="102"/>
      <c r="FV51" s="102"/>
      <c r="FW51" s="102"/>
      <c r="FX51" s="102"/>
      <c r="FY51" s="102"/>
      <c r="FZ51" s="102"/>
      <c r="GA51" s="102"/>
      <c r="GB51" s="102"/>
      <c r="GC51" s="102"/>
      <c r="GD51" s="102"/>
      <c r="GE51" s="102"/>
      <c r="GF51" s="102"/>
      <c r="GG51" s="102"/>
      <c r="GH51" s="102"/>
      <c r="GI51" s="102"/>
      <c r="GJ51" s="102"/>
      <c r="GK51" s="102"/>
      <c r="GL51" s="102"/>
      <c r="GM51" s="102"/>
      <c r="GN51" s="102"/>
      <c r="GO51" s="102"/>
      <c r="GP51" s="102"/>
      <c r="GQ51" s="102"/>
      <c r="GR51" s="102"/>
      <c r="GS51" s="102"/>
      <c r="GT51" s="102"/>
      <c r="GU51" s="102"/>
      <c r="GV51" s="102"/>
      <c r="GW51" s="102"/>
      <c r="GX51" s="102"/>
      <c r="GY51" s="102"/>
      <c r="GZ51" s="102"/>
      <c r="HA51" s="102"/>
      <c r="HB51" s="102"/>
      <c r="HC51" s="102"/>
      <c r="HD51" s="102"/>
      <c r="HE51" s="102"/>
      <c r="HF51" s="102"/>
      <c r="HG51" s="102"/>
      <c r="HH51" s="102"/>
      <c r="HI51" s="102"/>
      <c r="HJ51" s="102"/>
      <c r="HK51" s="102"/>
      <c r="HL51" s="102"/>
      <c r="HM51" s="102"/>
      <c r="HN51" s="102"/>
      <c r="HO51" s="102"/>
      <c r="HP51" s="102"/>
      <c r="HQ51" s="102"/>
      <c r="HR51" s="102"/>
      <c r="HS51" s="102"/>
      <c r="HT51" s="102"/>
      <c r="HU51" s="102"/>
      <c r="HV51" s="102"/>
      <c r="HW51" s="102"/>
      <c r="HX51" s="102"/>
      <c r="HY51" s="102"/>
      <c r="HZ51" s="102"/>
      <c r="IA51" s="102"/>
      <c r="IB51" s="102"/>
      <c r="IC51" s="102"/>
      <c r="ID51" s="102"/>
      <c r="IE51" s="102"/>
      <c r="IF51" s="102"/>
      <c r="IG51" s="102"/>
      <c r="IH51" s="102"/>
      <c r="II51" s="102"/>
      <c r="IJ51" s="102"/>
      <c r="IK51" s="102"/>
      <c r="IL51" s="102"/>
      <c r="IM51" s="102"/>
      <c r="IN51" s="102"/>
      <c r="IO51" s="102"/>
      <c r="IP51" s="102"/>
      <c r="IQ51" s="102"/>
      <c r="IR51" s="102"/>
      <c r="IS51" s="102"/>
      <c r="IT51" s="102"/>
      <c r="IU51" s="102"/>
      <c r="IV51" s="102"/>
      <c r="IW51" s="102"/>
    </row>
    <row r="52" customFormat="false" ht="12.75" hidden="false" customHeight="false" outlineLevel="0" collapsed="false">
      <c r="AG52" s="100" t="n">
        <v>125388</v>
      </c>
      <c r="AH52" s="100"/>
    </row>
    <row r="53" customFormat="false" ht="11.25" hidden="false" customHeight="true" outlineLevel="0" collapsed="false"/>
    <row r="54" customFormat="false" ht="12.75" hidden="false" customHeight="false" outlineLevel="0" collapsed="false">
      <c r="B54" s="207" t="s">
        <v>32</v>
      </c>
      <c r="C54" s="105"/>
      <c r="D54" s="106"/>
      <c r="E54" s="105"/>
      <c r="F54" s="106"/>
      <c r="G54" s="106"/>
      <c r="H54" s="106"/>
      <c r="I54" s="106"/>
      <c r="J54" s="107" t="n">
        <f aca="false">DSUM(tufco,"hplrtotal",cnt)/COUNT(AO16:AO46)</f>
        <v>36206.8965517241</v>
      </c>
      <c r="L54" s="207" t="s">
        <v>33</v>
      </c>
      <c r="M54" s="208"/>
      <c r="N54" s="208"/>
      <c r="O54" s="208"/>
      <c r="P54" s="208"/>
      <c r="Q54" s="208"/>
      <c r="R54" s="208"/>
      <c r="S54" s="208"/>
      <c r="T54" s="209" t="n">
        <f aca="false">DSUM(tufco,"wbtotal",cnt)/COUNT(AO16:AO46)</f>
        <v>29567.5172413793</v>
      </c>
      <c r="V54" s="37"/>
      <c r="W54" s="37"/>
      <c r="Y54" s="37"/>
    </row>
    <row r="55" customFormat="false" ht="12.75" hidden="false" customHeight="false" outlineLevel="0" collapsed="false">
      <c r="B55" s="28" t="s">
        <v>34</v>
      </c>
      <c r="C55" s="32"/>
      <c r="E55" s="32"/>
      <c r="J55" s="31" t="n">
        <f aca="false">hplr*days-DSUM(tufco,"hplrtotal",cnt)</f>
        <v>0</v>
      </c>
      <c r="L55" s="28" t="s">
        <v>34</v>
      </c>
      <c r="M55" s="29"/>
      <c r="N55" s="29"/>
      <c r="O55" s="29"/>
      <c r="P55" s="29"/>
      <c r="Q55" s="29"/>
      <c r="R55" s="29"/>
      <c r="S55" s="29"/>
      <c r="T55" s="210" t="n">
        <f aca="false">wb*days-DSUM(tufco,"wbtotal",cnt)</f>
        <v>42542</v>
      </c>
    </row>
    <row r="56" customFormat="false" ht="13.5" hidden="false" customHeight="false" outlineLevel="0" collapsed="false">
      <c r="B56" s="211" t="s">
        <v>35</v>
      </c>
      <c r="C56" s="110"/>
      <c r="D56" s="111"/>
      <c r="E56" s="110"/>
      <c r="F56" s="111"/>
      <c r="G56" s="111"/>
      <c r="H56" s="111"/>
      <c r="I56" s="111"/>
      <c r="J56" s="42" t="n">
        <f aca="false">+J55/(days-COUNT(AO16:AO46))</f>
        <v>0</v>
      </c>
      <c r="L56" s="211" t="s">
        <v>35</v>
      </c>
      <c r="M56" s="212"/>
      <c r="N56" s="212"/>
      <c r="O56" s="212"/>
      <c r="P56" s="212"/>
      <c r="Q56" s="212"/>
      <c r="R56" s="212"/>
      <c r="S56" s="212"/>
      <c r="T56" s="213" t="n">
        <f aca="false">T55/(days-COUNT(AO16:AO46))</f>
        <v>42542</v>
      </c>
    </row>
    <row r="57" customFormat="false" ht="12.75" hidden="false" customHeight="true" outlineLevel="0" collapsed="false">
      <c r="B57" s="105"/>
      <c r="C57" s="105"/>
      <c r="E57" s="105"/>
      <c r="F57" s="108"/>
      <c r="G57" s="108"/>
      <c r="H57" s="106"/>
      <c r="I57" s="106"/>
      <c r="L57" s="32"/>
      <c r="M57" s="32"/>
      <c r="O57" s="32"/>
    </row>
    <row r="58" customFormat="false" ht="12.75" hidden="false" customHeight="false" outlineLevel="0" collapsed="false">
      <c r="B58" s="32"/>
      <c r="C58" s="32"/>
      <c r="E58" s="32"/>
      <c r="L58" s="207" t="s">
        <v>36</v>
      </c>
      <c r="M58" s="208"/>
      <c r="N58" s="208"/>
      <c r="O58" s="208"/>
      <c r="P58" s="208"/>
      <c r="Q58" s="208"/>
      <c r="R58" s="208"/>
      <c r="S58" s="209" t="n">
        <f aca="false">DSUM(tufco,"wbtotal",cnt)+'Oct 99'!S58</f>
        <v>11171795</v>
      </c>
      <c r="U58" s="112"/>
    </row>
    <row r="59" customFormat="false" ht="13.5" hidden="false" customHeight="false" outlineLevel="0" collapsed="false">
      <c r="B59" s="32"/>
      <c r="C59" s="32"/>
      <c r="D59" s="201"/>
      <c r="E59" s="32"/>
      <c r="L59" s="211" t="s">
        <v>37</v>
      </c>
      <c r="M59" s="212"/>
      <c r="N59" s="212"/>
      <c r="O59" s="212"/>
      <c r="P59" s="212"/>
      <c r="Q59" s="212"/>
      <c r="R59" s="212"/>
      <c r="S59" s="141" t="n">
        <f aca="false">S58/(SUM(AO16:AO46)+'Jan 99a'!days+'Feb 99'!days+'Mar 99'!days+'Apr 99'!days+'May 99'!days+'June 99'!days+'July 99'!days+'Aug 99'!days+'Sep 99'!days+'Oct 99'!days)</f>
        <v>33548.9339339339</v>
      </c>
      <c r="X59" s="202"/>
    </row>
    <row r="60" customFormat="false" ht="13.5" hidden="false" customHeight="false" outlineLevel="0" collapsed="false">
      <c r="B60" s="207" t="s">
        <v>38</v>
      </c>
      <c r="C60" s="208"/>
      <c r="D60" s="208"/>
      <c r="E60" s="208"/>
      <c r="F60" s="208"/>
      <c r="G60" s="208"/>
      <c r="H60" s="209" t="n">
        <v>12775000</v>
      </c>
      <c r="L60" s="29"/>
      <c r="M60" s="29"/>
      <c r="N60" s="208"/>
      <c r="O60" s="29"/>
      <c r="P60" s="29"/>
      <c r="Q60" s="29"/>
      <c r="R60" s="29"/>
      <c r="S60" s="29"/>
    </row>
    <row r="61" customFormat="false" ht="12.75" hidden="false" customHeight="false" outlineLevel="0" collapsed="false">
      <c r="B61" s="28" t="s">
        <v>41</v>
      </c>
      <c r="C61" s="29"/>
      <c r="D61" s="12"/>
      <c r="E61" s="29"/>
      <c r="F61" s="29"/>
      <c r="G61" s="29"/>
      <c r="H61" s="210" t="n">
        <f aca="false">DSUM(tufco,"hplrtotal",cnt)+'Oct 99'!H61</f>
        <v>11740000</v>
      </c>
      <c r="L61" s="207" t="s">
        <v>39</v>
      </c>
      <c r="M61" s="208"/>
      <c r="N61" s="208"/>
      <c r="O61" s="208"/>
      <c r="P61" s="208"/>
      <c r="Q61" s="208"/>
      <c r="R61" s="208"/>
      <c r="S61" s="209" t="n">
        <f aca="false">DSUM(tufco,"gdtotal",cnt)/(COUNT(AO16:AO46))</f>
        <v>6364.96551724138</v>
      </c>
      <c r="X61" s="202"/>
    </row>
    <row r="62" customFormat="false" ht="12.75" hidden="false" customHeight="false" outlineLevel="0" collapsed="false">
      <c r="B62" s="28" t="s">
        <v>37</v>
      </c>
      <c r="C62" s="29"/>
      <c r="D62" s="12"/>
      <c r="E62" s="29"/>
      <c r="F62" s="29"/>
      <c r="G62" s="29"/>
      <c r="H62" s="210" t="n">
        <f aca="false">H61/(SUM(AO16:AO46)+'Jan 99a'!days+'Feb 99'!days+'Mar 99'!days+'Apr 99'!days+'May 99'!days+'June 99'!days+'July 99'!days+'Aug 99'!days+'Sep 99'!days+'Oct 99'!days)</f>
        <v>35255.2552552553</v>
      </c>
      <c r="L62" s="28" t="s">
        <v>34</v>
      </c>
      <c r="M62" s="29"/>
      <c r="N62" s="29"/>
      <c r="O62" s="29"/>
      <c r="P62" s="29"/>
      <c r="Q62" s="29"/>
      <c r="R62" s="29"/>
      <c r="S62" s="210"/>
      <c r="X62" s="202"/>
    </row>
    <row r="63" customFormat="false" ht="13.5" hidden="false" customHeight="false" outlineLevel="0" collapsed="false">
      <c r="B63" s="211" t="s">
        <v>43</v>
      </c>
      <c r="C63" s="212"/>
      <c r="D63" s="212"/>
      <c r="E63" s="212"/>
      <c r="F63" s="212"/>
      <c r="G63" s="212"/>
      <c r="H63" s="213" t="n">
        <f aca="false">(+H60-H61)/(365-SUM(AO16:AO46)-'Jan 99a'!days-'Feb 99'!days-'Mar 99'!days-'Apr 99'!days-'May 99'!days-'June 99'!days-'July 99'!days-'Aug 99'!days-'Sep 99'!days-'Oct 99'!days)</f>
        <v>32343.75</v>
      </c>
      <c r="L63" s="211" t="s">
        <v>35</v>
      </c>
      <c r="M63" s="212"/>
      <c r="N63" s="212"/>
      <c r="O63" s="212"/>
      <c r="P63" s="212"/>
      <c r="Q63" s="212"/>
      <c r="R63" s="212"/>
      <c r="S63" s="213"/>
      <c r="T63" s="32"/>
      <c r="X63" s="32"/>
      <c r="Z63" s="32"/>
    </row>
    <row r="64" customFormat="false" ht="13.5" hidden="false" customHeight="false" outlineLevel="0" collapsed="false">
      <c r="D64" s="201"/>
      <c r="L64" s="207" t="s">
        <v>44</v>
      </c>
      <c r="M64" s="208"/>
      <c r="N64" s="12"/>
      <c r="O64" s="208"/>
      <c r="P64" s="208"/>
      <c r="Q64" s="208"/>
      <c r="R64" s="208"/>
      <c r="S64" s="209" t="n">
        <v>9125000</v>
      </c>
      <c r="X64" s="202"/>
    </row>
    <row r="65" customFormat="false" ht="12.75" hidden="false" customHeight="false" outlineLevel="0" collapsed="false">
      <c r="B65" s="207" t="s">
        <v>66</v>
      </c>
      <c r="C65" s="208"/>
      <c r="D65" s="208"/>
      <c r="E65" s="208"/>
      <c r="F65" s="208"/>
      <c r="G65" s="208"/>
      <c r="H65" s="209" t="n">
        <f aca="false">DSUM(tufco,"hplrtotal",cnt)+DSUM(tufco,"gdtotal",cnt)</f>
        <v>1234584</v>
      </c>
      <c r="L65" s="28" t="s">
        <v>45</v>
      </c>
      <c r="M65" s="29"/>
      <c r="N65" s="29"/>
      <c r="O65" s="29"/>
      <c r="P65" s="29"/>
      <c r="Q65" s="29"/>
      <c r="R65" s="29"/>
      <c r="S65" s="210" t="n">
        <f aca="false">DSUM(tufco,"gdtotal",cnt)+'Oct 99'!S65</f>
        <v>8690084</v>
      </c>
    </row>
    <row r="66" customFormat="false" ht="12.75" hidden="false" customHeight="false" outlineLevel="0" collapsed="false">
      <c r="B66" s="28" t="s">
        <v>67</v>
      </c>
      <c r="C66" s="29"/>
      <c r="D66" s="12"/>
      <c r="E66" s="29"/>
      <c r="F66" s="29"/>
      <c r="G66" s="29"/>
      <c r="H66" s="210" t="n">
        <f aca="false">H65+'Oct 99'!H66</f>
        <v>19520335</v>
      </c>
      <c r="L66" s="28" t="s">
        <v>37</v>
      </c>
      <c r="M66" s="29"/>
      <c r="N66" s="12"/>
      <c r="O66" s="29"/>
      <c r="P66" s="29"/>
      <c r="Q66" s="29"/>
      <c r="R66" s="29"/>
      <c r="S66" s="214" t="n">
        <f aca="false">S65/(SUM(AO16:AO46)+'Jan 99a'!days+'Feb 99'!days+'Mar 99'!days+'Apr 99'!days+'May 99'!days+'June 99'!days+'July 99'!days+'Aug 99'!days+'Sep 99'!days+'Oct 99'!days)</f>
        <v>26096.3483483483</v>
      </c>
      <c r="V66" s="102"/>
      <c r="X66" s="202"/>
    </row>
    <row r="67" customFormat="false" ht="13.5" hidden="false" customHeight="false" outlineLevel="0" collapsed="false">
      <c r="B67" s="211" t="s">
        <v>47</v>
      </c>
      <c r="C67" s="212"/>
      <c r="D67" s="212"/>
      <c r="E67" s="212"/>
      <c r="F67" s="212"/>
      <c r="G67" s="212"/>
      <c r="H67" s="213" t="n">
        <f aca="false">+H63+S67</f>
        <v>45934.875</v>
      </c>
      <c r="L67" s="211" t="s">
        <v>43</v>
      </c>
      <c r="M67" s="212"/>
      <c r="N67" s="212"/>
      <c r="O67" s="212"/>
      <c r="P67" s="212"/>
      <c r="Q67" s="212"/>
      <c r="R67" s="212"/>
      <c r="S67" s="213" t="n">
        <f aca="false">(+S64-S65)/(365-SUM(AO16:AO46)-'Jan 99a'!days-'Feb 99'!days-'Mar 99'!days-'Apr 99'!days-'May 99'!days-'June 99'!days-'July 99'!days-'Aug 99'!days-'Sep 99'!days-'Oct 99'!days)</f>
        <v>13591.125</v>
      </c>
      <c r="X67" s="32"/>
    </row>
    <row r="68" customFormat="false" ht="12.75" hidden="false" customHeight="false" outlineLevel="0" collapsed="false">
      <c r="D68" s="0"/>
      <c r="N68" s="0"/>
      <c r="X68" s="203"/>
    </row>
    <row r="69" customFormat="false" ht="12.75" hidden="false" customHeight="false" outlineLevel="0" collapsed="false">
      <c r="B69" s="190"/>
      <c r="C69" s="1" t="s">
        <v>76</v>
      </c>
      <c r="E69" s="0"/>
    </row>
    <row r="71" customFormat="false" ht="12.75" hidden="false" customHeight="false" outlineLevel="0" collapsed="false">
      <c r="D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X71" s="37"/>
    </row>
    <row r="72" customFormat="false" ht="12.75" hidden="false" customHeight="false" outlineLevel="0" collapsed="false">
      <c r="D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X72" s="37"/>
    </row>
    <row r="75" customFormat="false" ht="12.75" hidden="false" customHeight="false" outlineLevel="0" collapsed="false">
      <c r="A75" s="121"/>
      <c r="B75" s="121"/>
      <c r="C75" s="121"/>
      <c r="D75" s="0"/>
      <c r="E75" s="121"/>
      <c r="F75" s="0"/>
      <c r="G75" s="0"/>
      <c r="H75" s="0"/>
      <c r="I75" s="0"/>
      <c r="J75" s="121"/>
      <c r="K75" s="121"/>
      <c r="L75" s="121"/>
      <c r="M75" s="121"/>
      <c r="N75" s="0"/>
      <c r="O75" s="121"/>
      <c r="P75" s="0"/>
      <c r="Q75" s="0"/>
      <c r="R75" s="0"/>
      <c r="S75" s="0"/>
      <c r="T75" s="0"/>
      <c r="U75" s="0"/>
      <c r="V75" s="0"/>
      <c r="W75" s="0"/>
      <c r="X75" s="0"/>
      <c r="Y75" s="0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21"/>
      <c r="AV75" s="121"/>
      <c r="AW75" s="121"/>
      <c r="AX75" s="121"/>
      <c r="AY75" s="121"/>
      <c r="AZ75" s="121"/>
      <c r="BA75" s="121"/>
      <c r="BB75" s="121"/>
      <c r="BC75" s="121"/>
      <c r="BD75" s="121"/>
      <c r="BE75" s="121"/>
      <c r="BF75" s="121"/>
      <c r="BG75" s="121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21"/>
      <c r="BS75" s="121"/>
      <c r="BT75" s="121"/>
      <c r="BU75" s="121"/>
      <c r="BV75" s="121"/>
      <c r="BW75" s="121"/>
      <c r="BX75" s="121"/>
      <c r="BY75" s="121"/>
      <c r="BZ75" s="121"/>
      <c r="CA75" s="121"/>
      <c r="CB75" s="121"/>
      <c r="CC75" s="121"/>
      <c r="CD75" s="121"/>
      <c r="CE75" s="121"/>
      <c r="CF75" s="121"/>
      <c r="CG75" s="121"/>
      <c r="CH75" s="121"/>
      <c r="CI75" s="121"/>
      <c r="CJ75" s="121"/>
      <c r="CK75" s="121"/>
      <c r="CL75" s="121"/>
      <c r="CM75" s="121"/>
      <c r="CN75" s="121"/>
      <c r="CO75" s="121"/>
      <c r="CP75" s="121"/>
      <c r="CQ75" s="121"/>
      <c r="CR75" s="121"/>
      <c r="CS75" s="121"/>
      <c r="CT75" s="121"/>
      <c r="CU75" s="121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X75" s="121"/>
      <c r="FY75" s="121"/>
      <c r="FZ75" s="121"/>
      <c r="GA75" s="121"/>
      <c r="GB75" s="121"/>
      <c r="GC75" s="121"/>
      <c r="GD75" s="121"/>
      <c r="GE75" s="121"/>
      <c r="GF75" s="121"/>
      <c r="GG75" s="121"/>
      <c r="GH75" s="121"/>
      <c r="GI75" s="121"/>
      <c r="GJ75" s="121"/>
      <c r="GK75" s="121"/>
      <c r="GL75" s="121"/>
      <c r="GM75" s="121"/>
      <c r="GN75" s="121"/>
      <c r="GO75" s="121"/>
      <c r="GP75" s="121"/>
      <c r="GQ75" s="121"/>
      <c r="GR75" s="121"/>
      <c r="GS75" s="121"/>
      <c r="GT75" s="121"/>
      <c r="GU75" s="121"/>
      <c r="GV75" s="121"/>
      <c r="GW75" s="121"/>
      <c r="GX75" s="121"/>
      <c r="GY75" s="121"/>
      <c r="GZ75" s="121"/>
      <c r="HA75" s="121"/>
      <c r="HB75" s="121"/>
      <c r="HC75" s="121"/>
      <c r="HD75" s="121"/>
      <c r="HE75" s="121"/>
      <c r="HF75" s="121"/>
      <c r="HG75" s="121"/>
      <c r="HH75" s="121"/>
      <c r="HI75" s="121"/>
      <c r="HJ75" s="121"/>
      <c r="HK75" s="121"/>
      <c r="HL75" s="121"/>
      <c r="HM75" s="121"/>
      <c r="HN75" s="121"/>
      <c r="HO75" s="121"/>
      <c r="HP75" s="121"/>
      <c r="HQ75" s="121"/>
      <c r="HR75" s="121"/>
      <c r="HS75" s="121"/>
      <c r="HT75" s="121"/>
      <c r="HU75" s="121"/>
      <c r="HV75" s="121"/>
      <c r="HW75" s="121"/>
      <c r="HX75" s="121"/>
      <c r="HY75" s="121"/>
      <c r="HZ75" s="121"/>
      <c r="IA75" s="121"/>
      <c r="IB75" s="121"/>
      <c r="IC75" s="121"/>
      <c r="ID75" s="121"/>
      <c r="IE75" s="121"/>
      <c r="IF75" s="121"/>
      <c r="IG75" s="121"/>
      <c r="IH75" s="121"/>
      <c r="II75" s="121"/>
      <c r="IJ75" s="121"/>
      <c r="IK75" s="121"/>
      <c r="IL75" s="121"/>
      <c r="IM75" s="121"/>
      <c r="IN75" s="121"/>
      <c r="IO75" s="121"/>
      <c r="IP75" s="121"/>
      <c r="IQ75" s="121"/>
      <c r="IR75" s="121"/>
      <c r="IS75" s="121"/>
      <c r="IT75" s="121"/>
      <c r="IU75" s="121"/>
      <c r="IV75" s="121"/>
      <c r="IW75" s="121"/>
    </row>
    <row r="76" customFormat="false" ht="12.75" hidden="false" customHeight="false" outlineLevel="0" collapsed="false">
      <c r="A76" s="121"/>
      <c r="B76" s="121"/>
      <c r="C76" s="121"/>
      <c r="D76" s="0"/>
      <c r="E76" s="121"/>
      <c r="F76" s="0"/>
      <c r="G76" s="0"/>
      <c r="H76" s="0"/>
      <c r="I76" s="0"/>
      <c r="J76" s="121"/>
      <c r="K76" s="121"/>
      <c r="L76" s="121"/>
      <c r="M76" s="121"/>
      <c r="N76" s="0"/>
      <c r="O76" s="121"/>
      <c r="P76" s="0"/>
      <c r="Q76" s="0"/>
      <c r="R76" s="0"/>
      <c r="S76" s="0"/>
      <c r="T76" s="0"/>
      <c r="U76" s="0"/>
      <c r="V76" s="0"/>
      <c r="W76" s="0"/>
      <c r="X76" s="0"/>
      <c r="Y76" s="0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21"/>
      <c r="AV76" s="121"/>
      <c r="AW76" s="121"/>
      <c r="AX76" s="121"/>
      <c r="AY76" s="121"/>
      <c r="AZ76" s="121"/>
      <c r="BA76" s="121"/>
      <c r="BB76" s="121"/>
      <c r="BC76" s="121"/>
      <c r="BD76" s="121"/>
      <c r="BE76" s="121"/>
      <c r="BF76" s="121"/>
      <c r="BG76" s="121"/>
      <c r="BH76" s="121"/>
      <c r="BI76" s="121"/>
      <c r="BJ76" s="121"/>
      <c r="BK76" s="121"/>
      <c r="BL76" s="121"/>
      <c r="BM76" s="121"/>
      <c r="BN76" s="121"/>
      <c r="BO76" s="121"/>
      <c r="BP76" s="121"/>
      <c r="BQ76" s="121"/>
      <c r="BR76" s="121"/>
      <c r="BS76" s="121"/>
      <c r="BT76" s="121"/>
      <c r="BU76" s="121"/>
      <c r="BV76" s="121"/>
      <c r="BW76" s="121"/>
      <c r="BX76" s="121"/>
      <c r="BY76" s="121"/>
      <c r="BZ76" s="121"/>
      <c r="CA76" s="121"/>
      <c r="CB76" s="121"/>
      <c r="CC76" s="121"/>
      <c r="CD76" s="121"/>
      <c r="CE76" s="121"/>
      <c r="CF76" s="121"/>
      <c r="CG76" s="121"/>
      <c r="CH76" s="121"/>
      <c r="CI76" s="121"/>
      <c r="CJ76" s="121"/>
      <c r="CK76" s="121"/>
      <c r="CL76" s="121"/>
      <c r="CM76" s="121"/>
      <c r="CN76" s="121"/>
      <c r="CO76" s="121"/>
      <c r="CP76" s="121"/>
      <c r="CQ76" s="121"/>
      <c r="CR76" s="121"/>
      <c r="CS76" s="121"/>
      <c r="CT76" s="121"/>
      <c r="CU76" s="121"/>
      <c r="CV76" s="121"/>
      <c r="CW76" s="121"/>
      <c r="CX76" s="121"/>
      <c r="CY76" s="121"/>
      <c r="CZ76" s="121"/>
      <c r="DA76" s="121"/>
      <c r="DB76" s="121"/>
      <c r="DC76" s="121"/>
      <c r="DD76" s="121"/>
      <c r="DE76" s="121"/>
      <c r="DF76" s="121"/>
      <c r="DG76" s="121"/>
      <c r="DH76" s="121"/>
      <c r="DI76" s="121"/>
      <c r="DJ76" s="121"/>
      <c r="DK76" s="121"/>
      <c r="DL76" s="121"/>
      <c r="DM76" s="121"/>
      <c r="DN76" s="121"/>
      <c r="DO76" s="121"/>
      <c r="DP76" s="121"/>
      <c r="DQ76" s="121"/>
      <c r="DR76" s="121"/>
      <c r="DS76" s="121"/>
      <c r="DT76" s="121"/>
      <c r="DU76" s="121"/>
      <c r="DV76" s="121"/>
      <c r="DW76" s="121"/>
      <c r="DX76" s="121"/>
      <c r="DY76" s="121"/>
      <c r="DZ76" s="121"/>
      <c r="EA76" s="121"/>
      <c r="EB76" s="121"/>
      <c r="EC76" s="121"/>
      <c r="ED76" s="121"/>
      <c r="EE76" s="121"/>
      <c r="EF76" s="121"/>
      <c r="EG76" s="121"/>
      <c r="EH76" s="121"/>
      <c r="EI76" s="121"/>
      <c r="EJ76" s="121"/>
      <c r="EK76" s="121"/>
      <c r="EL76" s="121"/>
      <c r="EM76" s="121"/>
      <c r="EN76" s="121"/>
      <c r="EO76" s="121"/>
      <c r="EP76" s="121"/>
      <c r="EQ76" s="121"/>
      <c r="ER76" s="121"/>
      <c r="ES76" s="121"/>
      <c r="ET76" s="121"/>
      <c r="EU76" s="121"/>
      <c r="EV76" s="121"/>
      <c r="EW76" s="121"/>
      <c r="EX76" s="121"/>
      <c r="EY76" s="121"/>
      <c r="EZ76" s="121"/>
      <c r="FA76" s="121"/>
      <c r="FB76" s="121"/>
      <c r="FC76" s="121"/>
      <c r="FD76" s="121"/>
      <c r="FE76" s="121"/>
      <c r="FF76" s="121"/>
      <c r="FG76" s="121"/>
      <c r="FH76" s="121"/>
      <c r="FI76" s="121"/>
      <c r="FJ76" s="121"/>
      <c r="FK76" s="121"/>
      <c r="FL76" s="121"/>
      <c r="FM76" s="121"/>
      <c r="FN76" s="121"/>
      <c r="FO76" s="121"/>
      <c r="FP76" s="121"/>
      <c r="FQ76" s="121"/>
      <c r="FR76" s="121"/>
      <c r="FS76" s="121"/>
      <c r="FT76" s="121"/>
      <c r="FU76" s="121"/>
      <c r="FV76" s="121"/>
      <c r="FW76" s="121"/>
      <c r="FX76" s="121"/>
      <c r="FY76" s="121"/>
      <c r="FZ76" s="121"/>
      <c r="GA76" s="121"/>
      <c r="GB76" s="121"/>
      <c r="GC76" s="121"/>
      <c r="GD76" s="121"/>
      <c r="GE76" s="121"/>
      <c r="GF76" s="121"/>
      <c r="GG76" s="121"/>
      <c r="GH76" s="121"/>
      <c r="GI76" s="121"/>
      <c r="GJ76" s="121"/>
      <c r="GK76" s="121"/>
      <c r="GL76" s="121"/>
      <c r="GM76" s="121"/>
      <c r="GN76" s="121"/>
      <c r="GO76" s="121"/>
      <c r="GP76" s="121"/>
      <c r="GQ76" s="121"/>
      <c r="GR76" s="121"/>
      <c r="GS76" s="121"/>
      <c r="GT76" s="121"/>
      <c r="GU76" s="121"/>
      <c r="GV76" s="121"/>
      <c r="GW76" s="121"/>
      <c r="GX76" s="121"/>
      <c r="GY76" s="121"/>
      <c r="GZ76" s="121"/>
      <c r="HA76" s="121"/>
      <c r="HB76" s="121"/>
      <c r="HC76" s="121"/>
      <c r="HD76" s="121"/>
      <c r="HE76" s="121"/>
      <c r="HF76" s="121"/>
      <c r="HG76" s="121"/>
      <c r="HH76" s="121"/>
      <c r="HI76" s="121"/>
      <c r="HJ76" s="121"/>
      <c r="HK76" s="121"/>
      <c r="HL76" s="121"/>
      <c r="HM76" s="121"/>
      <c r="HN76" s="121"/>
      <c r="HO76" s="121"/>
      <c r="HP76" s="121"/>
      <c r="HQ76" s="121"/>
      <c r="HR76" s="121"/>
      <c r="HS76" s="121"/>
      <c r="HT76" s="121"/>
      <c r="HU76" s="121"/>
      <c r="HV76" s="121"/>
      <c r="HW76" s="121"/>
      <c r="HX76" s="121"/>
      <c r="HY76" s="121"/>
      <c r="HZ76" s="121"/>
      <c r="IA76" s="121"/>
      <c r="IB76" s="121"/>
      <c r="IC76" s="121"/>
      <c r="ID76" s="121"/>
      <c r="IE76" s="121"/>
      <c r="IF76" s="121"/>
      <c r="IG76" s="121"/>
      <c r="IH76" s="121"/>
      <c r="II76" s="121"/>
      <c r="IJ76" s="121"/>
      <c r="IK76" s="121"/>
      <c r="IL76" s="121"/>
      <c r="IM76" s="121"/>
      <c r="IN76" s="121"/>
      <c r="IO76" s="121"/>
      <c r="IP76" s="121"/>
      <c r="IQ76" s="121"/>
      <c r="IR76" s="121"/>
      <c r="IS76" s="121"/>
      <c r="IT76" s="121"/>
      <c r="IU76" s="121"/>
      <c r="IV76" s="121"/>
      <c r="IW76" s="121"/>
    </row>
    <row r="77" customFormat="false" ht="12.75" hidden="false" customHeight="false" outlineLevel="0" collapsed="false">
      <c r="D77" s="0"/>
      <c r="F77" s="0"/>
      <c r="G77" s="0"/>
      <c r="H77" s="0"/>
      <c r="I77" s="0"/>
      <c r="N77" s="0"/>
      <c r="X77" s="0"/>
    </row>
    <row r="87" customFormat="false" ht="12.75" hidden="false" customHeight="false" outlineLevel="0" collapsed="false">
      <c r="A87" s="1" t="s">
        <v>59</v>
      </c>
    </row>
    <row r="88" customFormat="false" ht="12.75" hidden="false" customHeight="false" outlineLevel="0" collapsed="false">
      <c r="A88" s="1" t="n">
        <v>1</v>
      </c>
    </row>
  </sheetData>
  <mergeCells count="5">
    <mergeCell ref="F12:I12"/>
    <mergeCell ref="P12:S12"/>
    <mergeCell ref="Z12:AB12"/>
    <mergeCell ref="AK12:AM12"/>
    <mergeCell ref="AG13:AI13"/>
  </mergeCells>
  <printOptions headings="false" gridLines="false" gridLinesSet="true" horizontalCentered="false" verticalCentered="false"/>
  <pageMargins left="0.379861111111111" right="0.329861111111111" top="0.75" bottom="0.752083333333333" header="0.511811023622047" footer="0.2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8"/>
  <sheetViews>
    <sheetView showFormulas="false" showGridLines="false" showRowColHeaders="true" showZeros="true" rightToLeft="false" tabSelected="true" showOutlineSymbols="true" defaultGridColor="true" view="normal" topLeftCell="A3" colorId="64" zoomScale="65" zoomScaleNormal="65" zoomScalePageLayoutView="100" workbookViewId="0">
      <pane xSplit="1" ySplit="13" topLeftCell="B23" activePane="bottomRight" state="frozen"/>
      <selection pane="topLeft" activeCell="A3" activeCellId="0" sqref="A3"/>
      <selection pane="topRight" activeCell="B3" activeCellId="0" sqref="B3"/>
      <selection pane="bottomLeft" activeCell="A23" activeCellId="0" sqref="A23"/>
      <selection pane="bottomRight" activeCell="L33" activeCellId="0" sqref="L3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7.7"/>
    <col collapsed="false" customWidth="true" hidden="false" outlineLevel="0" max="2" min="2" style="1" width="13.28"/>
    <col collapsed="false" customWidth="true" hidden="false" outlineLevel="0" max="3" min="3" style="1" width="2.7"/>
    <col collapsed="false" customWidth="true" hidden="false" outlineLevel="0" max="4" min="4" style="1" width="11.13"/>
    <col collapsed="false" customWidth="true" hidden="false" outlineLevel="0" max="5" min="5" style="1" width="2.7"/>
    <col collapsed="false" customWidth="true" hidden="false" outlineLevel="0" max="6" min="6" style="1" width="14.7"/>
    <col collapsed="false" customWidth="true" hidden="false" outlineLevel="0" max="7" min="7" style="1" width="13.41"/>
    <col collapsed="false" customWidth="true" hidden="false" outlineLevel="0" max="8" min="8" style="1" width="14.14"/>
    <col collapsed="false" customWidth="true" hidden="false" outlineLevel="0" max="9" min="9" style="1" width="11.13"/>
    <col collapsed="false" customWidth="true" hidden="false" outlineLevel="0" max="10" min="10" style="1" width="12.7"/>
    <col collapsed="false" customWidth="true" hidden="false" outlineLevel="0" max="11" min="11" style="1" width="1.7"/>
    <col collapsed="false" customWidth="true" hidden="false" outlineLevel="0" max="12" min="12" style="1" width="11.99"/>
    <col collapsed="false" customWidth="true" hidden="false" outlineLevel="0" max="13" min="13" style="1" width="2.7"/>
    <col collapsed="false" customWidth="true" hidden="false" outlineLevel="0" max="14" min="14" style="1" width="11.13"/>
    <col collapsed="false" customWidth="true" hidden="false" outlineLevel="0" max="15" min="15" style="1" width="2.7"/>
    <col collapsed="false" customWidth="true" hidden="false" outlineLevel="0" max="16" min="16" style="1" width="13.41"/>
    <col collapsed="false" customWidth="true" hidden="false" outlineLevel="0" max="17" min="17" style="1" width="13.7"/>
    <col collapsed="false" customWidth="true" hidden="false" outlineLevel="0" max="18" min="18" style="1" width="12.28"/>
    <col collapsed="false" customWidth="true" hidden="false" outlineLevel="0" max="19" min="19" style="1" width="12.56"/>
    <col collapsed="false" customWidth="true" hidden="false" outlineLevel="0" max="20" min="20" style="1" width="12.7"/>
    <col collapsed="false" customWidth="true" hidden="false" outlineLevel="0" max="21" min="21" style="1" width="2.42"/>
    <col collapsed="false" customWidth="true" hidden="false" outlineLevel="0" max="22" min="22" style="1" width="10.71"/>
    <col collapsed="false" customWidth="true" hidden="false" outlineLevel="0" max="23" min="23" style="1" width="2.42"/>
    <col collapsed="false" customWidth="true" hidden="false" outlineLevel="0" max="24" min="24" style="1" width="11.13"/>
    <col collapsed="false" customWidth="true" hidden="false" outlineLevel="0" max="25" min="25" style="1" width="2.42"/>
    <col collapsed="false" customWidth="true" hidden="false" outlineLevel="0" max="26" min="26" style="1" width="13.41"/>
    <col collapsed="false" customWidth="true" hidden="false" outlineLevel="0" max="28" min="27" style="1" width="10.71"/>
    <col collapsed="false" customWidth="true" hidden="false" outlineLevel="0" max="29" min="29" style="1" width="12.7"/>
    <col collapsed="false" customWidth="true" hidden="false" outlineLevel="0" max="30" min="30" style="1" width="4.7"/>
    <col collapsed="false" customWidth="true" hidden="false" outlineLevel="0" max="31" min="31" style="1" width="14.56"/>
    <col collapsed="false" customWidth="true" hidden="false" outlineLevel="0" max="32" min="32" style="1" width="6.7"/>
    <col collapsed="false" customWidth="true" hidden="false" outlineLevel="0" max="33" min="33" style="1" width="12.56"/>
    <col collapsed="false" customWidth="true" hidden="false" outlineLevel="0" max="34" min="34" style="1" width="10.71"/>
    <col collapsed="false" customWidth="true" hidden="false" outlineLevel="0" max="35" min="35" style="1" width="13.14"/>
    <col collapsed="false" customWidth="true" hidden="false" outlineLevel="0" max="36" min="36" style="1" width="6.7"/>
    <col collapsed="false" customWidth="true" hidden="true" outlineLevel="0" max="37" min="37" style="1" width="12.42"/>
    <col collapsed="false" customWidth="true" hidden="true" outlineLevel="0" max="38" min="38" style="1" width="14.7"/>
    <col collapsed="false" customWidth="true" hidden="true" outlineLevel="0" max="39" min="39" style="1" width="11.28"/>
    <col collapsed="false" customWidth="true" hidden="true" outlineLevel="0" max="40" min="40" style="1" width="9.06"/>
    <col collapsed="false" customWidth="false" hidden="false" outlineLevel="0" max="41" min="41" style="1" width="9.14"/>
    <col collapsed="false" customWidth="true" hidden="true" outlineLevel="0" max="43" min="42" style="1" width="9.06"/>
    <col collapsed="false" customWidth="true" hidden="false" outlineLevel="0" max="44" min="44" style="1" width="10.13"/>
    <col collapsed="false" customWidth="true" hidden="false" outlineLevel="0" max="45" min="45" style="1" width="11.42"/>
    <col collapsed="false" customWidth="true" hidden="false" outlineLevel="0" max="46" min="46" style="1" width="13.28"/>
    <col collapsed="false" customWidth="true" hidden="false" outlineLevel="0" max="47" min="47" style="1" width="12.28"/>
    <col collapsed="false" customWidth="false" hidden="false" outlineLevel="0" max="48" min="48" style="1" width="9.14"/>
    <col collapsed="false" customWidth="true" hidden="false" outlineLevel="0" max="49" min="49" style="1" width="10.28"/>
    <col collapsed="false" customWidth="false" hidden="false" outlineLevel="0" max="257" min="50" style="1" width="9.14"/>
  </cols>
  <sheetData>
    <row r="1" customFormat="false" ht="13.5" hidden="false" customHeight="false" outlineLevel="0" collapsed="false">
      <c r="D1" s="191"/>
      <c r="H1" s="3" t="s">
        <v>0</v>
      </c>
      <c r="I1" s="4" t="s">
        <v>1</v>
      </c>
      <c r="N1" s="191"/>
      <c r="X1" s="191"/>
    </row>
    <row r="2" customFormat="false" ht="13.5" hidden="false" customHeight="false" outlineLevel="0" collapsed="false">
      <c r="A2" s="5" t="s">
        <v>2</v>
      </c>
      <c r="B2" s="6" t="n">
        <v>31</v>
      </c>
      <c r="C2" s="7"/>
      <c r="D2" s="192"/>
      <c r="E2" s="7"/>
      <c r="H2" s="9" t="n">
        <v>35000</v>
      </c>
      <c r="I2" s="10" t="n">
        <v>30000</v>
      </c>
      <c r="N2" s="192"/>
      <c r="X2" s="192"/>
    </row>
    <row r="3" customFormat="false" ht="19.5" hidden="false" customHeight="false" outlineLevel="0" collapsed="false">
      <c r="A3" s="11" t="s">
        <v>4</v>
      </c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</row>
    <row r="4" customFormat="false" ht="19.5" hidden="false" customHeight="false" outlineLevel="0" collapsed="false">
      <c r="A4" s="11" t="s">
        <v>5</v>
      </c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R4" s="1" t="n">
        <v>36495</v>
      </c>
      <c r="AS4" s="1" t="s">
        <v>82</v>
      </c>
    </row>
    <row r="5" customFormat="false" ht="19.5" hidden="false" customHeight="false" outlineLevel="0" collapsed="false">
      <c r="A5" s="11"/>
      <c r="B5" s="0"/>
      <c r="C5" s="0"/>
      <c r="D5" s="0"/>
      <c r="E5" s="0"/>
      <c r="F5" s="0"/>
      <c r="G5" s="0"/>
      <c r="H5" s="0"/>
      <c r="I5" s="0"/>
      <c r="J5" s="0"/>
      <c r="K5" s="0"/>
      <c r="L5" s="12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R5" s="1" t="n">
        <v>36526</v>
      </c>
      <c r="AS5" s="1" t="s">
        <v>83</v>
      </c>
      <c r="AU5" s="144" t="n">
        <f aca="false">time</f>
        <v>45926.9769184387</v>
      </c>
    </row>
    <row r="6" customFormat="false" ht="19.5" hidden="false" customHeight="false" outlineLevel="0" collapsed="false">
      <c r="A6" s="13" t="s">
        <v>91</v>
      </c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R6" s="102" t="n">
        <f aca="true">IF(NOW()&lt;AR5,ROUND(NOW(),0),AR5)</f>
        <v>36526</v>
      </c>
      <c r="AT6" s="145" t="n">
        <f aca="true">NOW()</f>
        <v>45926.9769184387</v>
      </c>
      <c r="AU6" s="144" t="n">
        <v>0.5</v>
      </c>
    </row>
    <row r="7" customFormat="false" ht="16.5" hidden="false" customHeight="false" outlineLevel="0" collapsed="false">
      <c r="A7" s="269"/>
      <c r="B7" s="100" t="n">
        <f aca="false">+B50</f>
        <v>108068</v>
      </c>
      <c r="C7" s="100"/>
      <c r="D7" s="100"/>
      <c r="E7" s="100"/>
      <c r="F7" s="100" t="n">
        <f aca="false">+F50</f>
        <v>108060</v>
      </c>
      <c r="G7" s="100" t="n">
        <f aca="false">+G50</f>
        <v>108060</v>
      </c>
      <c r="H7" s="100" t="n">
        <f aca="false">+H50</f>
        <v>108060</v>
      </c>
      <c r="I7" s="100" t="n">
        <f aca="false">+I50</f>
        <v>108060</v>
      </c>
      <c r="J7" s="100"/>
      <c r="K7" s="100"/>
      <c r="L7" s="100" t="n">
        <f aca="false">+L50</f>
        <v>108058</v>
      </c>
      <c r="M7" s="100"/>
      <c r="N7" s="100"/>
      <c r="O7" s="100"/>
      <c r="P7" s="100" t="n">
        <f aca="false">+P50</f>
        <v>108210</v>
      </c>
      <c r="Q7" s="100" t="n">
        <f aca="false">+Q50</f>
        <v>108210</v>
      </c>
      <c r="R7" s="100" t="n">
        <f aca="false">+R50</f>
        <v>108210</v>
      </c>
      <c r="S7" s="100" t="n">
        <f aca="false">+S50</f>
        <v>108210</v>
      </c>
      <c r="T7" s="100"/>
      <c r="U7" s="100"/>
      <c r="V7" s="100" t="n">
        <f aca="false">+V50</f>
        <v>108675</v>
      </c>
      <c r="W7" s="100"/>
      <c r="X7" s="100"/>
      <c r="Y7" s="100"/>
      <c r="Z7" s="100" t="n">
        <f aca="false">+Z50</f>
        <v>108672</v>
      </c>
      <c r="AA7" s="100" t="n">
        <f aca="false">+AA50</f>
        <v>108672</v>
      </c>
      <c r="AB7" s="100" t="n">
        <f aca="false">+AB50</f>
        <v>108672</v>
      </c>
      <c r="AC7" s="100"/>
      <c r="AD7" s="100"/>
      <c r="AE7" s="100"/>
      <c r="AF7" s="100"/>
      <c r="AG7" s="100" t="s">
        <v>92</v>
      </c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K7" s="100"/>
      <c r="BL7" s="100"/>
      <c r="BM7" s="100"/>
      <c r="BN7" s="100"/>
      <c r="BO7" s="100"/>
      <c r="BP7" s="100"/>
      <c r="BQ7" s="100"/>
      <c r="BR7" s="100"/>
      <c r="BS7" s="100"/>
      <c r="BT7" s="100"/>
      <c r="BU7" s="100"/>
      <c r="BV7" s="100"/>
      <c r="BW7" s="100"/>
      <c r="BX7" s="100"/>
      <c r="BY7" s="100"/>
      <c r="BZ7" s="100"/>
      <c r="CA7" s="100"/>
      <c r="CB7" s="100"/>
      <c r="CC7" s="100"/>
      <c r="CD7" s="100"/>
      <c r="CE7" s="100"/>
      <c r="CF7" s="100"/>
      <c r="CG7" s="100"/>
      <c r="CH7" s="100"/>
      <c r="CI7" s="100"/>
      <c r="CJ7" s="100"/>
      <c r="CK7" s="100"/>
      <c r="CL7" s="100"/>
      <c r="CM7" s="100"/>
      <c r="CN7" s="100"/>
      <c r="CO7" s="100"/>
      <c r="CP7" s="100"/>
      <c r="CQ7" s="100"/>
      <c r="CR7" s="100"/>
      <c r="CS7" s="100"/>
      <c r="CT7" s="100"/>
      <c r="CU7" s="100"/>
      <c r="CV7" s="100"/>
      <c r="CW7" s="100"/>
      <c r="CX7" s="100"/>
      <c r="CY7" s="100"/>
      <c r="CZ7" s="100"/>
      <c r="DA7" s="100"/>
      <c r="DB7" s="100"/>
      <c r="DC7" s="100"/>
      <c r="DD7" s="100"/>
      <c r="DE7" s="100"/>
      <c r="DF7" s="100"/>
      <c r="DG7" s="100"/>
      <c r="DH7" s="100"/>
      <c r="DI7" s="100"/>
      <c r="DJ7" s="100"/>
      <c r="DK7" s="100"/>
      <c r="DL7" s="100"/>
      <c r="DM7" s="100"/>
      <c r="DN7" s="100"/>
      <c r="DO7" s="100"/>
      <c r="DP7" s="100"/>
      <c r="DQ7" s="100"/>
      <c r="DR7" s="100"/>
      <c r="DS7" s="100"/>
      <c r="DT7" s="100"/>
      <c r="DU7" s="100"/>
      <c r="DV7" s="100"/>
      <c r="DW7" s="100"/>
      <c r="DX7" s="100"/>
      <c r="DY7" s="100"/>
      <c r="DZ7" s="100"/>
      <c r="EA7" s="100"/>
      <c r="EB7" s="100"/>
      <c r="EC7" s="100"/>
      <c r="ED7" s="100"/>
      <c r="EE7" s="100"/>
      <c r="EF7" s="100"/>
      <c r="EG7" s="100"/>
      <c r="EH7" s="100"/>
      <c r="EI7" s="100"/>
      <c r="EJ7" s="100"/>
      <c r="EK7" s="100"/>
      <c r="EL7" s="100"/>
      <c r="EM7" s="100"/>
      <c r="EN7" s="100"/>
      <c r="EO7" s="100"/>
      <c r="EP7" s="100"/>
      <c r="EQ7" s="100"/>
      <c r="ER7" s="100"/>
      <c r="ES7" s="100"/>
      <c r="ET7" s="100"/>
      <c r="EU7" s="100"/>
      <c r="EV7" s="100"/>
      <c r="EW7" s="100"/>
      <c r="EX7" s="100"/>
      <c r="EY7" s="100"/>
      <c r="EZ7" s="100"/>
      <c r="FA7" s="100"/>
      <c r="FB7" s="100"/>
      <c r="FC7" s="100"/>
      <c r="FD7" s="100"/>
      <c r="FE7" s="100"/>
      <c r="FF7" s="100"/>
      <c r="FG7" s="100"/>
      <c r="FH7" s="100"/>
      <c r="FI7" s="100"/>
      <c r="FJ7" s="100"/>
      <c r="FK7" s="100"/>
      <c r="FL7" s="100"/>
      <c r="FM7" s="100"/>
      <c r="FN7" s="100"/>
      <c r="FO7" s="100"/>
      <c r="FP7" s="100"/>
      <c r="FQ7" s="100"/>
      <c r="FR7" s="100"/>
      <c r="FS7" s="100"/>
      <c r="FT7" s="100"/>
      <c r="FU7" s="100"/>
      <c r="FV7" s="100"/>
      <c r="FW7" s="100"/>
      <c r="FX7" s="100"/>
      <c r="FY7" s="100"/>
      <c r="FZ7" s="100"/>
      <c r="GA7" s="100"/>
      <c r="GB7" s="100"/>
      <c r="GC7" s="100"/>
      <c r="GD7" s="100"/>
      <c r="GE7" s="100"/>
      <c r="GF7" s="100"/>
      <c r="GG7" s="100"/>
      <c r="GH7" s="100"/>
      <c r="GI7" s="100"/>
      <c r="GJ7" s="100"/>
      <c r="GK7" s="100"/>
      <c r="GL7" s="100"/>
      <c r="GM7" s="100"/>
      <c r="GN7" s="100"/>
      <c r="GO7" s="100"/>
      <c r="GP7" s="100"/>
      <c r="GQ7" s="100"/>
      <c r="GR7" s="100"/>
      <c r="GS7" s="100"/>
      <c r="GT7" s="100"/>
      <c r="GU7" s="100"/>
      <c r="GV7" s="100"/>
      <c r="GW7" s="100"/>
      <c r="GX7" s="100"/>
      <c r="GY7" s="100"/>
      <c r="GZ7" s="100"/>
      <c r="HA7" s="100"/>
      <c r="HB7" s="100"/>
      <c r="HC7" s="100"/>
      <c r="HD7" s="100"/>
      <c r="HE7" s="100"/>
      <c r="HF7" s="100"/>
      <c r="HG7" s="100"/>
      <c r="HH7" s="100"/>
      <c r="HI7" s="100"/>
      <c r="HJ7" s="100"/>
      <c r="HK7" s="100"/>
      <c r="HL7" s="100"/>
      <c r="HM7" s="100"/>
      <c r="HN7" s="100"/>
      <c r="HO7" s="100"/>
      <c r="HP7" s="100"/>
      <c r="HQ7" s="100"/>
      <c r="HR7" s="100"/>
      <c r="HS7" s="100"/>
      <c r="HT7" s="100"/>
      <c r="HU7" s="100"/>
      <c r="HV7" s="100"/>
      <c r="HW7" s="100"/>
      <c r="HX7" s="100"/>
      <c r="HY7" s="100"/>
      <c r="HZ7" s="100"/>
      <c r="IA7" s="100"/>
      <c r="IB7" s="100"/>
      <c r="IC7" s="100"/>
      <c r="ID7" s="100"/>
      <c r="IE7" s="100"/>
      <c r="IF7" s="100"/>
      <c r="IG7" s="100"/>
      <c r="IH7" s="100"/>
      <c r="II7" s="100"/>
      <c r="IJ7" s="100"/>
      <c r="IK7" s="100"/>
      <c r="IL7" s="100"/>
      <c r="IM7" s="100"/>
      <c r="IN7" s="100"/>
      <c r="IO7" s="100"/>
      <c r="IP7" s="100"/>
      <c r="IQ7" s="100"/>
      <c r="IR7" s="100"/>
      <c r="IS7" s="100"/>
      <c r="IT7" s="100"/>
      <c r="IU7" s="100"/>
      <c r="IV7" s="100"/>
      <c r="IW7" s="100"/>
    </row>
    <row r="8" customFormat="false" ht="18" hidden="false" customHeight="false" outlineLevel="0" collapsed="false">
      <c r="B8" s="15" t="s">
        <v>7</v>
      </c>
      <c r="C8" s="16"/>
      <c r="D8" s="16"/>
      <c r="E8" s="16"/>
      <c r="F8" s="16"/>
      <c r="G8" s="16"/>
      <c r="H8" s="16"/>
      <c r="I8" s="16"/>
      <c r="J8" s="17"/>
      <c r="K8" s="18"/>
      <c r="L8" s="19" t="s">
        <v>8</v>
      </c>
      <c r="M8" s="20"/>
      <c r="N8" s="20"/>
      <c r="O8" s="20"/>
      <c r="P8" s="21"/>
      <c r="Q8" s="21"/>
      <c r="R8" s="21"/>
      <c r="S8" s="21"/>
      <c r="T8" s="22"/>
      <c r="V8" s="23" t="s">
        <v>9</v>
      </c>
      <c r="W8" s="24"/>
      <c r="X8" s="24"/>
      <c r="Y8" s="24"/>
      <c r="Z8" s="24"/>
      <c r="AA8" s="25"/>
      <c r="AB8" s="24"/>
      <c r="AC8" s="26"/>
      <c r="AD8" s="27"/>
    </row>
    <row r="9" customFormat="false" ht="15" hidden="false" customHeight="true" outlineLevel="0" collapsed="false">
      <c r="B9" s="28" t="s">
        <v>10</v>
      </c>
      <c r="C9" s="29"/>
      <c r="D9" s="18"/>
      <c r="E9" s="29"/>
      <c r="F9" s="18"/>
      <c r="G9" s="18"/>
      <c r="I9" s="18"/>
      <c r="J9" s="30"/>
      <c r="K9" s="18"/>
      <c r="L9" s="28" t="s">
        <v>11</v>
      </c>
      <c r="M9" s="29"/>
      <c r="N9" s="18"/>
      <c r="O9" s="29"/>
      <c r="P9" s="18"/>
      <c r="Q9" s="18"/>
      <c r="R9" s="18"/>
      <c r="S9" s="18"/>
      <c r="T9" s="31"/>
      <c r="V9" s="28" t="s">
        <v>10</v>
      </c>
      <c r="W9" s="29"/>
      <c r="X9" s="18"/>
      <c r="Y9" s="29"/>
      <c r="Z9" s="18"/>
      <c r="AA9" s="32"/>
      <c r="AB9" s="18"/>
      <c r="AC9" s="33"/>
      <c r="AD9" s="27"/>
      <c r="AU9" s="146"/>
    </row>
    <row r="10" customFormat="false" ht="15.75" hidden="false" customHeight="true" outlineLevel="0" collapsed="false">
      <c r="B10" s="34" t="s">
        <v>12</v>
      </c>
      <c r="D10" s="35"/>
      <c r="H10" s="35" t="s">
        <v>93</v>
      </c>
      <c r="J10" s="193" t="n">
        <f aca="false">hplr</f>
        <v>35000</v>
      </c>
      <c r="L10" s="34" t="s">
        <v>14</v>
      </c>
      <c r="N10" s="35"/>
      <c r="R10" s="35" t="str">
        <f aca="false">H10</f>
        <v>December Nom:</v>
      </c>
      <c r="S10" s="36" t="n">
        <f aca="false">wb</f>
        <v>30000</v>
      </c>
      <c r="T10" s="31"/>
      <c r="V10" s="28" t="s">
        <v>15</v>
      </c>
      <c r="W10" s="29"/>
      <c r="X10" s="35"/>
      <c r="Y10" s="29"/>
      <c r="Z10" s="32"/>
      <c r="AA10" s="32"/>
      <c r="AC10" s="31"/>
      <c r="AW10" s="112"/>
    </row>
    <row r="11" customFormat="false" ht="13.5" hidden="false" customHeight="false" outlineLevel="0" collapsed="false">
      <c r="B11" s="34" t="n">
        <v>9135</v>
      </c>
      <c r="F11" s="37"/>
      <c r="G11" s="37"/>
      <c r="J11" s="31"/>
      <c r="L11" s="34"/>
      <c r="R11" s="37"/>
      <c r="T11" s="31"/>
      <c r="V11" s="38"/>
      <c r="W11" s="32"/>
      <c r="Y11" s="32"/>
      <c r="Z11" s="32"/>
      <c r="AA11" s="32"/>
      <c r="AB11" s="32"/>
      <c r="AC11" s="31"/>
      <c r="AK11" s="39"/>
      <c r="AL11" s="39"/>
      <c r="AM11" s="39"/>
    </row>
    <row r="12" customFormat="false" ht="16.5" hidden="false" customHeight="true" outlineLevel="0" collapsed="false">
      <c r="B12" s="40" t="s">
        <v>52</v>
      </c>
      <c r="C12" s="41"/>
      <c r="D12" s="40" t="s">
        <v>87</v>
      </c>
      <c r="E12" s="45"/>
      <c r="F12" s="40" t="s">
        <v>53</v>
      </c>
      <c r="G12" s="40"/>
      <c r="H12" s="40"/>
      <c r="I12" s="40"/>
      <c r="J12" s="42" t="n">
        <f aca="false">hplr*days</f>
        <v>1085000</v>
      </c>
      <c r="L12" s="43" t="s">
        <v>52</v>
      </c>
      <c r="M12" s="41"/>
      <c r="N12" s="43" t="s">
        <v>74</v>
      </c>
      <c r="O12" s="45"/>
      <c r="P12" s="43" t="s">
        <v>53</v>
      </c>
      <c r="Q12" s="43"/>
      <c r="R12" s="43"/>
      <c r="S12" s="43"/>
      <c r="T12" s="31" t="n">
        <f aca="false">wb*days</f>
        <v>930000</v>
      </c>
      <c r="V12" s="44" t="s">
        <v>52</v>
      </c>
      <c r="W12" s="45"/>
      <c r="X12" s="44" t="s">
        <v>81</v>
      </c>
      <c r="Y12" s="45"/>
      <c r="Z12" s="44" t="s">
        <v>53</v>
      </c>
      <c r="AA12" s="44"/>
      <c r="AB12" s="44"/>
      <c r="AC12" s="42"/>
      <c r="AK12" s="47" t="s">
        <v>18</v>
      </c>
      <c r="AL12" s="47"/>
      <c r="AM12" s="47"/>
      <c r="AU12" s="1" t="s">
        <v>94</v>
      </c>
    </row>
    <row r="13" customFormat="false" ht="15" hidden="false" customHeight="false" outlineLevel="0" collapsed="false">
      <c r="B13" s="48" t="s">
        <v>19</v>
      </c>
      <c r="C13" s="49"/>
      <c r="D13" s="48" t="s">
        <v>88</v>
      </c>
      <c r="E13" s="49"/>
      <c r="F13" s="50" t="s">
        <v>20</v>
      </c>
      <c r="G13" s="57" t="s">
        <v>20</v>
      </c>
      <c r="H13" s="51" t="s">
        <v>21</v>
      </c>
      <c r="I13" s="194" t="s">
        <v>22</v>
      </c>
      <c r="J13" s="195" t="s">
        <v>23</v>
      </c>
      <c r="K13" s="49"/>
      <c r="L13" s="54" t="s">
        <v>24</v>
      </c>
      <c r="M13" s="55"/>
      <c r="N13" s="48"/>
      <c r="O13" s="55"/>
      <c r="P13" s="56" t="s">
        <v>20</v>
      </c>
      <c r="Q13" s="57" t="s">
        <v>95</v>
      </c>
      <c r="R13" s="57" t="s">
        <v>21</v>
      </c>
      <c r="S13" s="45" t="s">
        <v>22</v>
      </c>
      <c r="T13" s="58" t="s">
        <v>23</v>
      </c>
      <c r="V13" s="48" t="s">
        <v>19</v>
      </c>
      <c r="W13" s="49"/>
      <c r="X13" s="48"/>
      <c r="Y13" s="49"/>
      <c r="Z13" s="56" t="s">
        <v>20</v>
      </c>
      <c r="AA13" s="57" t="s">
        <v>95</v>
      </c>
      <c r="AB13" s="59" t="s">
        <v>22</v>
      </c>
      <c r="AC13" s="60" t="s">
        <v>23</v>
      </c>
      <c r="AD13" s="49"/>
      <c r="AE13" s="147" t="s">
        <v>29</v>
      </c>
      <c r="AG13" s="147" t="s">
        <v>29</v>
      </c>
      <c r="AH13" s="147"/>
      <c r="AI13" s="147"/>
      <c r="AK13" s="62" t="s">
        <v>26</v>
      </c>
      <c r="AL13" s="39" t="s">
        <v>9</v>
      </c>
      <c r="AM13" s="62" t="s">
        <v>23</v>
      </c>
      <c r="AU13" s="1" t="s">
        <v>96</v>
      </c>
    </row>
    <row r="14" customFormat="false" ht="13.5" hidden="false" customHeight="false" outlineLevel="0" collapsed="false">
      <c r="A14" s="63"/>
      <c r="B14" s="64" t="s">
        <v>27</v>
      </c>
      <c r="C14" s="65"/>
      <c r="D14" s="64"/>
      <c r="E14" s="65"/>
      <c r="F14" s="64" t="n">
        <v>67</v>
      </c>
      <c r="G14" s="70" t="s">
        <v>65</v>
      </c>
      <c r="H14" s="66" t="n">
        <v>4132</v>
      </c>
      <c r="I14" s="64" t="s">
        <v>70</v>
      </c>
      <c r="J14" s="67"/>
      <c r="K14" s="68"/>
      <c r="L14" s="64" t="s">
        <v>27</v>
      </c>
      <c r="M14" s="65"/>
      <c r="N14" s="64"/>
      <c r="O14" s="65"/>
      <c r="P14" s="69" t="n">
        <v>67</v>
      </c>
      <c r="Q14" s="70" t="n">
        <v>17806000</v>
      </c>
      <c r="R14" s="65" t="n">
        <v>4132</v>
      </c>
      <c r="S14" s="204" t="s">
        <v>70</v>
      </c>
      <c r="T14" s="71"/>
      <c r="U14" s="63"/>
      <c r="V14" s="64" t="s">
        <v>27</v>
      </c>
      <c r="W14" s="65"/>
      <c r="X14" s="64"/>
      <c r="Y14" s="65"/>
      <c r="Z14" s="69" t="n">
        <v>67</v>
      </c>
      <c r="AA14" s="65" t="n">
        <v>17806000</v>
      </c>
      <c r="AB14" s="72" t="s">
        <v>70</v>
      </c>
      <c r="AC14" s="73" t="s">
        <v>28</v>
      </c>
      <c r="AD14" s="68"/>
      <c r="AE14" s="148" t="s">
        <v>54</v>
      </c>
      <c r="AF14" s="63"/>
      <c r="AG14" s="149" t="s">
        <v>52</v>
      </c>
      <c r="AH14" s="196" t="s">
        <v>87</v>
      </c>
      <c r="AI14" s="150" t="s">
        <v>53</v>
      </c>
      <c r="AJ14" s="63"/>
      <c r="AK14" s="74"/>
      <c r="AL14" s="75"/>
      <c r="AM14" s="74"/>
      <c r="AN14" s="63"/>
      <c r="AO14" s="63" t="s">
        <v>55</v>
      </c>
      <c r="AP14" s="63"/>
      <c r="AQ14" s="63"/>
      <c r="AR14" s="63"/>
      <c r="AS14" s="63"/>
      <c r="AT14" s="63"/>
      <c r="AU14" s="63" t="s">
        <v>97</v>
      </c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3"/>
      <c r="CQ14" s="63"/>
      <c r="CR14" s="63"/>
      <c r="CS14" s="63"/>
      <c r="CT14" s="63"/>
      <c r="CU14" s="63"/>
      <c r="CV14" s="63"/>
      <c r="CW14" s="63"/>
      <c r="CX14" s="63"/>
      <c r="CY14" s="63"/>
      <c r="CZ14" s="63"/>
      <c r="DA14" s="63"/>
      <c r="DB14" s="63"/>
      <c r="DC14" s="63"/>
      <c r="DD14" s="63"/>
      <c r="DE14" s="63"/>
      <c r="DF14" s="63"/>
      <c r="DG14" s="63"/>
      <c r="DH14" s="63"/>
      <c r="DI14" s="63"/>
      <c r="DJ14" s="63"/>
      <c r="DK14" s="63"/>
      <c r="DL14" s="63"/>
      <c r="DM14" s="63"/>
      <c r="DN14" s="63"/>
      <c r="DO14" s="63"/>
      <c r="DP14" s="63"/>
      <c r="DQ14" s="63"/>
      <c r="DR14" s="63"/>
      <c r="DS14" s="63"/>
      <c r="DT14" s="63"/>
      <c r="DU14" s="63"/>
      <c r="DV14" s="63"/>
      <c r="DW14" s="63"/>
      <c r="DX14" s="63"/>
      <c r="DY14" s="63"/>
      <c r="DZ14" s="63"/>
      <c r="EA14" s="63"/>
      <c r="EB14" s="63"/>
      <c r="EC14" s="63"/>
      <c r="ED14" s="63"/>
      <c r="EE14" s="63"/>
      <c r="EF14" s="63"/>
      <c r="EG14" s="63"/>
      <c r="EH14" s="63"/>
      <c r="EI14" s="63"/>
      <c r="EJ14" s="63"/>
      <c r="EK14" s="63"/>
      <c r="EL14" s="63"/>
      <c r="EM14" s="63"/>
      <c r="EN14" s="63"/>
      <c r="EO14" s="63"/>
      <c r="EP14" s="63"/>
      <c r="EQ14" s="63"/>
      <c r="ER14" s="63"/>
      <c r="ES14" s="63"/>
      <c r="ET14" s="63"/>
      <c r="EU14" s="63"/>
      <c r="EV14" s="63"/>
      <c r="EW14" s="63"/>
      <c r="EX14" s="63"/>
      <c r="EY14" s="63"/>
      <c r="EZ14" s="63"/>
      <c r="FA14" s="63"/>
      <c r="FB14" s="63"/>
      <c r="FC14" s="63"/>
      <c r="FD14" s="63"/>
      <c r="FE14" s="63"/>
      <c r="FF14" s="63"/>
      <c r="FG14" s="63"/>
      <c r="FH14" s="63"/>
      <c r="FI14" s="63"/>
      <c r="FJ14" s="63"/>
      <c r="FK14" s="63"/>
      <c r="FL14" s="63"/>
      <c r="FM14" s="63"/>
      <c r="FN14" s="63"/>
      <c r="FO14" s="63"/>
      <c r="FP14" s="63"/>
      <c r="FQ14" s="63"/>
      <c r="FR14" s="63"/>
      <c r="FS14" s="63"/>
      <c r="FT14" s="63"/>
      <c r="FU14" s="63"/>
      <c r="FV14" s="63"/>
      <c r="FW14" s="63"/>
      <c r="FX14" s="63"/>
      <c r="FY14" s="63"/>
      <c r="FZ14" s="63"/>
      <c r="GA14" s="63"/>
      <c r="GB14" s="63"/>
      <c r="GC14" s="63"/>
      <c r="GD14" s="63"/>
      <c r="GE14" s="63"/>
      <c r="GF14" s="63"/>
      <c r="GG14" s="63"/>
      <c r="GH14" s="63"/>
      <c r="GI14" s="63"/>
      <c r="GJ14" s="63"/>
      <c r="GK14" s="63"/>
      <c r="GL14" s="63"/>
      <c r="GM14" s="63"/>
      <c r="GN14" s="63"/>
      <c r="GO14" s="63"/>
      <c r="GP14" s="63"/>
      <c r="GQ14" s="63"/>
      <c r="GR14" s="63"/>
      <c r="GS14" s="63"/>
      <c r="GT14" s="63"/>
      <c r="GU14" s="63"/>
      <c r="GV14" s="63"/>
      <c r="GW14" s="63"/>
      <c r="GX14" s="63"/>
      <c r="GY14" s="63"/>
      <c r="GZ14" s="63"/>
      <c r="HA14" s="63"/>
      <c r="HB14" s="63"/>
      <c r="HC14" s="63"/>
      <c r="HD14" s="63"/>
      <c r="HE14" s="63"/>
      <c r="HF14" s="63"/>
      <c r="HG14" s="63"/>
      <c r="HH14" s="63"/>
      <c r="HI14" s="63"/>
      <c r="HJ14" s="63"/>
      <c r="HK14" s="63"/>
      <c r="HL14" s="63"/>
      <c r="HM14" s="63"/>
      <c r="HN14" s="63"/>
      <c r="HO14" s="63"/>
      <c r="HP14" s="63"/>
      <c r="HQ14" s="63"/>
      <c r="HR14" s="63"/>
      <c r="HS14" s="63"/>
      <c r="HT14" s="63"/>
      <c r="HU14" s="63"/>
      <c r="HV14" s="63"/>
      <c r="HW14" s="63"/>
      <c r="HX14" s="63"/>
      <c r="HY14" s="63"/>
      <c r="HZ14" s="63"/>
      <c r="IA14" s="63"/>
      <c r="IB14" s="63"/>
      <c r="IC14" s="63"/>
      <c r="ID14" s="63"/>
      <c r="IE14" s="63"/>
      <c r="IF14" s="63"/>
      <c r="IG14" s="63"/>
      <c r="IH14" s="63"/>
      <c r="II14" s="63"/>
      <c r="IJ14" s="63"/>
      <c r="IK14" s="63"/>
      <c r="IL14" s="63"/>
      <c r="IM14" s="63"/>
      <c r="IN14" s="63"/>
      <c r="IO14" s="63"/>
      <c r="IP14" s="63"/>
      <c r="IQ14" s="63"/>
      <c r="IR14" s="63"/>
      <c r="IS14" s="63"/>
      <c r="IT14" s="63"/>
      <c r="IU14" s="63"/>
      <c r="IV14" s="63"/>
      <c r="IW14" s="63"/>
    </row>
    <row r="15" customFormat="false" ht="12.75" hidden="true" customHeight="false" outlineLevel="0" collapsed="false">
      <c r="A15" s="63"/>
      <c r="B15" s="124"/>
      <c r="C15" s="68"/>
      <c r="D15" s="68"/>
      <c r="E15" s="68"/>
      <c r="F15" s="68"/>
      <c r="G15" s="68"/>
      <c r="H15" s="68"/>
      <c r="I15" s="68"/>
      <c r="J15" s="125" t="s">
        <v>56</v>
      </c>
      <c r="K15" s="68"/>
      <c r="L15" s="124"/>
      <c r="M15" s="68"/>
      <c r="N15" s="68"/>
      <c r="O15" s="68"/>
      <c r="P15" s="126"/>
      <c r="Q15" s="126"/>
      <c r="R15" s="126"/>
      <c r="S15" s="68"/>
      <c r="T15" s="127" t="s">
        <v>57</v>
      </c>
      <c r="U15" s="63"/>
      <c r="V15" s="124"/>
      <c r="W15" s="68"/>
      <c r="X15" s="68"/>
      <c r="Y15" s="68"/>
      <c r="Z15" s="68"/>
      <c r="AA15" s="68"/>
      <c r="AB15" s="126"/>
      <c r="AC15" s="128" t="s">
        <v>58</v>
      </c>
      <c r="AD15" s="68"/>
      <c r="AE15" s="63"/>
      <c r="AF15" s="63"/>
      <c r="AG15" s="63"/>
      <c r="AH15" s="63"/>
      <c r="AI15" s="63"/>
      <c r="AJ15" s="63"/>
      <c r="AK15" s="74"/>
      <c r="AL15" s="75"/>
      <c r="AM15" s="74"/>
      <c r="AN15" s="63"/>
      <c r="AO15" s="63" t="s">
        <v>59</v>
      </c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  <c r="EE15" s="63"/>
      <c r="EF15" s="63"/>
      <c r="EG15" s="63"/>
      <c r="EH15" s="63"/>
      <c r="EI15" s="63"/>
      <c r="EJ15" s="63"/>
      <c r="EK15" s="63"/>
      <c r="EL15" s="63"/>
      <c r="EM15" s="63"/>
      <c r="EN15" s="63"/>
      <c r="EO15" s="63"/>
      <c r="EP15" s="63"/>
      <c r="EQ15" s="63"/>
      <c r="ER15" s="63"/>
      <c r="ES15" s="63"/>
      <c r="ET15" s="63"/>
      <c r="EU15" s="63"/>
      <c r="EV15" s="63"/>
      <c r="EW15" s="63"/>
      <c r="EX15" s="63"/>
      <c r="EY15" s="63"/>
      <c r="EZ15" s="63"/>
      <c r="FA15" s="63"/>
      <c r="FB15" s="63"/>
      <c r="FC15" s="63"/>
      <c r="FD15" s="63"/>
      <c r="FE15" s="63"/>
      <c r="FF15" s="63"/>
      <c r="FG15" s="63"/>
      <c r="FH15" s="63"/>
      <c r="FI15" s="63"/>
      <c r="FJ15" s="63"/>
      <c r="FK15" s="63"/>
      <c r="FL15" s="63"/>
      <c r="FM15" s="63"/>
      <c r="FN15" s="63"/>
      <c r="FO15" s="63"/>
      <c r="FP15" s="63"/>
      <c r="FQ15" s="63"/>
      <c r="FR15" s="63"/>
      <c r="FS15" s="63"/>
      <c r="FT15" s="63"/>
      <c r="FU15" s="63"/>
      <c r="FV15" s="63"/>
      <c r="FW15" s="63"/>
      <c r="FX15" s="63"/>
      <c r="FY15" s="63"/>
      <c r="FZ15" s="63"/>
      <c r="GA15" s="63"/>
      <c r="GB15" s="63"/>
      <c r="GC15" s="63"/>
      <c r="GD15" s="63"/>
      <c r="GE15" s="63"/>
      <c r="GF15" s="63"/>
      <c r="GG15" s="63"/>
      <c r="GH15" s="63"/>
      <c r="GI15" s="63"/>
      <c r="GJ15" s="63"/>
      <c r="GK15" s="63"/>
      <c r="GL15" s="63"/>
      <c r="GM15" s="63"/>
      <c r="GN15" s="63"/>
      <c r="GO15" s="63"/>
      <c r="GP15" s="63"/>
      <c r="GQ15" s="63"/>
      <c r="GR15" s="63"/>
      <c r="GS15" s="63"/>
      <c r="GT15" s="63"/>
      <c r="GU15" s="63"/>
      <c r="GV15" s="63"/>
      <c r="GW15" s="63"/>
      <c r="GX15" s="63"/>
      <c r="GY15" s="63"/>
      <c r="GZ15" s="63"/>
      <c r="HA15" s="63"/>
      <c r="HB15" s="63"/>
      <c r="HC15" s="63"/>
      <c r="HD15" s="63"/>
      <c r="HE15" s="63"/>
      <c r="HF15" s="63"/>
      <c r="HG15" s="63"/>
      <c r="HH15" s="63"/>
      <c r="HI15" s="63"/>
      <c r="HJ15" s="63"/>
      <c r="HK15" s="63"/>
      <c r="HL15" s="63"/>
      <c r="HM15" s="63"/>
      <c r="HN15" s="63"/>
      <c r="HO15" s="63"/>
      <c r="HP15" s="63"/>
      <c r="HQ15" s="63"/>
      <c r="HR15" s="63"/>
      <c r="HS15" s="63"/>
      <c r="HT15" s="63"/>
      <c r="HU15" s="63"/>
      <c r="HV15" s="63"/>
      <c r="HW15" s="63"/>
      <c r="HX15" s="63"/>
      <c r="HY15" s="63"/>
      <c r="HZ15" s="63"/>
      <c r="IA15" s="63"/>
      <c r="IB15" s="63"/>
      <c r="IC15" s="63"/>
      <c r="ID15" s="63"/>
      <c r="IE15" s="63"/>
      <c r="IF15" s="63"/>
      <c r="IG15" s="63"/>
      <c r="IH15" s="63"/>
      <c r="II15" s="63"/>
      <c r="IJ15" s="63"/>
      <c r="IK15" s="63"/>
      <c r="IL15" s="63"/>
      <c r="IM15" s="63"/>
      <c r="IN15" s="63"/>
      <c r="IO15" s="63"/>
      <c r="IP15" s="63"/>
      <c r="IQ15" s="63"/>
      <c r="IR15" s="63"/>
      <c r="IS15" s="63"/>
      <c r="IT15" s="63"/>
      <c r="IU15" s="63"/>
      <c r="IV15" s="63"/>
      <c r="IW15" s="63"/>
    </row>
    <row r="16" customFormat="false" ht="15" hidden="false" customHeight="true" outlineLevel="0" collapsed="false">
      <c r="A16" s="155" t="n">
        <v>1</v>
      </c>
      <c r="B16" s="226" t="n">
        <v>60000</v>
      </c>
      <c r="C16" s="241"/>
      <c r="D16" s="227" t="n">
        <v>0</v>
      </c>
      <c r="E16" s="241"/>
      <c r="F16" s="228" t="n">
        <v>0</v>
      </c>
      <c r="G16" s="228" t="n">
        <v>0</v>
      </c>
      <c r="H16" s="228" t="n">
        <v>0</v>
      </c>
      <c r="I16" s="228" t="n">
        <v>0</v>
      </c>
      <c r="J16" s="229" t="n">
        <f aca="false">SUM(B16:I16)</f>
        <v>60000</v>
      </c>
      <c r="K16" s="230"/>
      <c r="L16" s="231" t="n">
        <v>0</v>
      </c>
      <c r="M16" s="242"/>
      <c r="N16" s="227" t="n">
        <v>0</v>
      </c>
      <c r="O16" s="242"/>
      <c r="P16" s="232" t="n">
        <v>40000</v>
      </c>
      <c r="Q16" s="233" t="n">
        <v>0</v>
      </c>
      <c r="R16" s="233" t="n">
        <v>0</v>
      </c>
      <c r="S16" s="233" t="n">
        <v>0</v>
      </c>
      <c r="T16" s="234" t="n">
        <f aca="false">SUM(L16:S16)</f>
        <v>40000</v>
      </c>
      <c r="U16" s="155"/>
      <c r="V16" s="243" t="n">
        <v>0</v>
      </c>
      <c r="W16" s="244"/>
      <c r="X16" s="227" t="n">
        <v>0</v>
      </c>
      <c r="Y16" s="245"/>
      <c r="Z16" s="246" t="n">
        <v>0</v>
      </c>
      <c r="AA16" s="235" t="n">
        <v>0</v>
      </c>
      <c r="AB16" s="236" t="n">
        <v>0</v>
      </c>
      <c r="AC16" s="229" t="n">
        <f aca="false">SUM(V16:AB16)</f>
        <v>0</v>
      </c>
      <c r="AD16" s="155"/>
      <c r="AE16" s="237" t="n">
        <f aca="false">+AC16+T16+J16</f>
        <v>100000</v>
      </c>
      <c r="AF16" s="155"/>
      <c r="AG16" s="238" t="n">
        <f aca="false">B16+L16+V16</f>
        <v>60000</v>
      </c>
      <c r="AH16" s="155" t="n">
        <f aca="false">D16+N16+X16</f>
        <v>0</v>
      </c>
      <c r="AI16" s="239" t="n">
        <f aca="false">AB16+AA16+Z16+S16+R16+Q16+P16+I16+H16+G16+F16</f>
        <v>40000</v>
      </c>
      <c r="AJ16" s="155"/>
      <c r="AK16" s="232" t="n">
        <f aca="false">B16+L16</f>
        <v>60000</v>
      </c>
      <c r="AL16" s="232" t="n">
        <f aca="false">V16</f>
        <v>0</v>
      </c>
      <c r="AM16" s="233" t="n">
        <f aca="false">SUM(AK16:AL16)</f>
        <v>60000</v>
      </c>
      <c r="AN16" s="155"/>
      <c r="AO16" s="155" t="n">
        <f aca="false">IF(now&gt;AR16-1,1,"")</f>
        <v>1</v>
      </c>
      <c r="AP16" s="155"/>
      <c r="AQ16" s="155"/>
      <c r="AR16" s="155" t="n">
        <v>36495</v>
      </c>
      <c r="AS16" s="240" t="n">
        <v>36495</v>
      </c>
      <c r="AT16" s="155"/>
      <c r="AU16" s="270" t="n">
        <v>60</v>
      </c>
      <c r="AV16" s="155"/>
      <c r="AW16" s="155"/>
      <c r="AX16" s="155"/>
      <c r="AY16" s="155"/>
      <c r="AZ16" s="155"/>
      <c r="BA16" s="155"/>
      <c r="BB16" s="155"/>
      <c r="BC16" s="155"/>
      <c r="BD16" s="155"/>
      <c r="BE16" s="155"/>
      <c r="BF16" s="155"/>
      <c r="BG16" s="155"/>
      <c r="BH16" s="155"/>
      <c r="BI16" s="155"/>
      <c r="BJ16" s="155"/>
      <c r="BK16" s="155"/>
      <c r="BL16" s="155"/>
      <c r="BM16" s="155"/>
      <c r="BN16" s="155"/>
      <c r="BO16" s="155"/>
      <c r="BP16" s="155"/>
      <c r="BQ16" s="155"/>
      <c r="BR16" s="155"/>
      <c r="BS16" s="155"/>
      <c r="BT16" s="155"/>
      <c r="BU16" s="155"/>
      <c r="BV16" s="155"/>
      <c r="BW16" s="155"/>
      <c r="BX16" s="155"/>
      <c r="BY16" s="155"/>
      <c r="BZ16" s="155"/>
      <c r="CA16" s="155"/>
      <c r="CB16" s="155"/>
      <c r="CC16" s="155"/>
      <c r="CD16" s="155"/>
      <c r="CE16" s="155"/>
      <c r="CF16" s="155"/>
      <c r="CG16" s="155"/>
      <c r="CH16" s="155"/>
      <c r="CI16" s="155"/>
      <c r="CJ16" s="155"/>
      <c r="CK16" s="155"/>
      <c r="CL16" s="155"/>
      <c r="CM16" s="155"/>
      <c r="CN16" s="155"/>
      <c r="CO16" s="155"/>
      <c r="CP16" s="155"/>
      <c r="CQ16" s="155"/>
      <c r="CR16" s="155"/>
      <c r="CS16" s="155"/>
      <c r="CT16" s="155"/>
      <c r="CU16" s="155"/>
      <c r="CV16" s="155"/>
      <c r="CW16" s="155"/>
      <c r="CX16" s="155"/>
      <c r="CY16" s="155"/>
      <c r="CZ16" s="155"/>
      <c r="DA16" s="155"/>
      <c r="DB16" s="155"/>
      <c r="DC16" s="155"/>
      <c r="DD16" s="155"/>
      <c r="DE16" s="155"/>
      <c r="DF16" s="155"/>
      <c r="DG16" s="155"/>
      <c r="DH16" s="155"/>
      <c r="DI16" s="155"/>
      <c r="DJ16" s="155"/>
      <c r="DK16" s="155"/>
      <c r="DL16" s="155"/>
      <c r="DM16" s="155"/>
      <c r="DN16" s="155"/>
      <c r="DO16" s="155"/>
      <c r="DP16" s="155"/>
      <c r="DQ16" s="155"/>
      <c r="DR16" s="155"/>
      <c r="DS16" s="155"/>
      <c r="DT16" s="155"/>
      <c r="DU16" s="155"/>
      <c r="DV16" s="155"/>
      <c r="DW16" s="155"/>
      <c r="DX16" s="155"/>
      <c r="DY16" s="155"/>
      <c r="DZ16" s="155"/>
      <c r="EA16" s="155"/>
      <c r="EB16" s="155"/>
      <c r="EC16" s="155"/>
      <c r="ED16" s="155"/>
      <c r="EE16" s="155"/>
      <c r="EF16" s="155"/>
      <c r="EG16" s="155"/>
      <c r="EH16" s="155"/>
      <c r="EI16" s="155"/>
      <c r="EJ16" s="155"/>
      <c r="EK16" s="155"/>
      <c r="EL16" s="155"/>
      <c r="EM16" s="155"/>
      <c r="EN16" s="155"/>
      <c r="EO16" s="155"/>
      <c r="EP16" s="155"/>
      <c r="EQ16" s="155"/>
      <c r="ER16" s="155"/>
      <c r="ES16" s="155"/>
      <c r="ET16" s="155"/>
      <c r="EU16" s="155"/>
      <c r="EV16" s="155"/>
      <c r="EW16" s="155"/>
      <c r="EX16" s="155"/>
      <c r="EY16" s="155"/>
      <c r="EZ16" s="155"/>
      <c r="FA16" s="155"/>
      <c r="FB16" s="155"/>
      <c r="FC16" s="155"/>
      <c r="FD16" s="155"/>
      <c r="FE16" s="155"/>
      <c r="FF16" s="155"/>
      <c r="FG16" s="155"/>
      <c r="FH16" s="155"/>
      <c r="FI16" s="155"/>
      <c r="FJ16" s="155"/>
      <c r="FK16" s="155"/>
      <c r="FL16" s="155"/>
      <c r="FM16" s="155"/>
      <c r="FN16" s="155"/>
      <c r="FO16" s="155"/>
      <c r="FP16" s="155"/>
      <c r="FQ16" s="155"/>
      <c r="FR16" s="155"/>
      <c r="FS16" s="155"/>
      <c r="FT16" s="155"/>
      <c r="FU16" s="155"/>
      <c r="FV16" s="155"/>
      <c r="FW16" s="155"/>
      <c r="FX16" s="155"/>
      <c r="FY16" s="155"/>
      <c r="FZ16" s="155"/>
      <c r="GA16" s="155"/>
      <c r="GB16" s="155"/>
      <c r="GC16" s="155"/>
      <c r="GD16" s="155"/>
      <c r="GE16" s="155"/>
      <c r="GF16" s="155"/>
      <c r="GG16" s="155"/>
      <c r="GH16" s="155"/>
      <c r="GI16" s="155"/>
      <c r="GJ16" s="155"/>
      <c r="GK16" s="155"/>
      <c r="GL16" s="155"/>
      <c r="GM16" s="155"/>
      <c r="GN16" s="155"/>
      <c r="GO16" s="155"/>
      <c r="GP16" s="155"/>
      <c r="GQ16" s="155"/>
      <c r="GR16" s="155"/>
      <c r="GS16" s="155"/>
      <c r="GT16" s="155"/>
      <c r="GU16" s="155"/>
      <c r="GV16" s="155"/>
      <c r="GW16" s="155"/>
      <c r="GX16" s="155"/>
      <c r="GY16" s="155"/>
      <c r="GZ16" s="155"/>
      <c r="HA16" s="155"/>
      <c r="HB16" s="155"/>
      <c r="HC16" s="155"/>
      <c r="HD16" s="155"/>
      <c r="HE16" s="155"/>
      <c r="HF16" s="155"/>
      <c r="HG16" s="155"/>
      <c r="HH16" s="155"/>
      <c r="HI16" s="155"/>
      <c r="HJ16" s="155"/>
      <c r="HK16" s="155"/>
      <c r="HL16" s="155"/>
      <c r="HM16" s="155"/>
      <c r="HN16" s="155"/>
      <c r="HO16" s="155"/>
      <c r="HP16" s="155"/>
      <c r="HQ16" s="155"/>
      <c r="HR16" s="155"/>
      <c r="HS16" s="155"/>
      <c r="HT16" s="155"/>
      <c r="HU16" s="155"/>
      <c r="HV16" s="155"/>
      <c r="HW16" s="155"/>
      <c r="HX16" s="155"/>
      <c r="HY16" s="155"/>
      <c r="HZ16" s="155"/>
      <c r="IA16" s="155"/>
      <c r="IB16" s="155"/>
      <c r="IC16" s="155"/>
      <c r="ID16" s="155"/>
      <c r="IE16" s="155"/>
      <c r="IF16" s="155"/>
      <c r="IG16" s="155"/>
      <c r="IH16" s="155"/>
      <c r="II16" s="155"/>
      <c r="IJ16" s="155"/>
      <c r="IK16" s="155"/>
      <c r="IL16" s="155"/>
      <c r="IM16" s="155"/>
      <c r="IN16" s="155"/>
      <c r="IO16" s="155"/>
      <c r="IP16" s="155"/>
      <c r="IQ16" s="155"/>
      <c r="IR16" s="155"/>
      <c r="IS16" s="155"/>
      <c r="IT16" s="155"/>
      <c r="IU16" s="155"/>
      <c r="IV16" s="155"/>
      <c r="IW16" s="155"/>
    </row>
    <row r="17" customFormat="false" ht="15" hidden="false" customHeight="true" outlineLevel="0" collapsed="false">
      <c r="A17" s="155" t="n">
        <f aca="false">+A16+1</f>
        <v>2</v>
      </c>
      <c r="B17" s="226" t="n">
        <v>60000</v>
      </c>
      <c r="C17" s="241"/>
      <c r="D17" s="227" t="n">
        <v>0</v>
      </c>
      <c r="E17" s="241"/>
      <c r="F17" s="228" t="n">
        <v>0</v>
      </c>
      <c r="G17" s="228" t="n">
        <v>0</v>
      </c>
      <c r="H17" s="228" t="n">
        <v>0</v>
      </c>
      <c r="I17" s="228" t="n">
        <f aca="false">I16</f>
        <v>0</v>
      </c>
      <c r="J17" s="229" t="n">
        <f aca="false">SUM(B17:I17)</f>
        <v>60000</v>
      </c>
      <c r="K17" s="230"/>
      <c r="L17" s="231" t="n">
        <v>0</v>
      </c>
      <c r="M17" s="242"/>
      <c r="N17" s="227" t="n">
        <v>0</v>
      </c>
      <c r="O17" s="242"/>
      <c r="P17" s="232" t="n">
        <v>40000</v>
      </c>
      <c r="Q17" s="233" t="n">
        <f aca="false">Q16</f>
        <v>0</v>
      </c>
      <c r="R17" s="233" t="n">
        <v>0</v>
      </c>
      <c r="S17" s="233" t="n">
        <v>0</v>
      </c>
      <c r="T17" s="234" t="n">
        <f aca="false">SUM(L17:S17)</f>
        <v>40000</v>
      </c>
      <c r="U17" s="155"/>
      <c r="V17" s="243" t="n">
        <f aca="false">IF(AO17=1,0,IF((35000-L17-B17)&lt;0,0,35000-L17-B17))</f>
        <v>0</v>
      </c>
      <c r="W17" s="244"/>
      <c r="X17" s="227" t="n">
        <v>0</v>
      </c>
      <c r="Y17" s="245"/>
      <c r="Z17" s="246" t="n">
        <v>0</v>
      </c>
      <c r="AA17" s="235" t="n">
        <v>0</v>
      </c>
      <c r="AB17" s="236" t="n">
        <v>0</v>
      </c>
      <c r="AC17" s="229" t="n">
        <f aca="false">SUM(V17:AB17)</f>
        <v>0</v>
      </c>
      <c r="AD17" s="155"/>
      <c r="AE17" s="237" t="n">
        <f aca="false">+AC17+T17+J17</f>
        <v>100000</v>
      </c>
      <c r="AF17" s="155"/>
      <c r="AG17" s="238" t="n">
        <f aca="false">B17+L17+V17</f>
        <v>60000</v>
      </c>
      <c r="AH17" s="155" t="n">
        <f aca="false">D17+N17+X17</f>
        <v>0</v>
      </c>
      <c r="AI17" s="239" t="n">
        <f aca="false">AB17+AA17+Z17+S17+R17+Q17+P17+I17+H17+G17+F17</f>
        <v>40000</v>
      </c>
      <c r="AJ17" s="155"/>
      <c r="AK17" s="232" t="n">
        <f aca="false">B17+L17</f>
        <v>60000</v>
      </c>
      <c r="AL17" s="232" t="n">
        <f aca="false">V17</f>
        <v>0</v>
      </c>
      <c r="AM17" s="233" t="n">
        <f aca="false">SUM(AK17:AL17)</f>
        <v>60000</v>
      </c>
      <c r="AN17" s="155"/>
      <c r="AO17" s="155" t="n">
        <f aca="false">IF(now-1&gt;AR17,1,"")</f>
        <v>1</v>
      </c>
      <c r="AP17" s="155"/>
      <c r="AQ17" s="155"/>
      <c r="AR17" s="155" t="n">
        <f aca="false">AR16+1</f>
        <v>36496</v>
      </c>
      <c r="AS17" s="240" t="n">
        <v>36496</v>
      </c>
      <c r="AT17" s="155"/>
      <c r="AU17" s="270" t="n">
        <v>60</v>
      </c>
      <c r="AV17" s="155"/>
      <c r="AW17" s="155"/>
      <c r="AX17" s="155"/>
      <c r="AY17" s="155"/>
      <c r="AZ17" s="155"/>
      <c r="BA17" s="155"/>
      <c r="BB17" s="155"/>
      <c r="BC17" s="155"/>
      <c r="BD17" s="155"/>
      <c r="BE17" s="155"/>
      <c r="BF17" s="155"/>
      <c r="BG17" s="155"/>
      <c r="BH17" s="155"/>
      <c r="BI17" s="155"/>
      <c r="BJ17" s="155"/>
      <c r="BK17" s="155"/>
      <c r="BL17" s="155"/>
      <c r="BM17" s="155"/>
      <c r="BN17" s="155"/>
      <c r="BO17" s="155"/>
      <c r="BP17" s="155"/>
      <c r="BQ17" s="155"/>
      <c r="BR17" s="155"/>
      <c r="BS17" s="155"/>
      <c r="BT17" s="155"/>
      <c r="BU17" s="155"/>
      <c r="BV17" s="155"/>
      <c r="BW17" s="155"/>
      <c r="BX17" s="155"/>
      <c r="BY17" s="155"/>
      <c r="BZ17" s="155"/>
      <c r="CA17" s="155"/>
      <c r="CB17" s="155"/>
      <c r="CC17" s="155"/>
      <c r="CD17" s="155"/>
      <c r="CE17" s="155"/>
      <c r="CF17" s="155"/>
      <c r="CG17" s="155"/>
      <c r="CH17" s="155"/>
      <c r="CI17" s="155"/>
      <c r="CJ17" s="155"/>
      <c r="CK17" s="155"/>
      <c r="CL17" s="155"/>
      <c r="CM17" s="155"/>
      <c r="CN17" s="155"/>
      <c r="CO17" s="155"/>
      <c r="CP17" s="155"/>
      <c r="CQ17" s="155"/>
      <c r="CR17" s="155"/>
      <c r="CS17" s="155"/>
      <c r="CT17" s="155"/>
      <c r="CU17" s="155"/>
      <c r="CV17" s="155"/>
      <c r="CW17" s="155"/>
      <c r="CX17" s="155"/>
      <c r="CY17" s="155"/>
      <c r="CZ17" s="155"/>
      <c r="DA17" s="155"/>
      <c r="DB17" s="155"/>
      <c r="DC17" s="155"/>
      <c r="DD17" s="155"/>
      <c r="DE17" s="155"/>
      <c r="DF17" s="155"/>
      <c r="DG17" s="155"/>
      <c r="DH17" s="155"/>
      <c r="DI17" s="155"/>
      <c r="DJ17" s="155"/>
      <c r="DK17" s="155"/>
      <c r="DL17" s="155"/>
      <c r="DM17" s="155"/>
      <c r="DN17" s="155"/>
      <c r="DO17" s="155"/>
      <c r="DP17" s="155"/>
      <c r="DQ17" s="155"/>
      <c r="DR17" s="155"/>
      <c r="DS17" s="155"/>
      <c r="DT17" s="155"/>
      <c r="DU17" s="155"/>
      <c r="DV17" s="155"/>
      <c r="DW17" s="155"/>
      <c r="DX17" s="155"/>
      <c r="DY17" s="155"/>
      <c r="DZ17" s="155"/>
      <c r="EA17" s="155"/>
      <c r="EB17" s="155"/>
      <c r="EC17" s="155"/>
      <c r="ED17" s="155"/>
      <c r="EE17" s="155"/>
      <c r="EF17" s="155"/>
      <c r="EG17" s="155"/>
      <c r="EH17" s="155"/>
      <c r="EI17" s="155"/>
      <c r="EJ17" s="155"/>
      <c r="EK17" s="155"/>
      <c r="EL17" s="155"/>
      <c r="EM17" s="155"/>
      <c r="EN17" s="155"/>
      <c r="EO17" s="155"/>
      <c r="EP17" s="155"/>
      <c r="EQ17" s="155"/>
      <c r="ER17" s="155"/>
      <c r="ES17" s="155"/>
      <c r="ET17" s="155"/>
      <c r="EU17" s="155"/>
      <c r="EV17" s="155"/>
      <c r="EW17" s="155"/>
      <c r="EX17" s="155"/>
      <c r="EY17" s="155"/>
      <c r="EZ17" s="155"/>
      <c r="FA17" s="155"/>
      <c r="FB17" s="155"/>
      <c r="FC17" s="155"/>
      <c r="FD17" s="155"/>
      <c r="FE17" s="155"/>
      <c r="FF17" s="155"/>
      <c r="FG17" s="155"/>
      <c r="FH17" s="155"/>
      <c r="FI17" s="155"/>
      <c r="FJ17" s="155"/>
      <c r="FK17" s="155"/>
      <c r="FL17" s="155"/>
      <c r="FM17" s="155"/>
      <c r="FN17" s="155"/>
      <c r="FO17" s="155"/>
      <c r="FP17" s="155"/>
      <c r="FQ17" s="155"/>
      <c r="FR17" s="155"/>
      <c r="FS17" s="155"/>
      <c r="FT17" s="155"/>
      <c r="FU17" s="155"/>
      <c r="FV17" s="155"/>
      <c r="FW17" s="155"/>
      <c r="FX17" s="155"/>
      <c r="FY17" s="155"/>
      <c r="FZ17" s="155"/>
      <c r="GA17" s="155"/>
      <c r="GB17" s="155"/>
      <c r="GC17" s="155"/>
      <c r="GD17" s="155"/>
      <c r="GE17" s="155"/>
      <c r="GF17" s="155"/>
      <c r="GG17" s="155"/>
      <c r="GH17" s="155"/>
      <c r="GI17" s="155"/>
      <c r="GJ17" s="155"/>
      <c r="GK17" s="155"/>
      <c r="GL17" s="155"/>
      <c r="GM17" s="155"/>
      <c r="GN17" s="155"/>
      <c r="GO17" s="155"/>
      <c r="GP17" s="155"/>
      <c r="GQ17" s="155"/>
      <c r="GR17" s="155"/>
      <c r="GS17" s="155"/>
      <c r="GT17" s="155"/>
      <c r="GU17" s="155"/>
      <c r="GV17" s="155"/>
      <c r="GW17" s="155"/>
      <c r="GX17" s="155"/>
      <c r="GY17" s="155"/>
      <c r="GZ17" s="155"/>
      <c r="HA17" s="155"/>
      <c r="HB17" s="155"/>
      <c r="HC17" s="155"/>
      <c r="HD17" s="155"/>
      <c r="HE17" s="155"/>
      <c r="HF17" s="155"/>
      <c r="HG17" s="155"/>
      <c r="HH17" s="155"/>
      <c r="HI17" s="155"/>
      <c r="HJ17" s="155"/>
      <c r="HK17" s="155"/>
      <c r="HL17" s="155"/>
      <c r="HM17" s="155"/>
      <c r="HN17" s="155"/>
      <c r="HO17" s="155"/>
      <c r="HP17" s="155"/>
      <c r="HQ17" s="155"/>
      <c r="HR17" s="155"/>
      <c r="HS17" s="155"/>
      <c r="HT17" s="155"/>
      <c r="HU17" s="155"/>
      <c r="HV17" s="155"/>
      <c r="HW17" s="155"/>
      <c r="HX17" s="155"/>
      <c r="HY17" s="155"/>
      <c r="HZ17" s="155"/>
      <c r="IA17" s="155"/>
      <c r="IB17" s="155"/>
      <c r="IC17" s="155"/>
      <c r="ID17" s="155"/>
      <c r="IE17" s="155"/>
      <c r="IF17" s="155"/>
      <c r="IG17" s="155"/>
      <c r="IH17" s="155"/>
      <c r="II17" s="155"/>
      <c r="IJ17" s="155"/>
      <c r="IK17" s="155"/>
      <c r="IL17" s="155"/>
      <c r="IM17" s="155"/>
      <c r="IN17" s="155"/>
      <c r="IO17" s="155"/>
      <c r="IP17" s="155"/>
      <c r="IQ17" s="155"/>
      <c r="IR17" s="155"/>
      <c r="IS17" s="155"/>
      <c r="IT17" s="155"/>
      <c r="IU17" s="155"/>
      <c r="IV17" s="155"/>
      <c r="IW17" s="155"/>
    </row>
    <row r="18" customFormat="false" ht="15" hidden="false" customHeight="true" outlineLevel="0" collapsed="false">
      <c r="A18" s="155" t="n">
        <f aca="false">+A17+1</f>
        <v>3</v>
      </c>
      <c r="B18" s="226" t="n">
        <v>73333</v>
      </c>
      <c r="C18" s="241"/>
      <c r="D18" s="227" t="n">
        <v>0</v>
      </c>
      <c r="E18" s="241"/>
      <c r="F18" s="228" t="n">
        <v>0</v>
      </c>
      <c r="G18" s="228" t="n">
        <v>0</v>
      </c>
      <c r="H18" s="228" t="n">
        <v>0</v>
      </c>
      <c r="I18" s="228" t="n">
        <f aca="false">I17</f>
        <v>0</v>
      </c>
      <c r="J18" s="229" t="n">
        <f aca="false">SUM(B18:I18)</f>
        <v>73333</v>
      </c>
      <c r="K18" s="230"/>
      <c r="L18" s="231" t="n">
        <v>0</v>
      </c>
      <c r="M18" s="242"/>
      <c r="N18" s="227" t="n">
        <v>0</v>
      </c>
      <c r="O18" s="242"/>
      <c r="P18" s="232" t="n">
        <v>40000</v>
      </c>
      <c r="Q18" s="233" t="n">
        <f aca="false">Q17</f>
        <v>0</v>
      </c>
      <c r="R18" s="233" t="n">
        <v>0</v>
      </c>
      <c r="S18" s="233" t="n">
        <v>0</v>
      </c>
      <c r="T18" s="234" t="n">
        <f aca="false">SUM(L18:S18)</f>
        <v>40000</v>
      </c>
      <c r="U18" s="155"/>
      <c r="V18" s="243" t="n">
        <f aca="false">IF(AO18=1,0,IF((35000-L18-B18)&lt;0,0,35000-L18-B18))</f>
        <v>0</v>
      </c>
      <c r="W18" s="244"/>
      <c r="X18" s="227" t="n">
        <v>0</v>
      </c>
      <c r="Y18" s="245"/>
      <c r="Z18" s="246" t="n">
        <f aca="false">IF(AO18=1,0,30000-P18-F18)</f>
        <v>0</v>
      </c>
      <c r="AA18" s="235" t="n">
        <v>0</v>
      </c>
      <c r="AB18" s="236" t="n">
        <v>0</v>
      </c>
      <c r="AC18" s="229" t="n">
        <f aca="false">SUM(V18:AB18)</f>
        <v>0</v>
      </c>
      <c r="AD18" s="155"/>
      <c r="AE18" s="237" t="n">
        <f aca="false">+AC18+T18+J18</f>
        <v>113333</v>
      </c>
      <c r="AF18" s="155"/>
      <c r="AG18" s="238" t="n">
        <f aca="false">B18+L18+V18</f>
        <v>73333</v>
      </c>
      <c r="AH18" s="155" t="n">
        <f aca="false">D18+N18+X18</f>
        <v>0</v>
      </c>
      <c r="AI18" s="239" t="n">
        <f aca="false">AB18+AA18+Z18+S18+R18+Q18+P18+I18+H18+G18+F18</f>
        <v>40000</v>
      </c>
      <c r="AJ18" s="155"/>
      <c r="AK18" s="232" t="n">
        <f aca="false">B18+L18</f>
        <v>73333</v>
      </c>
      <c r="AL18" s="232" t="n">
        <f aca="false">V18</f>
        <v>0</v>
      </c>
      <c r="AM18" s="233" t="n">
        <f aca="false">SUM(AK18:AL18)</f>
        <v>73333</v>
      </c>
      <c r="AN18" s="155"/>
      <c r="AO18" s="155" t="n">
        <f aca="false">IF(now-1&gt;AR18,1,"")</f>
        <v>1</v>
      </c>
      <c r="AP18" s="155"/>
      <c r="AQ18" s="155"/>
      <c r="AR18" s="155" t="n">
        <f aca="false">AR17+1</f>
        <v>36497</v>
      </c>
      <c r="AS18" s="240" t="n">
        <v>36497</v>
      </c>
      <c r="AT18" s="155"/>
      <c r="AU18" s="270" t="n">
        <v>73.333</v>
      </c>
      <c r="AV18" s="155"/>
      <c r="AW18" s="155"/>
      <c r="AX18" s="155"/>
      <c r="AY18" s="155"/>
      <c r="AZ18" s="155"/>
      <c r="BA18" s="155"/>
      <c r="BB18" s="155"/>
      <c r="BC18" s="155"/>
      <c r="BD18" s="155"/>
      <c r="BE18" s="155"/>
      <c r="BF18" s="155"/>
      <c r="BG18" s="155"/>
      <c r="BH18" s="155"/>
      <c r="BI18" s="155"/>
      <c r="BJ18" s="155"/>
      <c r="BK18" s="155"/>
      <c r="BL18" s="155"/>
      <c r="BM18" s="155"/>
      <c r="BN18" s="155"/>
      <c r="BO18" s="155"/>
      <c r="BP18" s="155"/>
      <c r="BQ18" s="155"/>
      <c r="BR18" s="155"/>
      <c r="BS18" s="155"/>
      <c r="BT18" s="155"/>
      <c r="BU18" s="155"/>
      <c r="BV18" s="155"/>
      <c r="BW18" s="155"/>
      <c r="BX18" s="155"/>
      <c r="BY18" s="155"/>
      <c r="BZ18" s="155"/>
      <c r="CA18" s="155"/>
      <c r="CB18" s="155"/>
      <c r="CC18" s="155"/>
      <c r="CD18" s="155"/>
      <c r="CE18" s="155"/>
      <c r="CF18" s="155"/>
      <c r="CG18" s="155"/>
      <c r="CH18" s="155"/>
      <c r="CI18" s="155"/>
      <c r="CJ18" s="155"/>
      <c r="CK18" s="155"/>
      <c r="CL18" s="155"/>
      <c r="CM18" s="155"/>
      <c r="CN18" s="155"/>
      <c r="CO18" s="155"/>
      <c r="CP18" s="155"/>
      <c r="CQ18" s="155"/>
      <c r="CR18" s="155"/>
      <c r="CS18" s="155"/>
      <c r="CT18" s="155"/>
      <c r="CU18" s="155"/>
      <c r="CV18" s="155"/>
      <c r="CW18" s="155"/>
      <c r="CX18" s="155"/>
      <c r="CY18" s="155"/>
      <c r="CZ18" s="155"/>
      <c r="DA18" s="155"/>
      <c r="DB18" s="155"/>
      <c r="DC18" s="155"/>
      <c r="DD18" s="155"/>
      <c r="DE18" s="155"/>
      <c r="DF18" s="155"/>
      <c r="DG18" s="155"/>
      <c r="DH18" s="155"/>
      <c r="DI18" s="155"/>
      <c r="DJ18" s="155"/>
      <c r="DK18" s="155"/>
      <c r="DL18" s="155"/>
      <c r="DM18" s="155"/>
      <c r="DN18" s="155"/>
      <c r="DO18" s="155"/>
      <c r="DP18" s="155"/>
      <c r="DQ18" s="155"/>
      <c r="DR18" s="155"/>
      <c r="DS18" s="155"/>
      <c r="DT18" s="155"/>
      <c r="DU18" s="155"/>
      <c r="DV18" s="155"/>
      <c r="DW18" s="155"/>
      <c r="DX18" s="155"/>
      <c r="DY18" s="155"/>
      <c r="DZ18" s="155"/>
      <c r="EA18" s="155"/>
      <c r="EB18" s="155"/>
      <c r="EC18" s="155"/>
      <c r="ED18" s="155"/>
      <c r="EE18" s="155"/>
      <c r="EF18" s="155"/>
      <c r="EG18" s="155"/>
      <c r="EH18" s="155"/>
      <c r="EI18" s="155"/>
      <c r="EJ18" s="155"/>
      <c r="EK18" s="155"/>
      <c r="EL18" s="155"/>
      <c r="EM18" s="155"/>
      <c r="EN18" s="155"/>
      <c r="EO18" s="155"/>
      <c r="EP18" s="155"/>
      <c r="EQ18" s="155"/>
      <c r="ER18" s="155"/>
      <c r="ES18" s="155"/>
      <c r="ET18" s="155"/>
      <c r="EU18" s="155"/>
      <c r="EV18" s="155"/>
      <c r="EW18" s="155"/>
      <c r="EX18" s="155"/>
      <c r="EY18" s="155"/>
      <c r="EZ18" s="155"/>
      <c r="FA18" s="155"/>
      <c r="FB18" s="155"/>
      <c r="FC18" s="155"/>
      <c r="FD18" s="155"/>
      <c r="FE18" s="155"/>
      <c r="FF18" s="155"/>
      <c r="FG18" s="155"/>
      <c r="FH18" s="155"/>
      <c r="FI18" s="155"/>
      <c r="FJ18" s="155"/>
      <c r="FK18" s="155"/>
      <c r="FL18" s="155"/>
      <c r="FM18" s="155"/>
      <c r="FN18" s="155"/>
      <c r="FO18" s="155"/>
      <c r="FP18" s="155"/>
      <c r="FQ18" s="155"/>
      <c r="FR18" s="155"/>
      <c r="FS18" s="155"/>
      <c r="FT18" s="155"/>
      <c r="FU18" s="155"/>
      <c r="FV18" s="155"/>
      <c r="FW18" s="155"/>
      <c r="FX18" s="155"/>
      <c r="FY18" s="155"/>
      <c r="FZ18" s="155"/>
      <c r="GA18" s="155"/>
      <c r="GB18" s="155"/>
      <c r="GC18" s="155"/>
      <c r="GD18" s="155"/>
      <c r="GE18" s="155"/>
      <c r="GF18" s="155"/>
      <c r="GG18" s="155"/>
      <c r="GH18" s="155"/>
      <c r="GI18" s="155"/>
      <c r="GJ18" s="155"/>
      <c r="GK18" s="155"/>
      <c r="GL18" s="155"/>
      <c r="GM18" s="155"/>
      <c r="GN18" s="155"/>
      <c r="GO18" s="155"/>
      <c r="GP18" s="155"/>
      <c r="GQ18" s="155"/>
      <c r="GR18" s="155"/>
      <c r="GS18" s="155"/>
      <c r="GT18" s="155"/>
      <c r="GU18" s="155"/>
      <c r="GV18" s="155"/>
      <c r="GW18" s="155"/>
      <c r="GX18" s="155"/>
      <c r="GY18" s="155"/>
      <c r="GZ18" s="155"/>
      <c r="HA18" s="155"/>
      <c r="HB18" s="155"/>
      <c r="HC18" s="155"/>
      <c r="HD18" s="155"/>
      <c r="HE18" s="155"/>
      <c r="HF18" s="155"/>
      <c r="HG18" s="155"/>
      <c r="HH18" s="155"/>
      <c r="HI18" s="155"/>
      <c r="HJ18" s="155"/>
      <c r="HK18" s="155"/>
      <c r="HL18" s="155"/>
      <c r="HM18" s="155"/>
      <c r="HN18" s="155"/>
      <c r="HO18" s="155"/>
      <c r="HP18" s="155"/>
      <c r="HQ18" s="155"/>
      <c r="HR18" s="155"/>
      <c r="HS18" s="155"/>
      <c r="HT18" s="155"/>
      <c r="HU18" s="155"/>
      <c r="HV18" s="155"/>
      <c r="HW18" s="155"/>
      <c r="HX18" s="155"/>
      <c r="HY18" s="155"/>
      <c r="HZ18" s="155"/>
      <c r="IA18" s="155"/>
      <c r="IB18" s="155"/>
      <c r="IC18" s="155"/>
      <c r="ID18" s="155"/>
      <c r="IE18" s="155"/>
      <c r="IF18" s="155"/>
      <c r="IG18" s="155"/>
      <c r="IH18" s="155"/>
      <c r="II18" s="155"/>
      <c r="IJ18" s="155"/>
      <c r="IK18" s="155"/>
      <c r="IL18" s="155"/>
      <c r="IM18" s="155"/>
      <c r="IN18" s="155"/>
      <c r="IO18" s="155"/>
      <c r="IP18" s="155"/>
      <c r="IQ18" s="155"/>
      <c r="IR18" s="155"/>
      <c r="IS18" s="155"/>
      <c r="IT18" s="155"/>
      <c r="IU18" s="155"/>
      <c r="IV18" s="155"/>
      <c r="IW18" s="155"/>
    </row>
    <row r="19" customFormat="false" ht="15" hidden="false" customHeight="true" outlineLevel="0" collapsed="false">
      <c r="A19" s="155" t="n">
        <f aca="false">+A18+1</f>
        <v>4</v>
      </c>
      <c r="B19" s="226" t="n">
        <v>60167</v>
      </c>
      <c r="C19" s="241"/>
      <c r="D19" s="227" t="n">
        <v>0</v>
      </c>
      <c r="E19" s="241"/>
      <c r="F19" s="228" t="n">
        <v>0</v>
      </c>
      <c r="G19" s="228" t="n">
        <v>0</v>
      </c>
      <c r="H19" s="228" t="n">
        <v>0</v>
      </c>
      <c r="I19" s="228" t="n">
        <f aca="false">I18</f>
        <v>0</v>
      </c>
      <c r="J19" s="229" t="n">
        <f aca="false">SUM(B19:I19)</f>
        <v>60167</v>
      </c>
      <c r="K19" s="230"/>
      <c r="L19" s="231" t="n">
        <v>0</v>
      </c>
      <c r="M19" s="242"/>
      <c r="N19" s="227" t="n">
        <v>0</v>
      </c>
      <c r="O19" s="242"/>
      <c r="P19" s="232" t="n">
        <v>0</v>
      </c>
      <c r="Q19" s="233" t="n">
        <f aca="false">Q18</f>
        <v>0</v>
      </c>
      <c r="R19" s="233" t="n">
        <v>0</v>
      </c>
      <c r="S19" s="233" t="n">
        <v>0</v>
      </c>
      <c r="T19" s="234" t="n">
        <f aca="false">SUM(L19:S19)</f>
        <v>0</v>
      </c>
      <c r="U19" s="155"/>
      <c r="V19" s="243" t="n">
        <f aca="false">IF(AO19=1,0,IF((35000-L19-B19)&lt;0,0,35000-L19-B19))</f>
        <v>0</v>
      </c>
      <c r="W19" s="244"/>
      <c r="X19" s="227" t="n">
        <v>0</v>
      </c>
      <c r="Y19" s="245"/>
      <c r="Z19" s="246" t="n">
        <f aca="false">IF(AO19=1,0,30000-P19-F19)</f>
        <v>0</v>
      </c>
      <c r="AA19" s="235" t="n">
        <v>0</v>
      </c>
      <c r="AB19" s="236" t="n">
        <v>0</v>
      </c>
      <c r="AC19" s="229" t="n">
        <f aca="false">SUM(V19:AB19)</f>
        <v>0</v>
      </c>
      <c r="AD19" s="155"/>
      <c r="AE19" s="237" t="n">
        <f aca="false">+AC19+T19+J19</f>
        <v>60167</v>
      </c>
      <c r="AF19" s="155"/>
      <c r="AG19" s="238" t="n">
        <f aca="false">B19+L19+V19</f>
        <v>60167</v>
      </c>
      <c r="AH19" s="155" t="n">
        <f aca="false">D19+N19+X19</f>
        <v>0</v>
      </c>
      <c r="AI19" s="239" t="n">
        <f aca="false">AB19+AA19+Z19+S19+R19+Q19+P19+I19+H19+G19+F19</f>
        <v>0</v>
      </c>
      <c r="AJ19" s="155"/>
      <c r="AK19" s="232" t="n">
        <f aca="false">B19+L19</f>
        <v>60167</v>
      </c>
      <c r="AL19" s="232" t="n">
        <f aca="false">V19</f>
        <v>0</v>
      </c>
      <c r="AM19" s="233" t="n">
        <f aca="false">SUM(AK19:AL19)</f>
        <v>60167</v>
      </c>
      <c r="AN19" s="155"/>
      <c r="AO19" s="155" t="n">
        <f aca="false">IF(now-1&gt;AR19,1,"")</f>
        <v>1</v>
      </c>
      <c r="AP19" s="155"/>
      <c r="AQ19" s="155"/>
      <c r="AR19" s="155" t="n">
        <f aca="false">AR18+1</f>
        <v>36498</v>
      </c>
      <c r="AS19" s="240" t="n">
        <v>36498</v>
      </c>
      <c r="AT19" s="155"/>
      <c r="AU19" s="270" t="n">
        <v>60.167</v>
      </c>
      <c r="AV19" s="155"/>
      <c r="AW19" s="155"/>
      <c r="AX19" s="155"/>
      <c r="AY19" s="155"/>
      <c r="AZ19" s="155"/>
      <c r="BA19" s="155"/>
      <c r="BB19" s="155"/>
      <c r="BC19" s="155"/>
      <c r="BD19" s="155"/>
      <c r="BE19" s="155"/>
      <c r="BF19" s="155"/>
      <c r="BG19" s="155"/>
      <c r="BH19" s="155"/>
      <c r="BI19" s="155"/>
      <c r="BJ19" s="155"/>
      <c r="BK19" s="155"/>
      <c r="BL19" s="155"/>
      <c r="BM19" s="155"/>
      <c r="BN19" s="155"/>
      <c r="BO19" s="155"/>
      <c r="BP19" s="155"/>
      <c r="BQ19" s="155"/>
      <c r="BR19" s="155"/>
      <c r="BS19" s="155"/>
      <c r="BT19" s="155"/>
      <c r="BU19" s="155"/>
      <c r="BV19" s="155"/>
      <c r="BW19" s="155"/>
      <c r="BX19" s="155"/>
      <c r="BY19" s="155"/>
      <c r="BZ19" s="155"/>
      <c r="CA19" s="155"/>
      <c r="CB19" s="155"/>
      <c r="CC19" s="155"/>
      <c r="CD19" s="155"/>
      <c r="CE19" s="155"/>
      <c r="CF19" s="155"/>
      <c r="CG19" s="155"/>
      <c r="CH19" s="155"/>
      <c r="CI19" s="155"/>
      <c r="CJ19" s="155"/>
      <c r="CK19" s="155"/>
      <c r="CL19" s="155"/>
      <c r="CM19" s="155"/>
      <c r="CN19" s="155"/>
      <c r="CO19" s="155"/>
      <c r="CP19" s="155"/>
      <c r="CQ19" s="155"/>
      <c r="CR19" s="155"/>
      <c r="CS19" s="155"/>
      <c r="CT19" s="155"/>
      <c r="CU19" s="155"/>
      <c r="CV19" s="155"/>
      <c r="CW19" s="155"/>
      <c r="CX19" s="155"/>
      <c r="CY19" s="155"/>
      <c r="CZ19" s="155"/>
      <c r="DA19" s="155"/>
      <c r="DB19" s="155"/>
      <c r="DC19" s="155"/>
      <c r="DD19" s="155"/>
      <c r="DE19" s="155"/>
      <c r="DF19" s="155"/>
      <c r="DG19" s="155"/>
      <c r="DH19" s="155"/>
      <c r="DI19" s="155"/>
      <c r="DJ19" s="155"/>
      <c r="DK19" s="155"/>
      <c r="DL19" s="155"/>
      <c r="DM19" s="155"/>
      <c r="DN19" s="155"/>
      <c r="DO19" s="155"/>
      <c r="DP19" s="155"/>
      <c r="DQ19" s="155"/>
      <c r="DR19" s="155"/>
      <c r="DS19" s="155"/>
      <c r="DT19" s="155"/>
      <c r="DU19" s="155"/>
      <c r="DV19" s="155"/>
      <c r="DW19" s="155"/>
      <c r="DX19" s="155"/>
      <c r="DY19" s="155"/>
      <c r="DZ19" s="155"/>
      <c r="EA19" s="155"/>
      <c r="EB19" s="155"/>
      <c r="EC19" s="155"/>
      <c r="ED19" s="155"/>
      <c r="EE19" s="155"/>
      <c r="EF19" s="155"/>
      <c r="EG19" s="155"/>
      <c r="EH19" s="155"/>
      <c r="EI19" s="155"/>
      <c r="EJ19" s="155"/>
      <c r="EK19" s="155"/>
      <c r="EL19" s="155"/>
      <c r="EM19" s="155"/>
      <c r="EN19" s="155"/>
      <c r="EO19" s="155"/>
      <c r="EP19" s="155"/>
      <c r="EQ19" s="155"/>
      <c r="ER19" s="155"/>
      <c r="ES19" s="155"/>
      <c r="ET19" s="155"/>
      <c r="EU19" s="155"/>
      <c r="EV19" s="155"/>
      <c r="EW19" s="155"/>
      <c r="EX19" s="155"/>
      <c r="EY19" s="155"/>
      <c r="EZ19" s="155"/>
      <c r="FA19" s="155"/>
      <c r="FB19" s="155"/>
      <c r="FC19" s="155"/>
      <c r="FD19" s="155"/>
      <c r="FE19" s="155"/>
      <c r="FF19" s="155"/>
      <c r="FG19" s="155"/>
      <c r="FH19" s="155"/>
      <c r="FI19" s="155"/>
      <c r="FJ19" s="155"/>
      <c r="FK19" s="155"/>
      <c r="FL19" s="155"/>
      <c r="FM19" s="155"/>
      <c r="FN19" s="155"/>
      <c r="FO19" s="155"/>
      <c r="FP19" s="155"/>
      <c r="FQ19" s="155"/>
      <c r="FR19" s="155"/>
      <c r="FS19" s="155"/>
      <c r="FT19" s="155"/>
      <c r="FU19" s="155"/>
      <c r="FV19" s="155"/>
      <c r="FW19" s="155"/>
      <c r="FX19" s="155"/>
      <c r="FY19" s="155"/>
      <c r="FZ19" s="155"/>
      <c r="GA19" s="155"/>
      <c r="GB19" s="155"/>
      <c r="GC19" s="155"/>
      <c r="GD19" s="155"/>
      <c r="GE19" s="155"/>
      <c r="GF19" s="155"/>
      <c r="GG19" s="155"/>
      <c r="GH19" s="155"/>
      <c r="GI19" s="155"/>
      <c r="GJ19" s="155"/>
      <c r="GK19" s="155"/>
      <c r="GL19" s="155"/>
      <c r="GM19" s="155"/>
      <c r="GN19" s="155"/>
      <c r="GO19" s="155"/>
      <c r="GP19" s="155"/>
      <c r="GQ19" s="155"/>
      <c r="GR19" s="155"/>
      <c r="GS19" s="155"/>
      <c r="GT19" s="155"/>
      <c r="GU19" s="155"/>
      <c r="GV19" s="155"/>
      <c r="GW19" s="155"/>
      <c r="GX19" s="155"/>
      <c r="GY19" s="155"/>
      <c r="GZ19" s="155"/>
      <c r="HA19" s="155"/>
      <c r="HB19" s="155"/>
      <c r="HC19" s="155"/>
      <c r="HD19" s="155"/>
      <c r="HE19" s="155"/>
      <c r="HF19" s="155"/>
      <c r="HG19" s="155"/>
      <c r="HH19" s="155"/>
      <c r="HI19" s="155"/>
      <c r="HJ19" s="155"/>
      <c r="HK19" s="155"/>
      <c r="HL19" s="155"/>
      <c r="HM19" s="155"/>
      <c r="HN19" s="155"/>
      <c r="HO19" s="155"/>
      <c r="HP19" s="155"/>
      <c r="HQ19" s="155"/>
      <c r="HR19" s="155"/>
      <c r="HS19" s="155"/>
      <c r="HT19" s="155"/>
      <c r="HU19" s="155"/>
      <c r="HV19" s="155"/>
      <c r="HW19" s="155"/>
      <c r="HX19" s="155"/>
      <c r="HY19" s="155"/>
      <c r="HZ19" s="155"/>
      <c r="IA19" s="155"/>
      <c r="IB19" s="155"/>
      <c r="IC19" s="155"/>
      <c r="ID19" s="155"/>
      <c r="IE19" s="155"/>
      <c r="IF19" s="155"/>
      <c r="IG19" s="155"/>
      <c r="IH19" s="155"/>
      <c r="II19" s="155"/>
      <c r="IJ19" s="155"/>
      <c r="IK19" s="155"/>
      <c r="IL19" s="155"/>
      <c r="IM19" s="155"/>
      <c r="IN19" s="155"/>
      <c r="IO19" s="155"/>
      <c r="IP19" s="155"/>
      <c r="IQ19" s="155"/>
      <c r="IR19" s="155"/>
      <c r="IS19" s="155"/>
      <c r="IT19" s="155"/>
      <c r="IU19" s="155"/>
      <c r="IV19" s="155"/>
      <c r="IW19" s="155"/>
    </row>
    <row r="20" customFormat="false" ht="15" hidden="false" customHeight="true" outlineLevel="0" collapsed="false">
      <c r="A20" s="155" t="n">
        <f aca="false">+A19+1</f>
        <v>5</v>
      </c>
      <c r="B20" s="226" t="n">
        <v>120000</v>
      </c>
      <c r="C20" s="241"/>
      <c r="D20" s="227" t="n">
        <v>0</v>
      </c>
      <c r="E20" s="241"/>
      <c r="F20" s="228" t="n">
        <v>0</v>
      </c>
      <c r="G20" s="228" t="n">
        <v>0</v>
      </c>
      <c r="H20" s="228" t="n">
        <v>0</v>
      </c>
      <c r="I20" s="228" t="n">
        <f aca="false">I19</f>
        <v>0</v>
      </c>
      <c r="J20" s="229" t="n">
        <f aca="false">SUM(B20:I20)</f>
        <v>120000</v>
      </c>
      <c r="K20" s="230"/>
      <c r="L20" s="231" t="n">
        <v>25833</v>
      </c>
      <c r="M20" s="242"/>
      <c r="N20" s="227" t="n">
        <v>0</v>
      </c>
      <c r="O20" s="242"/>
      <c r="P20" s="232" t="n">
        <v>0</v>
      </c>
      <c r="Q20" s="233" t="n">
        <f aca="false">Q19</f>
        <v>0</v>
      </c>
      <c r="R20" s="233" t="n">
        <v>0</v>
      </c>
      <c r="S20" s="233" t="n">
        <v>0</v>
      </c>
      <c r="T20" s="234" t="n">
        <f aca="false">SUM(L20:S20)</f>
        <v>25833</v>
      </c>
      <c r="U20" s="155"/>
      <c r="V20" s="243" t="n">
        <f aca="false">IF(AO20=1,0,IF((35000-L20-B20)&lt;0,0,35000-L20-B20))</f>
        <v>0</v>
      </c>
      <c r="W20" s="244"/>
      <c r="X20" s="227" t="n">
        <v>0</v>
      </c>
      <c r="Y20" s="245"/>
      <c r="Z20" s="246" t="n">
        <f aca="false">IF(AO20=1,0,30000-P20-F20)</f>
        <v>0</v>
      </c>
      <c r="AA20" s="235" t="n">
        <v>0</v>
      </c>
      <c r="AB20" s="236" t="n">
        <v>0</v>
      </c>
      <c r="AC20" s="229" t="n">
        <f aca="false">SUM(V20:AB20)</f>
        <v>0</v>
      </c>
      <c r="AD20" s="155"/>
      <c r="AE20" s="237" t="n">
        <f aca="false">+AC20+T20+J20</f>
        <v>145833</v>
      </c>
      <c r="AF20" s="155"/>
      <c r="AG20" s="238" t="n">
        <f aca="false">B20+L20+V20</f>
        <v>145833</v>
      </c>
      <c r="AH20" s="155" t="n">
        <f aca="false">D20+N20+X20</f>
        <v>0</v>
      </c>
      <c r="AI20" s="239" t="n">
        <f aca="false">AB20+AA20+Z20+S20+R20+Q20+P20+I20+H20+G20+F20</f>
        <v>0</v>
      </c>
      <c r="AJ20" s="155"/>
      <c r="AK20" s="232" t="n">
        <f aca="false">B20+L20</f>
        <v>145833</v>
      </c>
      <c r="AL20" s="232" t="n">
        <f aca="false">V20</f>
        <v>0</v>
      </c>
      <c r="AM20" s="233" t="n">
        <f aca="false">SUM(AK20:AL20)</f>
        <v>145833</v>
      </c>
      <c r="AN20" s="155"/>
      <c r="AO20" s="155" t="n">
        <f aca="false">IF(now-1&gt;AR20,1,"")</f>
        <v>1</v>
      </c>
      <c r="AP20" s="155"/>
      <c r="AQ20" s="155"/>
      <c r="AR20" s="155" t="n">
        <f aca="false">AR19+1</f>
        <v>36499</v>
      </c>
      <c r="AS20" s="240" t="n">
        <v>36499</v>
      </c>
      <c r="AT20" s="155"/>
      <c r="AU20" s="270" t="n">
        <v>145.833</v>
      </c>
      <c r="AV20" s="155"/>
      <c r="AW20" s="155"/>
      <c r="AX20" s="155"/>
      <c r="AY20" s="155"/>
      <c r="AZ20" s="155"/>
      <c r="BA20" s="155"/>
      <c r="BB20" s="155"/>
      <c r="BC20" s="155"/>
      <c r="BD20" s="155"/>
      <c r="BE20" s="155"/>
      <c r="BF20" s="155"/>
      <c r="BG20" s="155"/>
      <c r="BH20" s="155"/>
      <c r="BI20" s="155"/>
      <c r="BJ20" s="155"/>
      <c r="BK20" s="155"/>
      <c r="BL20" s="155"/>
      <c r="BM20" s="155"/>
      <c r="BN20" s="155"/>
      <c r="BO20" s="155"/>
      <c r="BP20" s="155"/>
      <c r="BQ20" s="155"/>
      <c r="BR20" s="155"/>
      <c r="BS20" s="155"/>
      <c r="BT20" s="155"/>
      <c r="BU20" s="155"/>
      <c r="BV20" s="155"/>
      <c r="BW20" s="155"/>
      <c r="BX20" s="155"/>
      <c r="BY20" s="155"/>
      <c r="BZ20" s="155"/>
      <c r="CA20" s="155"/>
      <c r="CB20" s="155"/>
      <c r="CC20" s="155"/>
      <c r="CD20" s="155"/>
      <c r="CE20" s="155"/>
      <c r="CF20" s="155"/>
      <c r="CG20" s="155"/>
      <c r="CH20" s="155"/>
      <c r="CI20" s="155"/>
      <c r="CJ20" s="155"/>
      <c r="CK20" s="155"/>
      <c r="CL20" s="155"/>
      <c r="CM20" s="155"/>
      <c r="CN20" s="155"/>
      <c r="CO20" s="155"/>
      <c r="CP20" s="155"/>
      <c r="CQ20" s="155"/>
      <c r="CR20" s="155"/>
      <c r="CS20" s="155"/>
      <c r="CT20" s="155"/>
      <c r="CU20" s="155"/>
      <c r="CV20" s="155"/>
      <c r="CW20" s="155"/>
      <c r="CX20" s="155"/>
      <c r="CY20" s="155"/>
      <c r="CZ20" s="155"/>
      <c r="DA20" s="155"/>
      <c r="DB20" s="155"/>
      <c r="DC20" s="155"/>
      <c r="DD20" s="155"/>
      <c r="DE20" s="155"/>
      <c r="DF20" s="155"/>
      <c r="DG20" s="155"/>
      <c r="DH20" s="155"/>
      <c r="DI20" s="155"/>
      <c r="DJ20" s="155"/>
      <c r="DK20" s="155"/>
      <c r="DL20" s="155"/>
      <c r="DM20" s="155"/>
      <c r="DN20" s="155"/>
      <c r="DO20" s="155"/>
      <c r="DP20" s="155"/>
      <c r="DQ20" s="155"/>
      <c r="DR20" s="155"/>
      <c r="DS20" s="155"/>
      <c r="DT20" s="155"/>
      <c r="DU20" s="155"/>
      <c r="DV20" s="155"/>
      <c r="DW20" s="155"/>
      <c r="DX20" s="155"/>
      <c r="DY20" s="155"/>
      <c r="DZ20" s="155"/>
      <c r="EA20" s="155"/>
      <c r="EB20" s="155"/>
      <c r="EC20" s="155"/>
      <c r="ED20" s="155"/>
      <c r="EE20" s="155"/>
      <c r="EF20" s="155"/>
      <c r="EG20" s="155"/>
      <c r="EH20" s="155"/>
      <c r="EI20" s="155"/>
      <c r="EJ20" s="155"/>
      <c r="EK20" s="155"/>
      <c r="EL20" s="155"/>
      <c r="EM20" s="155"/>
      <c r="EN20" s="155"/>
      <c r="EO20" s="155"/>
      <c r="EP20" s="155"/>
      <c r="EQ20" s="155"/>
      <c r="ER20" s="155"/>
      <c r="ES20" s="155"/>
      <c r="ET20" s="155"/>
      <c r="EU20" s="155"/>
      <c r="EV20" s="155"/>
      <c r="EW20" s="155"/>
      <c r="EX20" s="155"/>
      <c r="EY20" s="155"/>
      <c r="EZ20" s="155"/>
      <c r="FA20" s="155"/>
      <c r="FB20" s="155"/>
      <c r="FC20" s="155"/>
      <c r="FD20" s="155"/>
      <c r="FE20" s="155"/>
      <c r="FF20" s="155"/>
      <c r="FG20" s="155"/>
      <c r="FH20" s="155"/>
      <c r="FI20" s="155"/>
      <c r="FJ20" s="155"/>
      <c r="FK20" s="155"/>
      <c r="FL20" s="155"/>
      <c r="FM20" s="155"/>
      <c r="FN20" s="155"/>
      <c r="FO20" s="155"/>
      <c r="FP20" s="155"/>
      <c r="FQ20" s="155"/>
      <c r="FR20" s="155"/>
      <c r="FS20" s="155"/>
      <c r="FT20" s="155"/>
      <c r="FU20" s="155"/>
      <c r="FV20" s="155"/>
      <c r="FW20" s="155"/>
      <c r="FX20" s="155"/>
      <c r="FY20" s="155"/>
      <c r="FZ20" s="155"/>
      <c r="GA20" s="155"/>
      <c r="GB20" s="155"/>
      <c r="GC20" s="155"/>
      <c r="GD20" s="155"/>
      <c r="GE20" s="155"/>
      <c r="GF20" s="155"/>
      <c r="GG20" s="155"/>
      <c r="GH20" s="155"/>
      <c r="GI20" s="155"/>
      <c r="GJ20" s="155"/>
      <c r="GK20" s="155"/>
      <c r="GL20" s="155"/>
      <c r="GM20" s="155"/>
      <c r="GN20" s="155"/>
      <c r="GO20" s="155"/>
      <c r="GP20" s="155"/>
      <c r="GQ20" s="155"/>
      <c r="GR20" s="155"/>
      <c r="GS20" s="155"/>
      <c r="GT20" s="155"/>
      <c r="GU20" s="155"/>
      <c r="GV20" s="155"/>
      <c r="GW20" s="155"/>
      <c r="GX20" s="155"/>
      <c r="GY20" s="155"/>
      <c r="GZ20" s="155"/>
      <c r="HA20" s="155"/>
      <c r="HB20" s="155"/>
      <c r="HC20" s="155"/>
      <c r="HD20" s="155"/>
      <c r="HE20" s="155"/>
      <c r="HF20" s="155"/>
      <c r="HG20" s="155"/>
      <c r="HH20" s="155"/>
      <c r="HI20" s="155"/>
      <c r="HJ20" s="155"/>
      <c r="HK20" s="155"/>
      <c r="HL20" s="155"/>
      <c r="HM20" s="155"/>
      <c r="HN20" s="155"/>
      <c r="HO20" s="155"/>
      <c r="HP20" s="155"/>
      <c r="HQ20" s="155"/>
      <c r="HR20" s="155"/>
      <c r="HS20" s="155"/>
      <c r="HT20" s="155"/>
      <c r="HU20" s="155"/>
      <c r="HV20" s="155"/>
      <c r="HW20" s="155"/>
      <c r="HX20" s="155"/>
      <c r="HY20" s="155"/>
      <c r="HZ20" s="155"/>
      <c r="IA20" s="155"/>
      <c r="IB20" s="155"/>
      <c r="IC20" s="155"/>
      <c r="ID20" s="155"/>
      <c r="IE20" s="155"/>
      <c r="IF20" s="155"/>
      <c r="IG20" s="155"/>
      <c r="IH20" s="155"/>
      <c r="II20" s="155"/>
      <c r="IJ20" s="155"/>
      <c r="IK20" s="155"/>
      <c r="IL20" s="155"/>
      <c r="IM20" s="155"/>
      <c r="IN20" s="155"/>
      <c r="IO20" s="155"/>
      <c r="IP20" s="155"/>
      <c r="IQ20" s="155"/>
      <c r="IR20" s="155"/>
      <c r="IS20" s="155"/>
      <c r="IT20" s="155"/>
      <c r="IU20" s="155"/>
      <c r="IV20" s="155"/>
      <c r="IW20" s="155"/>
    </row>
    <row r="21" customFormat="false" ht="15" hidden="false" customHeight="true" outlineLevel="0" collapsed="false">
      <c r="A21" s="155" t="n">
        <f aca="false">+A20+1</f>
        <v>6</v>
      </c>
      <c r="B21" s="226" t="n">
        <v>113750</v>
      </c>
      <c r="C21" s="241"/>
      <c r="D21" s="227" t="n">
        <v>0</v>
      </c>
      <c r="E21" s="241"/>
      <c r="F21" s="228" t="n">
        <v>0</v>
      </c>
      <c r="G21" s="228" t="n">
        <v>0</v>
      </c>
      <c r="H21" s="228" t="n">
        <v>0</v>
      </c>
      <c r="I21" s="228" t="n">
        <f aca="false">I20</f>
        <v>0</v>
      </c>
      <c r="J21" s="229" t="n">
        <f aca="false">SUM(B21:I21)</f>
        <v>113750</v>
      </c>
      <c r="K21" s="230"/>
      <c r="L21" s="231" t="n">
        <v>0</v>
      </c>
      <c r="M21" s="242"/>
      <c r="N21" s="227" t="n">
        <v>0</v>
      </c>
      <c r="O21" s="242"/>
      <c r="P21" s="232" t="n">
        <v>50000</v>
      </c>
      <c r="Q21" s="233" t="n">
        <f aca="false">Q20</f>
        <v>0</v>
      </c>
      <c r="R21" s="233" t="n">
        <v>0</v>
      </c>
      <c r="S21" s="233" t="n">
        <v>0</v>
      </c>
      <c r="T21" s="234" t="n">
        <f aca="false">SUM(L21:S21)</f>
        <v>50000</v>
      </c>
      <c r="U21" s="155"/>
      <c r="V21" s="243" t="n">
        <f aca="false">IF(AO21=1,0,IF((35000-L21-B21)&lt;0,0,35000-L21-B21))</f>
        <v>0</v>
      </c>
      <c r="W21" s="244"/>
      <c r="X21" s="227" t="n">
        <v>0</v>
      </c>
      <c r="Y21" s="245"/>
      <c r="Z21" s="246" t="n">
        <v>0</v>
      </c>
      <c r="AA21" s="235" t="n">
        <v>0</v>
      </c>
      <c r="AB21" s="236" t="n">
        <v>0</v>
      </c>
      <c r="AC21" s="229" t="n">
        <f aca="false">SUM(V21:AB21)</f>
        <v>0</v>
      </c>
      <c r="AD21" s="155"/>
      <c r="AE21" s="237" t="n">
        <f aca="false">+AC21+T21+J21</f>
        <v>163750</v>
      </c>
      <c r="AF21" s="155"/>
      <c r="AG21" s="238" t="n">
        <f aca="false">B21+L21+V21</f>
        <v>113750</v>
      </c>
      <c r="AH21" s="155" t="n">
        <f aca="false">D21+N21+X21</f>
        <v>0</v>
      </c>
      <c r="AI21" s="239" t="n">
        <f aca="false">AB21+AA21+Z21+S21+R21+Q21+P21+I21+H21+G21+F21</f>
        <v>50000</v>
      </c>
      <c r="AJ21" s="155"/>
      <c r="AK21" s="232" t="n">
        <f aca="false">B21+L21</f>
        <v>113750</v>
      </c>
      <c r="AL21" s="232" t="n">
        <f aca="false">V21</f>
        <v>0</v>
      </c>
      <c r="AM21" s="233" t="n">
        <f aca="false">SUM(AK21:AL21)</f>
        <v>113750</v>
      </c>
      <c r="AN21" s="155"/>
      <c r="AO21" s="155" t="n">
        <f aca="false">IF(now-1&gt;AR21,1,"")</f>
        <v>1</v>
      </c>
      <c r="AP21" s="155"/>
      <c r="AQ21" s="155"/>
      <c r="AR21" s="155" t="n">
        <f aca="false">AR20+1</f>
        <v>36500</v>
      </c>
      <c r="AS21" s="240" t="n">
        <v>36500</v>
      </c>
      <c r="AT21" s="155"/>
      <c r="AU21" s="270" t="n">
        <v>113.75</v>
      </c>
      <c r="AV21" s="155"/>
      <c r="AW21" s="155"/>
      <c r="AX21" s="155"/>
      <c r="AY21" s="155"/>
      <c r="AZ21" s="155"/>
      <c r="BA21" s="155"/>
      <c r="BB21" s="155"/>
      <c r="BC21" s="155"/>
      <c r="BD21" s="155"/>
      <c r="BE21" s="155"/>
      <c r="BF21" s="155"/>
      <c r="BG21" s="155"/>
      <c r="BH21" s="155"/>
      <c r="BI21" s="155"/>
      <c r="BJ21" s="155"/>
      <c r="BK21" s="155"/>
      <c r="BL21" s="155"/>
      <c r="BM21" s="155"/>
      <c r="BN21" s="155"/>
      <c r="BO21" s="155"/>
      <c r="BP21" s="155"/>
      <c r="BQ21" s="155"/>
      <c r="BR21" s="155"/>
      <c r="BS21" s="155"/>
      <c r="BT21" s="155"/>
      <c r="BU21" s="155"/>
      <c r="BV21" s="155"/>
      <c r="BW21" s="155"/>
      <c r="BX21" s="155"/>
      <c r="BY21" s="155"/>
      <c r="BZ21" s="155"/>
      <c r="CA21" s="155"/>
      <c r="CB21" s="155"/>
      <c r="CC21" s="155"/>
      <c r="CD21" s="155"/>
      <c r="CE21" s="155"/>
      <c r="CF21" s="155"/>
      <c r="CG21" s="155"/>
      <c r="CH21" s="155"/>
      <c r="CI21" s="155"/>
      <c r="CJ21" s="155"/>
      <c r="CK21" s="155"/>
      <c r="CL21" s="155"/>
      <c r="CM21" s="155"/>
      <c r="CN21" s="155"/>
      <c r="CO21" s="155"/>
      <c r="CP21" s="155"/>
      <c r="CQ21" s="155"/>
      <c r="CR21" s="155"/>
      <c r="CS21" s="155"/>
      <c r="CT21" s="155"/>
      <c r="CU21" s="155"/>
      <c r="CV21" s="155"/>
      <c r="CW21" s="155"/>
      <c r="CX21" s="155"/>
      <c r="CY21" s="155"/>
      <c r="CZ21" s="155"/>
      <c r="DA21" s="155"/>
      <c r="DB21" s="155"/>
      <c r="DC21" s="155"/>
      <c r="DD21" s="155"/>
      <c r="DE21" s="155"/>
      <c r="DF21" s="155"/>
      <c r="DG21" s="155"/>
      <c r="DH21" s="155"/>
      <c r="DI21" s="155"/>
      <c r="DJ21" s="155"/>
      <c r="DK21" s="155"/>
      <c r="DL21" s="155"/>
      <c r="DM21" s="155"/>
      <c r="DN21" s="155"/>
      <c r="DO21" s="155"/>
      <c r="DP21" s="155"/>
      <c r="DQ21" s="155"/>
      <c r="DR21" s="155"/>
      <c r="DS21" s="155"/>
      <c r="DT21" s="155"/>
      <c r="DU21" s="155"/>
      <c r="DV21" s="155"/>
      <c r="DW21" s="155"/>
      <c r="DX21" s="155"/>
      <c r="DY21" s="155"/>
      <c r="DZ21" s="155"/>
      <c r="EA21" s="155"/>
      <c r="EB21" s="155"/>
      <c r="EC21" s="155"/>
      <c r="ED21" s="155"/>
      <c r="EE21" s="155"/>
      <c r="EF21" s="155"/>
      <c r="EG21" s="155"/>
      <c r="EH21" s="155"/>
      <c r="EI21" s="155"/>
      <c r="EJ21" s="155"/>
      <c r="EK21" s="155"/>
      <c r="EL21" s="155"/>
      <c r="EM21" s="155"/>
      <c r="EN21" s="155"/>
      <c r="EO21" s="155"/>
      <c r="EP21" s="155"/>
      <c r="EQ21" s="155"/>
      <c r="ER21" s="155"/>
      <c r="ES21" s="155"/>
      <c r="ET21" s="155"/>
      <c r="EU21" s="155"/>
      <c r="EV21" s="155"/>
      <c r="EW21" s="155"/>
      <c r="EX21" s="155"/>
      <c r="EY21" s="155"/>
      <c r="EZ21" s="155"/>
      <c r="FA21" s="155"/>
      <c r="FB21" s="155"/>
      <c r="FC21" s="155"/>
      <c r="FD21" s="155"/>
      <c r="FE21" s="155"/>
      <c r="FF21" s="155"/>
      <c r="FG21" s="155"/>
      <c r="FH21" s="155"/>
      <c r="FI21" s="155"/>
      <c r="FJ21" s="155"/>
      <c r="FK21" s="155"/>
      <c r="FL21" s="155"/>
      <c r="FM21" s="155"/>
      <c r="FN21" s="155"/>
      <c r="FO21" s="155"/>
      <c r="FP21" s="155"/>
      <c r="FQ21" s="155"/>
      <c r="FR21" s="155"/>
      <c r="FS21" s="155"/>
      <c r="FT21" s="155"/>
      <c r="FU21" s="155"/>
      <c r="FV21" s="155"/>
      <c r="FW21" s="155"/>
      <c r="FX21" s="155"/>
      <c r="FY21" s="155"/>
      <c r="FZ21" s="155"/>
      <c r="GA21" s="155"/>
      <c r="GB21" s="155"/>
      <c r="GC21" s="155"/>
      <c r="GD21" s="155"/>
      <c r="GE21" s="155"/>
      <c r="GF21" s="155"/>
      <c r="GG21" s="155"/>
      <c r="GH21" s="155"/>
      <c r="GI21" s="155"/>
      <c r="GJ21" s="155"/>
      <c r="GK21" s="155"/>
      <c r="GL21" s="155"/>
      <c r="GM21" s="155"/>
      <c r="GN21" s="155"/>
      <c r="GO21" s="155"/>
      <c r="GP21" s="155"/>
      <c r="GQ21" s="155"/>
      <c r="GR21" s="155"/>
      <c r="GS21" s="155"/>
      <c r="GT21" s="155"/>
      <c r="GU21" s="155"/>
      <c r="GV21" s="155"/>
      <c r="GW21" s="155"/>
      <c r="GX21" s="155"/>
      <c r="GY21" s="155"/>
      <c r="GZ21" s="155"/>
      <c r="HA21" s="155"/>
      <c r="HB21" s="155"/>
      <c r="HC21" s="155"/>
      <c r="HD21" s="155"/>
      <c r="HE21" s="155"/>
      <c r="HF21" s="155"/>
      <c r="HG21" s="155"/>
      <c r="HH21" s="155"/>
      <c r="HI21" s="155"/>
      <c r="HJ21" s="155"/>
      <c r="HK21" s="155"/>
      <c r="HL21" s="155"/>
      <c r="HM21" s="155"/>
      <c r="HN21" s="155"/>
      <c r="HO21" s="155"/>
      <c r="HP21" s="155"/>
      <c r="HQ21" s="155"/>
      <c r="HR21" s="155"/>
      <c r="HS21" s="155"/>
      <c r="HT21" s="155"/>
      <c r="HU21" s="155"/>
      <c r="HV21" s="155"/>
      <c r="HW21" s="155"/>
      <c r="HX21" s="155"/>
      <c r="HY21" s="155"/>
      <c r="HZ21" s="155"/>
      <c r="IA21" s="155"/>
      <c r="IB21" s="155"/>
      <c r="IC21" s="155"/>
      <c r="ID21" s="155"/>
      <c r="IE21" s="155"/>
      <c r="IF21" s="155"/>
      <c r="IG21" s="155"/>
      <c r="IH21" s="155"/>
      <c r="II21" s="155"/>
      <c r="IJ21" s="155"/>
      <c r="IK21" s="155"/>
      <c r="IL21" s="155"/>
      <c r="IM21" s="155"/>
      <c r="IN21" s="155"/>
      <c r="IO21" s="155"/>
      <c r="IP21" s="155"/>
      <c r="IQ21" s="155"/>
      <c r="IR21" s="155"/>
      <c r="IS21" s="155"/>
      <c r="IT21" s="155"/>
      <c r="IU21" s="155"/>
      <c r="IV21" s="155"/>
      <c r="IW21" s="155"/>
    </row>
    <row r="22" customFormat="false" ht="15" hidden="false" customHeight="true" outlineLevel="0" collapsed="false">
      <c r="A22" s="155" t="n">
        <f aca="false">+A21+1</f>
        <v>7</v>
      </c>
      <c r="B22" s="226" t="n">
        <v>50833</v>
      </c>
      <c r="C22" s="241"/>
      <c r="D22" s="227" t="n">
        <v>0</v>
      </c>
      <c r="E22" s="241"/>
      <c r="F22" s="228" t="n">
        <v>0</v>
      </c>
      <c r="G22" s="228" t="n">
        <v>0</v>
      </c>
      <c r="H22" s="228" t="n">
        <v>0</v>
      </c>
      <c r="I22" s="228" t="n">
        <f aca="false">I21</f>
        <v>0</v>
      </c>
      <c r="J22" s="229" t="n">
        <f aca="false">SUM(B22:I22)</f>
        <v>50833</v>
      </c>
      <c r="K22" s="230"/>
      <c r="L22" s="231" t="n">
        <v>0</v>
      </c>
      <c r="M22" s="242"/>
      <c r="N22" s="227" t="n">
        <v>0</v>
      </c>
      <c r="O22" s="242"/>
      <c r="P22" s="232" t="n">
        <v>50000</v>
      </c>
      <c r="Q22" s="233" t="n">
        <f aca="false">Q21</f>
        <v>0</v>
      </c>
      <c r="R22" s="233" t="n">
        <v>0</v>
      </c>
      <c r="S22" s="233" t="n">
        <v>0</v>
      </c>
      <c r="T22" s="234" t="n">
        <f aca="false">SUM(L22:S22)</f>
        <v>50000</v>
      </c>
      <c r="U22" s="155"/>
      <c r="V22" s="243" t="n">
        <f aca="false">IF(AO22=1,0,IF((35000-L22-B22)&lt;0,0,35000-L22-B22))</f>
        <v>0</v>
      </c>
      <c r="W22" s="244"/>
      <c r="X22" s="227" t="n">
        <v>0</v>
      </c>
      <c r="Y22" s="245"/>
      <c r="Z22" s="246" t="n">
        <v>0</v>
      </c>
      <c r="AA22" s="235" t="n">
        <v>0</v>
      </c>
      <c r="AB22" s="236" t="n">
        <v>0</v>
      </c>
      <c r="AC22" s="229" t="n">
        <f aca="false">SUM(V22:AB22)</f>
        <v>0</v>
      </c>
      <c r="AD22" s="155"/>
      <c r="AE22" s="237" t="n">
        <f aca="false">+AC22+T22+J22</f>
        <v>100833</v>
      </c>
      <c r="AF22" s="155"/>
      <c r="AG22" s="238" t="n">
        <f aca="false">B22+L22+V22</f>
        <v>50833</v>
      </c>
      <c r="AH22" s="155" t="n">
        <f aca="false">D22+N22+X22</f>
        <v>0</v>
      </c>
      <c r="AI22" s="239" t="n">
        <f aca="false">AB22+AA22+Z22+S22+R22+Q22+P22+I22+H22+G22+F22</f>
        <v>50000</v>
      </c>
      <c r="AJ22" s="155"/>
      <c r="AK22" s="232" t="n">
        <f aca="false">B22+L22</f>
        <v>50833</v>
      </c>
      <c r="AL22" s="232" t="n">
        <f aca="false">V22</f>
        <v>0</v>
      </c>
      <c r="AM22" s="233" t="n">
        <f aca="false">SUM(AK22:AL22)</f>
        <v>50833</v>
      </c>
      <c r="AN22" s="155"/>
      <c r="AO22" s="155" t="n">
        <f aca="false">IF(now-1&gt;AR22,1,"")</f>
        <v>1</v>
      </c>
      <c r="AP22" s="155"/>
      <c r="AQ22" s="155"/>
      <c r="AR22" s="155" t="n">
        <f aca="false">AR21+1</f>
        <v>36501</v>
      </c>
      <c r="AS22" s="240" t="n">
        <v>36501</v>
      </c>
      <c r="AT22" s="155"/>
      <c r="AU22" s="270" t="n">
        <v>50.833</v>
      </c>
      <c r="AV22" s="155"/>
      <c r="AW22" s="155"/>
      <c r="AX22" s="155"/>
      <c r="AY22" s="155"/>
      <c r="AZ22" s="155"/>
      <c r="BA22" s="155"/>
      <c r="BB22" s="155"/>
      <c r="BC22" s="155"/>
      <c r="BD22" s="155"/>
      <c r="BE22" s="155"/>
      <c r="BF22" s="155"/>
      <c r="BG22" s="155"/>
      <c r="BH22" s="155"/>
      <c r="BI22" s="155"/>
      <c r="BJ22" s="155"/>
      <c r="BK22" s="155"/>
      <c r="BL22" s="155"/>
      <c r="BM22" s="155"/>
      <c r="BN22" s="155"/>
      <c r="BO22" s="155"/>
      <c r="BP22" s="155"/>
      <c r="BQ22" s="155"/>
      <c r="BR22" s="155"/>
      <c r="BS22" s="155"/>
      <c r="BT22" s="155"/>
      <c r="BU22" s="155"/>
      <c r="BV22" s="155"/>
      <c r="BW22" s="155"/>
      <c r="BX22" s="155"/>
      <c r="BY22" s="155"/>
      <c r="BZ22" s="155"/>
      <c r="CA22" s="155"/>
      <c r="CB22" s="155"/>
      <c r="CC22" s="155"/>
      <c r="CD22" s="155"/>
      <c r="CE22" s="155"/>
      <c r="CF22" s="155"/>
      <c r="CG22" s="155"/>
      <c r="CH22" s="155"/>
      <c r="CI22" s="155"/>
      <c r="CJ22" s="155"/>
      <c r="CK22" s="155"/>
      <c r="CL22" s="155"/>
      <c r="CM22" s="155"/>
      <c r="CN22" s="155"/>
      <c r="CO22" s="155"/>
      <c r="CP22" s="155"/>
      <c r="CQ22" s="155"/>
      <c r="CR22" s="155"/>
      <c r="CS22" s="155"/>
      <c r="CT22" s="155"/>
      <c r="CU22" s="155"/>
      <c r="CV22" s="155"/>
      <c r="CW22" s="155"/>
      <c r="CX22" s="155"/>
      <c r="CY22" s="155"/>
      <c r="CZ22" s="155"/>
      <c r="DA22" s="155"/>
      <c r="DB22" s="155"/>
      <c r="DC22" s="155"/>
      <c r="DD22" s="155"/>
      <c r="DE22" s="155"/>
      <c r="DF22" s="155"/>
      <c r="DG22" s="155"/>
      <c r="DH22" s="155"/>
      <c r="DI22" s="155"/>
      <c r="DJ22" s="155"/>
      <c r="DK22" s="155"/>
      <c r="DL22" s="155"/>
      <c r="DM22" s="155"/>
      <c r="DN22" s="155"/>
      <c r="DO22" s="155"/>
      <c r="DP22" s="155"/>
      <c r="DQ22" s="155"/>
      <c r="DR22" s="155"/>
      <c r="DS22" s="155"/>
      <c r="DT22" s="155"/>
      <c r="DU22" s="155"/>
      <c r="DV22" s="155"/>
      <c r="DW22" s="155"/>
      <c r="DX22" s="155"/>
      <c r="DY22" s="155"/>
      <c r="DZ22" s="155"/>
      <c r="EA22" s="155"/>
      <c r="EB22" s="155"/>
      <c r="EC22" s="155"/>
      <c r="ED22" s="155"/>
      <c r="EE22" s="155"/>
      <c r="EF22" s="155"/>
      <c r="EG22" s="155"/>
      <c r="EH22" s="155"/>
      <c r="EI22" s="155"/>
      <c r="EJ22" s="155"/>
      <c r="EK22" s="155"/>
      <c r="EL22" s="155"/>
      <c r="EM22" s="155"/>
      <c r="EN22" s="155"/>
      <c r="EO22" s="155"/>
      <c r="EP22" s="155"/>
      <c r="EQ22" s="155"/>
      <c r="ER22" s="155"/>
      <c r="ES22" s="155"/>
      <c r="ET22" s="155"/>
      <c r="EU22" s="155"/>
      <c r="EV22" s="155"/>
      <c r="EW22" s="155"/>
      <c r="EX22" s="155"/>
      <c r="EY22" s="155"/>
      <c r="EZ22" s="155"/>
      <c r="FA22" s="155"/>
      <c r="FB22" s="155"/>
      <c r="FC22" s="155"/>
      <c r="FD22" s="155"/>
      <c r="FE22" s="155"/>
      <c r="FF22" s="155"/>
      <c r="FG22" s="155"/>
      <c r="FH22" s="155"/>
      <c r="FI22" s="155"/>
      <c r="FJ22" s="155"/>
      <c r="FK22" s="155"/>
      <c r="FL22" s="155"/>
      <c r="FM22" s="155"/>
      <c r="FN22" s="155"/>
      <c r="FO22" s="155"/>
      <c r="FP22" s="155"/>
      <c r="FQ22" s="155"/>
      <c r="FR22" s="155"/>
      <c r="FS22" s="155"/>
      <c r="FT22" s="155"/>
      <c r="FU22" s="155"/>
      <c r="FV22" s="155"/>
      <c r="FW22" s="155"/>
      <c r="FX22" s="155"/>
      <c r="FY22" s="155"/>
      <c r="FZ22" s="155"/>
      <c r="GA22" s="155"/>
      <c r="GB22" s="155"/>
      <c r="GC22" s="155"/>
      <c r="GD22" s="155"/>
      <c r="GE22" s="155"/>
      <c r="GF22" s="155"/>
      <c r="GG22" s="155"/>
      <c r="GH22" s="155"/>
      <c r="GI22" s="155"/>
      <c r="GJ22" s="155"/>
      <c r="GK22" s="155"/>
      <c r="GL22" s="155"/>
      <c r="GM22" s="155"/>
      <c r="GN22" s="155"/>
      <c r="GO22" s="155"/>
      <c r="GP22" s="155"/>
      <c r="GQ22" s="155"/>
      <c r="GR22" s="155"/>
      <c r="GS22" s="155"/>
      <c r="GT22" s="155"/>
      <c r="GU22" s="155"/>
      <c r="GV22" s="155"/>
      <c r="GW22" s="155"/>
      <c r="GX22" s="155"/>
      <c r="GY22" s="155"/>
      <c r="GZ22" s="155"/>
      <c r="HA22" s="155"/>
      <c r="HB22" s="155"/>
      <c r="HC22" s="155"/>
      <c r="HD22" s="155"/>
      <c r="HE22" s="155"/>
      <c r="HF22" s="155"/>
      <c r="HG22" s="155"/>
      <c r="HH22" s="155"/>
      <c r="HI22" s="155"/>
      <c r="HJ22" s="155"/>
      <c r="HK22" s="155"/>
      <c r="HL22" s="155"/>
      <c r="HM22" s="155"/>
      <c r="HN22" s="155"/>
      <c r="HO22" s="155"/>
      <c r="HP22" s="155"/>
      <c r="HQ22" s="155"/>
      <c r="HR22" s="155"/>
      <c r="HS22" s="155"/>
      <c r="HT22" s="155"/>
      <c r="HU22" s="155"/>
      <c r="HV22" s="155"/>
      <c r="HW22" s="155"/>
      <c r="HX22" s="155"/>
      <c r="HY22" s="155"/>
      <c r="HZ22" s="155"/>
      <c r="IA22" s="155"/>
      <c r="IB22" s="155"/>
      <c r="IC22" s="155"/>
      <c r="ID22" s="155"/>
      <c r="IE22" s="155"/>
      <c r="IF22" s="155"/>
      <c r="IG22" s="155"/>
      <c r="IH22" s="155"/>
      <c r="II22" s="155"/>
      <c r="IJ22" s="155"/>
      <c r="IK22" s="155"/>
      <c r="IL22" s="155"/>
      <c r="IM22" s="155"/>
      <c r="IN22" s="155"/>
      <c r="IO22" s="155"/>
      <c r="IP22" s="155"/>
      <c r="IQ22" s="155"/>
      <c r="IR22" s="155"/>
      <c r="IS22" s="155"/>
      <c r="IT22" s="155"/>
      <c r="IU22" s="155"/>
      <c r="IV22" s="155"/>
      <c r="IW22" s="155"/>
    </row>
    <row r="23" customFormat="false" ht="12.75" hidden="false" customHeight="false" outlineLevel="0" collapsed="false">
      <c r="A23" s="155" t="n">
        <f aca="false">+A22+1</f>
        <v>8</v>
      </c>
      <c r="B23" s="226" t="n">
        <v>30000</v>
      </c>
      <c r="C23" s="241"/>
      <c r="D23" s="227" t="n">
        <v>0</v>
      </c>
      <c r="E23" s="241"/>
      <c r="F23" s="228" t="n">
        <v>0</v>
      </c>
      <c r="G23" s="228" t="n">
        <v>0</v>
      </c>
      <c r="H23" s="228" t="n">
        <v>0</v>
      </c>
      <c r="I23" s="228" t="n">
        <f aca="false">I22</f>
        <v>0</v>
      </c>
      <c r="J23" s="229" t="n">
        <f aca="false">SUM(B23:I23)</f>
        <v>30000</v>
      </c>
      <c r="K23" s="230"/>
      <c r="L23" s="231" t="n">
        <v>0</v>
      </c>
      <c r="M23" s="242"/>
      <c r="N23" s="227" t="n">
        <v>0</v>
      </c>
      <c r="O23" s="242"/>
      <c r="P23" s="232" t="n">
        <v>30000</v>
      </c>
      <c r="Q23" s="233" t="n">
        <f aca="false">Q22</f>
        <v>0</v>
      </c>
      <c r="R23" s="233" t="n">
        <v>0</v>
      </c>
      <c r="S23" s="233" t="n">
        <v>0</v>
      </c>
      <c r="T23" s="234" t="n">
        <f aca="false">SUM(L23:S23)</f>
        <v>30000</v>
      </c>
      <c r="U23" s="155"/>
      <c r="V23" s="243" t="n">
        <f aca="false">IF(AO23=1,0,IF((35000-L23-B23)&lt;0,0,35000-L23-B23))</f>
        <v>0</v>
      </c>
      <c r="W23" s="244"/>
      <c r="X23" s="227" t="n">
        <v>0</v>
      </c>
      <c r="Y23" s="245"/>
      <c r="Z23" s="246" t="n">
        <f aca="false">IF(AO23=1,0,30000-P23-F23)</f>
        <v>0</v>
      </c>
      <c r="AA23" s="235" t="n">
        <v>0</v>
      </c>
      <c r="AB23" s="236" t="n">
        <v>0</v>
      </c>
      <c r="AC23" s="229" t="n">
        <f aca="false">SUM(V23:AB23)</f>
        <v>0</v>
      </c>
      <c r="AD23" s="155"/>
      <c r="AE23" s="237" t="n">
        <f aca="false">+AC23+T23+J23</f>
        <v>60000</v>
      </c>
      <c r="AF23" s="155"/>
      <c r="AG23" s="238" t="n">
        <f aca="false">B23+L23+V23</f>
        <v>30000</v>
      </c>
      <c r="AH23" s="155" t="n">
        <f aca="false">D23+N23+X23</f>
        <v>0</v>
      </c>
      <c r="AI23" s="239" t="n">
        <f aca="false">AB23+AA23+Z23+S23+R23+Q23+P23+I23+H23+G23+F23</f>
        <v>30000</v>
      </c>
      <c r="AJ23" s="155"/>
      <c r="AK23" s="232" t="n">
        <f aca="false">B23+L23</f>
        <v>30000</v>
      </c>
      <c r="AL23" s="232" t="n">
        <f aca="false">V23</f>
        <v>0</v>
      </c>
      <c r="AM23" s="233" t="n">
        <f aca="false">SUM(AK23:AL23)</f>
        <v>30000</v>
      </c>
      <c r="AN23" s="155"/>
      <c r="AO23" s="155" t="n">
        <f aca="false">IF(now-1&gt;AR23,1,"")</f>
        <v>1</v>
      </c>
      <c r="AP23" s="155"/>
      <c r="AQ23" s="155"/>
      <c r="AR23" s="155" t="n">
        <f aca="false">AR22+1</f>
        <v>36502</v>
      </c>
      <c r="AS23" s="240" t="n">
        <v>36502</v>
      </c>
      <c r="AT23" s="155"/>
      <c r="AU23" s="270" t="n">
        <v>30</v>
      </c>
      <c r="AV23" s="155"/>
      <c r="AW23" s="155"/>
      <c r="AX23" s="155"/>
      <c r="AY23" s="155"/>
      <c r="AZ23" s="155"/>
      <c r="BA23" s="155"/>
      <c r="BB23" s="155"/>
      <c r="BC23" s="155"/>
      <c r="BD23" s="155"/>
      <c r="BE23" s="155"/>
      <c r="BF23" s="155"/>
      <c r="BG23" s="155"/>
      <c r="BH23" s="155"/>
      <c r="BI23" s="155"/>
      <c r="BJ23" s="155"/>
      <c r="BK23" s="155"/>
      <c r="BL23" s="155"/>
      <c r="BM23" s="155"/>
      <c r="BN23" s="155"/>
      <c r="BO23" s="155"/>
      <c r="BP23" s="155"/>
      <c r="BQ23" s="155"/>
      <c r="BR23" s="155"/>
      <c r="BS23" s="155"/>
      <c r="BT23" s="155"/>
      <c r="BU23" s="155"/>
      <c r="BV23" s="155"/>
      <c r="BW23" s="155"/>
      <c r="BX23" s="155"/>
      <c r="BY23" s="155"/>
      <c r="BZ23" s="155"/>
      <c r="CA23" s="155"/>
      <c r="CB23" s="155"/>
      <c r="CC23" s="155"/>
      <c r="CD23" s="155"/>
      <c r="CE23" s="155"/>
      <c r="CF23" s="155"/>
      <c r="CG23" s="155"/>
      <c r="CH23" s="155"/>
      <c r="CI23" s="155"/>
      <c r="CJ23" s="155"/>
      <c r="CK23" s="155"/>
      <c r="CL23" s="155"/>
      <c r="CM23" s="155"/>
      <c r="CN23" s="155"/>
      <c r="CO23" s="155"/>
      <c r="CP23" s="155"/>
      <c r="CQ23" s="155"/>
      <c r="CR23" s="155"/>
      <c r="CS23" s="155"/>
      <c r="CT23" s="155"/>
      <c r="CU23" s="155"/>
      <c r="CV23" s="155"/>
      <c r="CW23" s="155"/>
      <c r="CX23" s="155"/>
      <c r="CY23" s="155"/>
      <c r="CZ23" s="155"/>
      <c r="DA23" s="155"/>
      <c r="DB23" s="155"/>
      <c r="DC23" s="155"/>
      <c r="DD23" s="155"/>
      <c r="DE23" s="155"/>
      <c r="DF23" s="155"/>
      <c r="DG23" s="155"/>
      <c r="DH23" s="155"/>
      <c r="DI23" s="155"/>
      <c r="DJ23" s="155"/>
      <c r="DK23" s="155"/>
      <c r="DL23" s="155"/>
      <c r="DM23" s="155"/>
      <c r="DN23" s="155"/>
      <c r="DO23" s="155"/>
      <c r="DP23" s="155"/>
      <c r="DQ23" s="155"/>
      <c r="DR23" s="155"/>
      <c r="DS23" s="155"/>
      <c r="DT23" s="155"/>
      <c r="DU23" s="155"/>
      <c r="DV23" s="155"/>
      <c r="DW23" s="155"/>
      <c r="DX23" s="155"/>
      <c r="DY23" s="155"/>
      <c r="DZ23" s="155"/>
      <c r="EA23" s="155"/>
      <c r="EB23" s="155"/>
      <c r="EC23" s="155"/>
      <c r="ED23" s="155"/>
      <c r="EE23" s="155"/>
      <c r="EF23" s="155"/>
      <c r="EG23" s="155"/>
      <c r="EH23" s="155"/>
      <c r="EI23" s="155"/>
      <c r="EJ23" s="155"/>
      <c r="EK23" s="155"/>
      <c r="EL23" s="155"/>
      <c r="EM23" s="155"/>
      <c r="EN23" s="155"/>
      <c r="EO23" s="155"/>
      <c r="EP23" s="155"/>
      <c r="EQ23" s="155"/>
      <c r="ER23" s="155"/>
      <c r="ES23" s="155"/>
      <c r="ET23" s="155"/>
      <c r="EU23" s="155"/>
      <c r="EV23" s="155"/>
      <c r="EW23" s="155"/>
      <c r="EX23" s="155"/>
      <c r="EY23" s="155"/>
      <c r="EZ23" s="155"/>
      <c r="FA23" s="155"/>
      <c r="FB23" s="155"/>
      <c r="FC23" s="155"/>
      <c r="FD23" s="155"/>
      <c r="FE23" s="155"/>
      <c r="FF23" s="155"/>
      <c r="FG23" s="155"/>
      <c r="FH23" s="155"/>
      <c r="FI23" s="155"/>
      <c r="FJ23" s="155"/>
      <c r="FK23" s="155"/>
      <c r="FL23" s="155"/>
      <c r="FM23" s="155"/>
      <c r="FN23" s="155"/>
      <c r="FO23" s="155"/>
      <c r="FP23" s="155"/>
      <c r="FQ23" s="155"/>
      <c r="FR23" s="155"/>
      <c r="FS23" s="155"/>
      <c r="FT23" s="155"/>
      <c r="FU23" s="155"/>
      <c r="FV23" s="155"/>
      <c r="FW23" s="155"/>
      <c r="FX23" s="155"/>
      <c r="FY23" s="155"/>
      <c r="FZ23" s="155"/>
      <c r="GA23" s="155"/>
      <c r="GB23" s="155"/>
      <c r="GC23" s="155"/>
      <c r="GD23" s="155"/>
      <c r="GE23" s="155"/>
      <c r="GF23" s="155"/>
      <c r="GG23" s="155"/>
      <c r="GH23" s="155"/>
      <c r="GI23" s="155"/>
      <c r="GJ23" s="155"/>
      <c r="GK23" s="155"/>
      <c r="GL23" s="155"/>
      <c r="GM23" s="155"/>
      <c r="GN23" s="155"/>
      <c r="GO23" s="155"/>
      <c r="GP23" s="155"/>
      <c r="GQ23" s="155"/>
      <c r="GR23" s="155"/>
      <c r="GS23" s="155"/>
      <c r="GT23" s="155"/>
      <c r="GU23" s="155"/>
      <c r="GV23" s="155"/>
      <c r="GW23" s="155"/>
      <c r="GX23" s="155"/>
      <c r="GY23" s="155"/>
      <c r="GZ23" s="155"/>
      <c r="HA23" s="155"/>
      <c r="HB23" s="155"/>
      <c r="HC23" s="155"/>
      <c r="HD23" s="155"/>
      <c r="HE23" s="155"/>
      <c r="HF23" s="155"/>
      <c r="HG23" s="155"/>
      <c r="HH23" s="155"/>
      <c r="HI23" s="155"/>
      <c r="HJ23" s="155"/>
      <c r="HK23" s="155"/>
      <c r="HL23" s="155"/>
      <c r="HM23" s="155"/>
      <c r="HN23" s="155"/>
      <c r="HO23" s="155"/>
      <c r="HP23" s="155"/>
      <c r="HQ23" s="155"/>
      <c r="HR23" s="155"/>
      <c r="HS23" s="155"/>
      <c r="HT23" s="155"/>
      <c r="HU23" s="155"/>
      <c r="HV23" s="155"/>
      <c r="HW23" s="155"/>
      <c r="HX23" s="155"/>
      <c r="HY23" s="155"/>
      <c r="HZ23" s="155"/>
      <c r="IA23" s="155"/>
      <c r="IB23" s="155"/>
      <c r="IC23" s="155"/>
      <c r="ID23" s="155"/>
      <c r="IE23" s="155"/>
      <c r="IF23" s="155"/>
      <c r="IG23" s="155"/>
      <c r="IH23" s="155"/>
      <c r="II23" s="155"/>
      <c r="IJ23" s="155"/>
      <c r="IK23" s="155"/>
      <c r="IL23" s="155"/>
      <c r="IM23" s="155"/>
      <c r="IN23" s="155"/>
      <c r="IO23" s="155"/>
      <c r="IP23" s="155"/>
      <c r="IQ23" s="155"/>
      <c r="IR23" s="155"/>
      <c r="IS23" s="155"/>
      <c r="IT23" s="155"/>
      <c r="IU23" s="155"/>
      <c r="IV23" s="155"/>
      <c r="IW23" s="155"/>
    </row>
    <row r="24" customFormat="false" ht="15" hidden="false" customHeight="true" outlineLevel="0" collapsed="false">
      <c r="A24" s="155" t="n">
        <f aca="false">+A23+1</f>
        <v>9</v>
      </c>
      <c r="B24" s="226" t="n">
        <v>69583</v>
      </c>
      <c r="C24" s="241"/>
      <c r="D24" s="227" t="n">
        <v>0</v>
      </c>
      <c r="E24" s="241"/>
      <c r="F24" s="228" t="n">
        <v>0</v>
      </c>
      <c r="G24" s="228" t="n">
        <v>0</v>
      </c>
      <c r="H24" s="228" t="n">
        <v>0</v>
      </c>
      <c r="I24" s="228" t="n">
        <f aca="false">I23</f>
        <v>0</v>
      </c>
      <c r="J24" s="229" t="n">
        <f aca="false">SUM(B24:I24)</f>
        <v>69583</v>
      </c>
      <c r="K24" s="230"/>
      <c r="L24" s="231" t="n">
        <v>0</v>
      </c>
      <c r="M24" s="242"/>
      <c r="N24" s="227" t="n">
        <v>0</v>
      </c>
      <c r="O24" s="242"/>
      <c r="P24" s="232" t="n">
        <v>30000</v>
      </c>
      <c r="Q24" s="233" t="n">
        <f aca="false">Q23</f>
        <v>0</v>
      </c>
      <c r="R24" s="233" t="n">
        <v>0</v>
      </c>
      <c r="S24" s="233" t="n">
        <v>0</v>
      </c>
      <c r="T24" s="234" t="n">
        <f aca="false">SUM(L24:S24)</f>
        <v>30000</v>
      </c>
      <c r="U24" s="155"/>
      <c r="V24" s="243" t="n">
        <f aca="false">IF(AO24=1,0,IF((35000-L24-B24)&lt;0,0,35000-L24-B24))</f>
        <v>0</v>
      </c>
      <c r="W24" s="244"/>
      <c r="X24" s="227" t="n">
        <v>0</v>
      </c>
      <c r="Y24" s="245"/>
      <c r="Z24" s="246" t="n">
        <f aca="false">IF(AO24=1,0,30000-P24-F24)</f>
        <v>0</v>
      </c>
      <c r="AA24" s="235" t="n">
        <v>0</v>
      </c>
      <c r="AB24" s="236" t="n">
        <v>0</v>
      </c>
      <c r="AC24" s="229" t="n">
        <f aca="false">SUM(V24:AB24)</f>
        <v>0</v>
      </c>
      <c r="AD24" s="155"/>
      <c r="AE24" s="237" t="n">
        <f aca="false">+AC24+T24+J24</f>
        <v>99583</v>
      </c>
      <c r="AF24" s="155"/>
      <c r="AG24" s="238" t="n">
        <f aca="false">B24+L24+V24</f>
        <v>69583</v>
      </c>
      <c r="AH24" s="155" t="n">
        <f aca="false">D24+N24+X24</f>
        <v>0</v>
      </c>
      <c r="AI24" s="239" t="n">
        <f aca="false">AB24+AA24+Z24+S24+R24+Q24+P24+I24+H24+G24+F24</f>
        <v>30000</v>
      </c>
      <c r="AJ24" s="155"/>
      <c r="AK24" s="232" t="n">
        <f aca="false">B24+L24</f>
        <v>69583</v>
      </c>
      <c r="AL24" s="232" t="n">
        <f aca="false">V24</f>
        <v>0</v>
      </c>
      <c r="AM24" s="233" t="n">
        <f aca="false">SUM(AK24:AL24)</f>
        <v>69583</v>
      </c>
      <c r="AN24" s="155"/>
      <c r="AO24" s="155" t="n">
        <f aca="false">IF(now-1&gt;AR24,1,"")</f>
        <v>1</v>
      </c>
      <c r="AP24" s="155"/>
      <c r="AQ24" s="155"/>
      <c r="AR24" s="155" t="n">
        <f aca="false">AR23+1</f>
        <v>36503</v>
      </c>
      <c r="AS24" s="240" t="n">
        <v>36503</v>
      </c>
      <c r="AT24" s="155"/>
      <c r="AU24" s="270" t="n">
        <v>69.583</v>
      </c>
      <c r="AV24" s="155"/>
      <c r="AW24" s="155"/>
      <c r="AX24" s="155"/>
      <c r="AY24" s="155"/>
      <c r="AZ24" s="155"/>
      <c r="BA24" s="155"/>
      <c r="BB24" s="155"/>
      <c r="BC24" s="155"/>
      <c r="BD24" s="155"/>
      <c r="BE24" s="155"/>
      <c r="BF24" s="155"/>
      <c r="BG24" s="155"/>
      <c r="BH24" s="155"/>
      <c r="BI24" s="155"/>
      <c r="BJ24" s="155"/>
      <c r="BK24" s="155"/>
      <c r="BL24" s="155"/>
      <c r="BM24" s="155"/>
      <c r="BN24" s="155"/>
      <c r="BO24" s="155"/>
      <c r="BP24" s="155"/>
      <c r="BQ24" s="155"/>
      <c r="BR24" s="155"/>
      <c r="BS24" s="155"/>
      <c r="BT24" s="155"/>
      <c r="BU24" s="155"/>
      <c r="BV24" s="155"/>
      <c r="BW24" s="155"/>
      <c r="BX24" s="155"/>
      <c r="BY24" s="155"/>
      <c r="BZ24" s="155"/>
      <c r="CA24" s="155"/>
      <c r="CB24" s="155"/>
      <c r="CC24" s="155"/>
      <c r="CD24" s="155"/>
      <c r="CE24" s="155"/>
      <c r="CF24" s="155"/>
      <c r="CG24" s="155"/>
      <c r="CH24" s="155"/>
      <c r="CI24" s="155"/>
      <c r="CJ24" s="155"/>
      <c r="CK24" s="155"/>
      <c r="CL24" s="155"/>
      <c r="CM24" s="155"/>
      <c r="CN24" s="155"/>
      <c r="CO24" s="155"/>
      <c r="CP24" s="155"/>
      <c r="CQ24" s="155"/>
      <c r="CR24" s="155"/>
      <c r="CS24" s="155"/>
      <c r="CT24" s="155"/>
      <c r="CU24" s="155"/>
      <c r="CV24" s="155"/>
      <c r="CW24" s="155"/>
      <c r="CX24" s="155"/>
      <c r="CY24" s="155"/>
      <c r="CZ24" s="155"/>
      <c r="DA24" s="155"/>
      <c r="DB24" s="155"/>
      <c r="DC24" s="155"/>
      <c r="DD24" s="155"/>
      <c r="DE24" s="155"/>
      <c r="DF24" s="155"/>
      <c r="DG24" s="155"/>
      <c r="DH24" s="155"/>
      <c r="DI24" s="155"/>
      <c r="DJ24" s="155"/>
      <c r="DK24" s="155"/>
      <c r="DL24" s="155"/>
      <c r="DM24" s="155"/>
      <c r="DN24" s="155"/>
      <c r="DO24" s="155"/>
      <c r="DP24" s="155"/>
      <c r="DQ24" s="155"/>
      <c r="DR24" s="155"/>
      <c r="DS24" s="155"/>
      <c r="DT24" s="155"/>
      <c r="DU24" s="155"/>
      <c r="DV24" s="155"/>
      <c r="DW24" s="155"/>
      <c r="DX24" s="155"/>
      <c r="DY24" s="155"/>
      <c r="DZ24" s="155"/>
      <c r="EA24" s="155"/>
      <c r="EB24" s="155"/>
      <c r="EC24" s="155"/>
      <c r="ED24" s="155"/>
      <c r="EE24" s="155"/>
      <c r="EF24" s="155"/>
      <c r="EG24" s="155"/>
      <c r="EH24" s="155"/>
      <c r="EI24" s="155"/>
      <c r="EJ24" s="155"/>
      <c r="EK24" s="155"/>
      <c r="EL24" s="155"/>
      <c r="EM24" s="155"/>
      <c r="EN24" s="155"/>
      <c r="EO24" s="155"/>
      <c r="EP24" s="155"/>
      <c r="EQ24" s="155"/>
      <c r="ER24" s="155"/>
      <c r="ES24" s="155"/>
      <c r="ET24" s="155"/>
      <c r="EU24" s="155"/>
      <c r="EV24" s="155"/>
      <c r="EW24" s="155"/>
      <c r="EX24" s="155"/>
      <c r="EY24" s="155"/>
      <c r="EZ24" s="155"/>
      <c r="FA24" s="155"/>
      <c r="FB24" s="155"/>
      <c r="FC24" s="155"/>
      <c r="FD24" s="155"/>
      <c r="FE24" s="155"/>
      <c r="FF24" s="155"/>
      <c r="FG24" s="155"/>
      <c r="FH24" s="155"/>
      <c r="FI24" s="155"/>
      <c r="FJ24" s="155"/>
      <c r="FK24" s="155"/>
      <c r="FL24" s="155"/>
      <c r="FM24" s="155"/>
      <c r="FN24" s="155"/>
      <c r="FO24" s="155"/>
      <c r="FP24" s="155"/>
      <c r="FQ24" s="155"/>
      <c r="FR24" s="155"/>
      <c r="FS24" s="155"/>
      <c r="FT24" s="155"/>
      <c r="FU24" s="155"/>
      <c r="FV24" s="155"/>
      <c r="FW24" s="155"/>
      <c r="FX24" s="155"/>
      <c r="FY24" s="155"/>
      <c r="FZ24" s="155"/>
      <c r="GA24" s="155"/>
      <c r="GB24" s="155"/>
      <c r="GC24" s="155"/>
      <c r="GD24" s="155"/>
      <c r="GE24" s="155"/>
      <c r="GF24" s="155"/>
      <c r="GG24" s="155"/>
      <c r="GH24" s="155"/>
      <c r="GI24" s="155"/>
      <c r="GJ24" s="155"/>
      <c r="GK24" s="155"/>
      <c r="GL24" s="155"/>
      <c r="GM24" s="155"/>
      <c r="GN24" s="155"/>
      <c r="GO24" s="155"/>
      <c r="GP24" s="155"/>
      <c r="GQ24" s="155"/>
      <c r="GR24" s="155"/>
      <c r="GS24" s="155"/>
      <c r="GT24" s="155"/>
      <c r="GU24" s="155"/>
      <c r="GV24" s="155"/>
      <c r="GW24" s="155"/>
      <c r="GX24" s="155"/>
      <c r="GY24" s="155"/>
      <c r="GZ24" s="155"/>
      <c r="HA24" s="155"/>
      <c r="HB24" s="155"/>
      <c r="HC24" s="155"/>
      <c r="HD24" s="155"/>
      <c r="HE24" s="155"/>
      <c r="HF24" s="155"/>
      <c r="HG24" s="155"/>
      <c r="HH24" s="155"/>
      <c r="HI24" s="155"/>
      <c r="HJ24" s="155"/>
      <c r="HK24" s="155"/>
      <c r="HL24" s="155"/>
      <c r="HM24" s="155"/>
      <c r="HN24" s="155"/>
      <c r="HO24" s="155"/>
      <c r="HP24" s="155"/>
      <c r="HQ24" s="155"/>
      <c r="HR24" s="155"/>
      <c r="HS24" s="155"/>
      <c r="HT24" s="155"/>
      <c r="HU24" s="155"/>
      <c r="HV24" s="155"/>
      <c r="HW24" s="155"/>
      <c r="HX24" s="155"/>
      <c r="HY24" s="155"/>
      <c r="HZ24" s="155"/>
      <c r="IA24" s="155"/>
      <c r="IB24" s="155"/>
      <c r="IC24" s="155"/>
      <c r="ID24" s="155"/>
      <c r="IE24" s="155"/>
      <c r="IF24" s="155"/>
      <c r="IG24" s="155"/>
      <c r="IH24" s="155"/>
      <c r="II24" s="155"/>
      <c r="IJ24" s="155"/>
      <c r="IK24" s="155"/>
      <c r="IL24" s="155"/>
      <c r="IM24" s="155"/>
      <c r="IN24" s="155"/>
      <c r="IO24" s="155"/>
      <c r="IP24" s="155"/>
      <c r="IQ24" s="155"/>
      <c r="IR24" s="155"/>
      <c r="IS24" s="155"/>
      <c r="IT24" s="155"/>
      <c r="IU24" s="155"/>
      <c r="IV24" s="155"/>
      <c r="IW24" s="155"/>
    </row>
    <row r="25" customFormat="false" ht="15" hidden="false" customHeight="true" outlineLevel="0" collapsed="false">
      <c r="A25" s="155" t="n">
        <f aca="false">+A24+1</f>
        <v>10</v>
      </c>
      <c r="B25" s="226" t="n">
        <v>60000</v>
      </c>
      <c r="C25" s="241"/>
      <c r="D25" s="227" t="n">
        <v>0</v>
      </c>
      <c r="E25" s="241"/>
      <c r="F25" s="228" t="n">
        <v>0</v>
      </c>
      <c r="G25" s="228" t="n">
        <v>0</v>
      </c>
      <c r="H25" s="228" t="n">
        <v>0</v>
      </c>
      <c r="I25" s="228" t="n">
        <f aca="false">I24</f>
        <v>0</v>
      </c>
      <c r="J25" s="229" t="n">
        <f aca="false">SUM(B25:I25)</f>
        <v>60000</v>
      </c>
      <c r="K25" s="230"/>
      <c r="L25" s="231" t="n">
        <v>0</v>
      </c>
      <c r="M25" s="242"/>
      <c r="N25" s="227" t="n">
        <v>0</v>
      </c>
      <c r="O25" s="242"/>
      <c r="P25" s="232" t="n">
        <v>35000</v>
      </c>
      <c r="Q25" s="233" t="n">
        <f aca="false">Q24</f>
        <v>0</v>
      </c>
      <c r="R25" s="233" t="n">
        <v>0</v>
      </c>
      <c r="S25" s="233" t="n">
        <v>0</v>
      </c>
      <c r="T25" s="234" t="n">
        <f aca="false">SUM(L25:S25)</f>
        <v>35000</v>
      </c>
      <c r="U25" s="155"/>
      <c r="V25" s="243" t="n">
        <f aca="false">IF(AO25=1,0,IF((35000-L25-B25)&lt;0,0,35000-L25-B25))</f>
        <v>0</v>
      </c>
      <c r="W25" s="244"/>
      <c r="X25" s="227" t="n">
        <v>0</v>
      </c>
      <c r="Y25" s="245"/>
      <c r="Z25" s="246" t="n">
        <v>0</v>
      </c>
      <c r="AA25" s="235" t="n">
        <v>0</v>
      </c>
      <c r="AB25" s="236" t="n">
        <v>0</v>
      </c>
      <c r="AC25" s="229" t="n">
        <f aca="false">SUM(V25:AB25)</f>
        <v>0</v>
      </c>
      <c r="AD25" s="155"/>
      <c r="AE25" s="237" t="n">
        <f aca="false">+AC25+T25+J25</f>
        <v>95000</v>
      </c>
      <c r="AF25" s="155"/>
      <c r="AG25" s="238" t="n">
        <f aca="false">B25+L25+V25</f>
        <v>60000</v>
      </c>
      <c r="AH25" s="155" t="n">
        <f aca="false">D25+N25+X25</f>
        <v>0</v>
      </c>
      <c r="AI25" s="239" t="n">
        <f aca="false">AB25+AA25+Z25+S25+R25+Q25+P25+I25+H25+G25+F25</f>
        <v>35000</v>
      </c>
      <c r="AJ25" s="155"/>
      <c r="AK25" s="232" t="n">
        <f aca="false">B25+L25</f>
        <v>60000</v>
      </c>
      <c r="AL25" s="232" t="n">
        <f aca="false">V25</f>
        <v>0</v>
      </c>
      <c r="AM25" s="233" t="n">
        <f aca="false">SUM(AK25:AL25)</f>
        <v>60000</v>
      </c>
      <c r="AN25" s="155"/>
      <c r="AO25" s="155" t="n">
        <f aca="false">IF(now-1&gt;AR25,1,"")</f>
        <v>1</v>
      </c>
      <c r="AP25" s="155"/>
      <c r="AQ25" s="155"/>
      <c r="AR25" s="155" t="n">
        <f aca="false">AR24+1</f>
        <v>36504</v>
      </c>
      <c r="AS25" s="240" t="n">
        <v>36504</v>
      </c>
      <c r="AT25" s="155"/>
      <c r="AU25" s="270" t="n">
        <v>60</v>
      </c>
      <c r="AV25" s="155"/>
      <c r="AW25" s="155"/>
      <c r="AX25" s="155"/>
      <c r="AY25" s="155"/>
      <c r="AZ25" s="155"/>
      <c r="BA25" s="155"/>
      <c r="BB25" s="155"/>
      <c r="BC25" s="155"/>
      <c r="BD25" s="155"/>
      <c r="BE25" s="155"/>
      <c r="BF25" s="155"/>
      <c r="BG25" s="155"/>
      <c r="BH25" s="155"/>
      <c r="BI25" s="155"/>
      <c r="BJ25" s="155"/>
      <c r="BK25" s="155"/>
      <c r="BL25" s="155"/>
      <c r="BM25" s="155"/>
      <c r="BN25" s="155"/>
      <c r="BO25" s="155"/>
      <c r="BP25" s="155"/>
      <c r="BQ25" s="155"/>
      <c r="BR25" s="155"/>
      <c r="BS25" s="155"/>
      <c r="BT25" s="155"/>
      <c r="BU25" s="155"/>
      <c r="BV25" s="155"/>
      <c r="BW25" s="155"/>
      <c r="BX25" s="155"/>
      <c r="BY25" s="155"/>
      <c r="BZ25" s="155"/>
      <c r="CA25" s="155"/>
      <c r="CB25" s="155"/>
      <c r="CC25" s="155"/>
      <c r="CD25" s="155"/>
      <c r="CE25" s="155"/>
      <c r="CF25" s="155"/>
      <c r="CG25" s="155"/>
      <c r="CH25" s="155"/>
      <c r="CI25" s="155"/>
      <c r="CJ25" s="155"/>
      <c r="CK25" s="155"/>
      <c r="CL25" s="155"/>
      <c r="CM25" s="155"/>
      <c r="CN25" s="155"/>
      <c r="CO25" s="155"/>
      <c r="CP25" s="155"/>
      <c r="CQ25" s="155"/>
      <c r="CR25" s="155"/>
      <c r="CS25" s="155"/>
      <c r="CT25" s="155"/>
      <c r="CU25" s="155"/>
      <c r="CV25" s="155"/>
      <c r="CW25" s="155"/>
      <c r="CX25" s="155"/>
      <c r="CY25" s="155"/>
      <c r="CZ25" s="155"/>
      <c r="DA25" s="155"/>
      <c r="DB25" s="155"/>
      <c r="DC25" s="155"/>
      <c r="DD25" s="155"/>
      <c r="DE25" s="155"/>
      <c r="DF25" s="155"/>
      <c r="DG25" s="155"/>
      <c r="DH25" s="155"/>
      <c r="DI25" s="155"/>
      <c r="DJ25" s="155"/>
      <c r="DK25" s="155"/>
      <c r="DL25" s="155"/>
      <c r="DM25" s="155"/>
      <c r="DN25" s="155"/>
      <c r="DO25" s="155"/>
      <c r="DP25" s="155"/>
      <c r="DQ25" s="155"/>
      <c r="DR25" s="155"/>
      <c r="DS25" s="155"/>
      <c r="DT25" s="155"/>
      <c r="DU25" s="155"/>
      <c r="DV25" s="155"/>
      <c r="DW25" s="155"/>
      <c r="DX25" s="155"/>
      <c r="DY25" s="155"/>
      <c r="DZ25" s="155"/>
      <c r="EA25" s="155"/>
      <c r="EB25" s="155"/>
      <c r="EC25" s="155"/>
      <c r="ED25" s="155"/>
      <c r="EE25" s="155"/>
      <c r="EF25" s="155"/>
      <c r="EG25" s="155"/>
      <c r="EH25" s="155"/>
      <c r="EI25" s="155"/>
      <c r="EJ25" s="155"/>
      <c r="EK25" s="155"/>
      <c r="EL25" s="155"/>
      <c r="EM25" s="155"/>
      <c r="EN25" s="155"/>
      <c r="EO25" s="155"/>
      <c r="EP25" s="155"/>
      <c r="EQ25" s="155"/>
      <c r="ER25" s="155"/>
      <c r="ES25" s="155"/>
      <c r="ET25" s="155"/>
      <c r="EU25" s="155"/>
      <c r="EV25" s="155"/>
      <c r="EW25" s="155"/>
      <c r="EX25" s="155"/>
      <c r="EY25" s="155"/>
      <c r="EZ25" s="155"/>
      <c r="FA25" s="155"/>
      <c r="FB25" s="155"/>
      <c r="FC25" s="155"/>
      <c r="FD25" s="155"/>
      <c r="FE25" s="155"/>
      <c r="FF25" s="155"/>
      <c r="FG25" s="155"/>
      <c r="FH25" s="155"/>
      <c r="FI25" s="155"/>
      <c r="FJ25" s="155"/>
      <c r="FK25" s="155"/>
      <c r="FL25" s="155"/>
      <c r="FM25" s="155"/>
      <c r="FN25" s="155"/>
      <c r="FO25" s="155"/>
      <c r="FP25" s="155"/>
      <c r="FQ25" s="155"/>
      <c r="FR25" s="155"/>
      <c r="FS25" s="155"/>
      <c r="FT25" s="155"/>
      <c r="FU25" s="155"/>
      <c r="FV25" s="155"/>
      <c r="FW25" s="155"/>
      <c r="FX25" s="155"/>
      <c r="FY25" s="155"/>
      <c r="FZ25" s="155"/>
      <c r="GA25" s="155"/>
      <c r="GB25" s="155"/>
      <c r="GC25" s="155"/>
      <c r="GD25" s="155"/>
      <c r="GE25" s="155"/>
      <c r="GF25" s="155"/>
      <c r="GG25" s="155"/>
      <c r="GH25" s="155"/>
      <c r="GI25" s="155"/>
      <c r="GJ25" s="155"/>
      <c r="GK25" s="155"/>
      <c r="GL25" s="155"/>
      <c r="GM25" s="155"/>
      <c r="GN25" s="155"/>
      <c r="GO25" s="155"/>
      <c r="GP25" s="155"/>
      <c r="GQ25" s="155"/>
      <c r="GR25" s="155"/>
      <c r="GS25" s="155"/>
      <c r="GT25" s="155"/>
      <c r="GU25" s="155"/>
      <c r="GV25" s="155"/>
      <c r="GW25" s="155"/>
      <c r="GX25" s="155"/>
      <c r="GY25" s="155"/>
      <c r="GZ25" s="155"/>
      <c r="HA25" s="155"/>
      <c r="HB25" s="155"/>
      <c r="HC25" s="155"/>
      <c r="HD25" s="155"/>
      <c r="HE25" s="155"/>
      <c r="HF25" s="155"/>
      <c r="HG25" s="155"/>
      <c r="HH25" s="155"/>
      <c r="HI25" s="155"/>
      <c r="HJ25" s="155"/>
      <c r="HK25" s="155"/>
      <c r="HL25" s="155"/>
      <c r="HM25" s="155"/>
      <c r="HN25" s="155"/>
      <c r="HO25" s="155"/>
      <c r="HP25" s="155"/>
      <c r="HQ25" s="155"/>
      <c r="HR25" s="155"/>
      <c r="HS25" s="155"/>
      <c r="HT25" s="155"/>
      <c r="HU25" s="155"/>
      <c r="HV25" s="155"/>
      <c r="HW25" s="155"/>
      <c r="HX25" s="155"/>
      <c r="HY25" s="155"/>
      <c r="HZ25" s="155"/>
      <c r="IA25" s="155"/>
      <c r="IB25" s="155"/>
      <c r="IC25" s="155"/>
      <c r="ID25" s="155"/>
      <c r="IE25" s="155"/>
      <c r="IF25" s="155"/>
      <c r="IG25" s="155"/>
      <c r="IH25" s="155"/>
      <c r="II25" s="155"/>
      <c r="IJ25" s="155"/>
      <c r="IK25" s="155"/>
      <c r="IL25" s="155"/>
      <c r="IM25" s="155"/>
      <c r="IN25" s="155"/>
      <c r="IO25" s="155"/>
      <c r="IP25" s="155"/>
      <c r="IQ25" s="155"/>
      <c r="IR25" s="155"/>
      <c r="IS25" s="155"/>
      <c r="IT25" s="155"/>
      <c r="IU25" s="155"/>
      <c r="IV25" s="155"/>
      <c r="IW25" s="155"/>
    </row>
    <row r="26" customFormat="false" ht="15" hidden="false" customHeight="true" outlineLevel="0" collapsed="false">
      <c r="A26" s="271" t="n">
        <f aca="false">+A25+1</f>
        <v>11</v>
      </c>
      <c r="B26" s="226" t="n">
        <v>50000</v>
      </c>
      <c r="C26" s="241"/>
      <c r="D26" s="246" t="n">
        <v>0</v>
      </c>
      <c r="E26" s="241"/>
      <c r="F26" s="235" t="n">
        <v>0</v>
      </c>
      <c r="G26" s="235" t="n">
        <v>0</v>
      </c>
      <c r="H26" s="235" t="n">
        <v>0</v>
      </c>
      <c r="I26" s="235" t="n">
        <f aca="false">I25</f>
        <v>0</v>
      </c>
      <c r="J26" s="272" t="n">
        <f aca="false">SUM(B26:I26)</f>
        <v>50000</v>
      </c>
      <c r="K26" s="273"/>
      <c r="L26" s="226" t="n">
        <v>20000</v>
      </c>
      <c r="M26" s="274"/>
      <c r="N26" s="246" t="n">
        <v>0</v>
      </c>
      <c r="O26" s="274"/>
      <c r="P26" s="232" t="n">
        <v>0</v>
      </c>
      <c r="Q26" s="232" t="n">
        <f aca="false">Q25</f>
        <v>0</v>
      </c>
      <c r="R26" s="232" t="n">
        <v>0</v>
      </c>
      <c r="S26" s="232" t="n">
        <v>0</v>
      </c>
      <c r="T26" s="234" t="n">
        <f aca="false">SUM(L26:S26)</f>
        <v>20000</v>
      </c>
      <c r="U26" s="271"/>
      <c r="V26" s="243" t="n">
        <f aca="false">IF(AO26=1,0,IF((35000-L26-B26)&lt;0,0,35000-L26-B26))</f>
        <v>0</v>
      </c>
      <c r="W26" s="275"/>
      <c r="X26" s="246" t="n">
        <v>0</v>
      </c>
      <c r="Y26" s="276"/>
      <c r="Z26" s="246" t="n">
        <v>0</v>
      </c>
      <c r="AA26" s="235" t="n">
        <v>0</v>
      </c>
      <c r="AB26" s="236" t="n">
        <v>0</v>
      </c>
      <c r="AC26" s="272" t="n">
        <f aca="false">SUM(V26:AB26)</f>
        <v>0</v>
      </c>
      <c r="AD26" s="271"/>
      <c r="AE26" s="277" t="n">
        <f aca="false">+AC26+T26+J26</f>
        <v>70000</v>
      </c>
      <c r="AF26" s="271"/>
      <c r="AG26" s="278" t="n">
        <f aca="false">B26+L26+V26</f>
        <v>70000</v>
      </c>
      <c r="AH26" s="271" t="n">
        <f aca="false">D26+N26+X26</f>
        <v>0</v>
      </c>
      <c r="AI26" s="279" t="n">
        <f aca="false">AB26+AA26+Z26+S26+R26+Q26+P26+I26+H26+G26+F26</f>
        <v>0</v>
      </c>
      <c r="AJ26" s="271"/>
      <c r="AK26" s="232" t="n">
        <f aca="false">B26+L26</f>
        <v>70000</v>
      </c>
      <c r="AL26" s="232" t="n">
        <f aca="false">V26</f>
        <v>0</v>
      </c>
      <c r="AM26" s="232" t="n">
        <f aca="false">SUM(AK26:AL26)</f>
        <v>70000</v>
      </c>
      <c r="AN26" s="271"/>
      <c r="AO26" s="271" t="n">
        <f aca="false">IF(now-1&gt;AR26,1,"")</f>
        <v>1</v>
      </c>
      <c r="AP26" s="271"/>
      <c r="AQ26" s="271"/>
      <c r="AR26" s="271" t="n">
        <f aca="false">AR25+1</f>
        <v>36505</v>
      </c>
      <c r="AS26" s="280" t="n">
        <v>36505</v>
      </c>
      <c r="AT26" s="271"/>
      <c r="AU26" s="281" t="n">
        <v>70</v>
      </c>
      <c r="AV26" s="271"/>
      <c r="AW26" s="271"/>
      <c r="AX26" s="271"/>
      <c r="AY26" s="271"/>
      <c r="AZ26" s="271"/>
      <c r="BA26" s="271"/>
      <c r="BB26" s="271"/>
      <c r="BC26" s="271"/>
      <c r="BD26" s="271"/>
      <c r="BE26" s="271"/>
      <c r="BF26" s="271"/>
      <c r="BG26" s="271"/>
      <c r="BH26" s="271"/>
      <c r="BI26" s="271"/>
      <c r="BJ26" s="271"/>
      <c r="BK26" s="271"/>
      <c r="BL26" s="271"/>
      <c r="BM26" s="271"/>
      <c r="BN26" s="271"/>
      <c r="BO26" s="271"/>
      <c r="BP26" s="271"/>
      <c r="BQ26" s="271"/>
      <c r="BR26" s="271"/>
      <c r="BS26" s="271"/>
      <c r="BT26" s="271"/>
      <c r="BU26" s="271"/>
      <c r="BV26" s="271"/>
      <c r="BW26" s="271"/>
      <c r="BX26" s="271"/>
      <c r="BY26" s="271"/>
      <c r="BZ26" s="271"/>
      <c r="CA26" s="271"/>
      <c r="CB26" s="271"/>
      <c r="CC26" s="271"/>
      <c r="CD26" s="271"/>
      <c r="CE26" s="271"/>
      <c r="CF26" s="271"/>
      <c r="CG26" s="271"/>
      <c r="CH26" s="271"/>
      <c r="CI26" s="271"/>
      <c r="CJ26" s="271"/>
      <c r="CK26" s="271"/>
      <c r="CL26" s="271"/>
      <c r="CM26" s="271"/>
      <c r="CN26" s="271"/>
      <c r="CO26" s="271"/>
      <c r="CP26" s="271"/>
      <c r="CQ26" s="271"/>
      <c r="CR26" s="271"/>
      <c r="CS26" s="271"/>
      <c r="CT26" s="271"/>
      <c r="CU26" s="271"/>
      <c r="CV26" s="271"/>
      <c r="CW26" s="271"/>
      <c r="CX26" s="271"/>
      <c r="CY26" s="271"/>
      <c r="CZ26" s="271"/>
      <c r="DA26" s="271"/>
      <c r="DB26" s="271"/>
      <c r="DC26" s="271"/>
      <c r="DD26" s="271"/>
      <c r="DE26" s="271"/>
      <c r="DF26" s="271"/>
      <c r="DG26" s="271"/>
      <c r="DH26" s="271"/>
      <c r="DI26" s="271"/>
      <c r="DJ26" s="271"/>
      <c r="DK26" s="271"/>
      <c r="DL26" s="271"/>
      <c r="DM26" s="271"/>
      <c r="DN26" s="271"/>
      <c r="DO26" s="271"/>
      <c r="DP26" s="271"/>
      <c r="DQ26" s="271"/>
      <c r="DR26" s="271"/>
      <c r="DS26" s="271"/>
      <c r="DT26" s="271"/>
      <c r="DU26" s="271"/>
      <c r="DV26" s="271"/>
      <c r="DW26" s="271"/>
      <c r="DX26" s="271"/>
      <c r="DY26" s="271"/>
      <c r="DZ26" s="271"/>
      <c r="EA26" s="271"/>
      <c r="EB26" s="271"/>
      <c r="EC26" s="271"/>
      <c r="ED26" s="271"/>
      <c r="EE26" s="271"/>
      <c r="EF26" s="271"/>
      <c r="EG26" s="271"/>
      <c r="EH26" s="271"/>
      <c r="EI26" s="271"/>
      <c r="EJ26" s="271"/>
      <c r="EK26" s="271"/>
      <c r="EL26" s="271"/>
      <c r="EM26" s="271"/>
      <c r="EN26" s="271"/>
      <c r="EO26" s="271"/>
      <c r="EP26" s="271"/>
      <c r="EQ26" s="271"/>
      <c r="ER26" s="271"/>
      <c r="ES26" s="271"/>
      <c r="ET26" s="271"/>
      <c r="EU26" s="271"/>
      <c r="EV26" s="271"/>
      <c r="EW26" s="271"/>
      <c r="EX26" s="271"/>
      <c r="EY26" s="271"/>
      <c r="EZ26" s="271"/>
      <c r="FA26" s="271"/>
      <c r="FB26" s="271"/>
      <c r="FC26" s="271"/>
      <c r="FD26" s="271"/>
      <c r="FE26" s="271"/>
      <c r="FF26" s="271"/>
      <c r="FG26" s="271"/>
      <c r="FH26" s="271"/>
      <c r="FI26" s="271"/>
      <c r="FJ26" s="271"/>
      <c r="FK26" s="271"/>
      <c r="FL26" s="271"/>
      <c r="FM26" s="271"/>
      <c r="FN26" s="271"/>
      <c r="FO26" s="271"/>
      <c r="FP26" s="271"/>
      <c r="FQ26" s="271"/>
      <c r="FR26" s="271"/>
      <c r="FS26" s="271"/>
      <c r="FT26" s="271"/>
      <c r="FU26" s="271"/>
      <c r="FV26" s="271"/>
      <c r="FW26" s="271"/>
      <c r="FX26" s="271"/>
      <c r="FY26" s="271"/>
      <c r="FZ26" s="271"/>
      <c r="GA26" s="271"/>
      <c r="GB26" s="271"/>
      <c r="GC26" s="271"/>
      <c r="GD26" s="271"/>
      <c r="GE26" s="271"/>
      <c r="GF26" s="271"/>
      <c r="GG26" s="271"/>
      <c r="GH26" s="271"/>
      <c r="GI26" s="271"/>
      <c r="GJ26" s="271"/>
      <c r="GK26" s="271"/>
      <c r="GL26" s="271"/>
      <c r="GM26" s="271"/>
      <c r="GN26" s="271"/>
      <c r="GO26" s="271"/>
      <c r="GP26" s="271"/>
      <c r="GQ26" s="271"/>
      <c r="GR26" s="271"/>
      <c r="GS26" s="271"/>
      <c r="GT26" s="271"/>
      <c r="GU26" s="271"/>
      <c r="GV26" s="271"/>
      <c r="GW26" s="271"/>
      <c r="GX26" s="271"/>
      <c r="GY26" s="271"/>
      <c r="GZ26" s="271"/>
      <c r="HA26" s="271"/>
      <c r="HB26" s="271"/>
      <c r="HC26" s="271"/>
      <c r="HD26" s="271"/>
      <c r="HE26" s="271"/>
      <c r="HF26" s="271"/>
      <c r="HG26" s="271"/>
      <c r="HH26" s="271"/>
      <c r="HI26" s="271"/>
      <c r="HJ26" s="271"/>
      <c r="HK26" s="271"/>
      <c r="HL26" s="271"/>
      <c r="HM26" s="271"/>
      <c r="HN26" s="271"/>
      <c r="HO26" s="271"/>
      <c r="HP26" s="271"/>
      <c r="HQ26" s="271"/>
      <c r="HR26" s="271"/>
      <c r="HS26" s="271"/>
      <c r="HT26" s="271"/>
      <c r="HU26" s="271"/>
      <c r="HV26" s="271"/>
      <c r="HW26" s="271"/>
      <c r="HX26" s="271"/>
      <c r="HY26" s="271"/>
      <c r="HZ26" s="271"/>
      <c r="IA26" s="271"/>
      <c r="IB26" s="271"/>
      <c r="IC26" s="271"/>
      <c r="ID26" s="271"/>
      <c r="IE26" s="271"/>
      <c r="IF26" s="271"/>
      <c r="IG26" s="271"/>
      <c r="IH26" s="271"/>
      <c r="II26" s="271"/>
      <c r="IJ26" s="271"/>
      <c r="IK26" s="271"/>
      <c r="IL26" s="271"/>
      <c r="IM26" s="271"/>
      <c r="IN26" s="271"/>
      <c r="IO26" s="271"/>
      <c r="IP26" s="271"/>
      <c r="IQ26" s="271"/>
      <c r="IR26" s="271"/>
      <c r="IS26" s="271"/>
      <c r="IT26" s="271"/>
      <c r="IU26" s="271"/>
      <c r="IV26" s="271"/>
      <c r="IW26" s="271"/>
    </row>
    <row r="27" customFormat="false" ht="15" hidden="false" customHeight="true" outlineLevel="0" collapsed="false">
      <c r="A27" s="271" t="n">
        <f aca="false">+A26+1</f>
        <v>12</v>
      </c>
      <c r="B27" s="226" t="n">
        <v>50000</v>
      </c>
      <c r="C27" s="241"/>
      <c r="D27" s="246" t="n">
        <v>0</v>
      </c>
      <c r="E27" s="241"/>
      <c r="F27" s="235" t="n">
        <v>0</v>
      </c>
      <c r="G27" s="235" t="n">
        <v>0</v>
      </c>
      <c r="H27" s="235" t="n">
        <v>0</v>
      </c>
      <c r="I27" s="235" t="n">
        <f aca="false">I26</f>
        <v>0</v>
      </c>
      <c r="J27" s="272" t="n">
        <f aca="false">SUM(B27:I27)</f>
        <v>50000</v>
      </c>
      <c r="K27" s="273"/>
      <c r="L27" s="226" t="n">
        <v>30000</v>
      </c>
      <c r="M27" s="274"/>
      <c r="N27" s="246" t="n">
        <v>0</v>
      </c>
      <c r="O27" s="274"/>
      <c r="P27" s="232" t="n">
        <v>0</v>
      </c>
      <c r="Q27" s="232" t="n">
        <f aca="false">Q26</f>
        <v>0</v>
      </c>
      <c r="R27" s="232" t="n">
        <v>0</v>
      </c>
      <c r="S27" s="232" t="n">
        <v>0</v>
      </c>
      <c r="T27" s="234" t="n">
        <f aca="false">SUM(L27:S27)</f>
        <v>30000</v>
      </c>
      <c r="U27" s="271"/>
      <c r="V27" s="243" t="n">
        <f aca="false">IF(AO27=1,0,IF((35000-L27-B27)&lt;0,0,35000-L27-B27))</f>
        <v>0</v>
      </c>
      <c r="W27" s="275"/>
      <c r="X27" s="246" t="n">
        <v>0</v>
      </c>
      <c r="Y27" s="276"/>
      <c r="Z27" s="246" t="n">
        <v>0</v>
      </c>
      <c r="AA27" s="235" t="n">
        <v>0</v>
      </c>
      <c r="AB27" s="236" t="n">
        <v>0</v>
      </c>
      <c r="AC27" s="272" t="n">
        <f aca="false">SUM(V27:AB27)</f>
        <v>0</v>
      </c>
      <c r="AD27" s="271"/>
      <c r="AE27" s="277" t="n">
        <f aca="false">+AC27+T27+J27</f>
        <v>80000</v>
      </c>
      <c r="AF27" s="271"/>
      <c r="AG27" s="278" t="n">
        <f aca="false">B27+L27+V27</f>
        <v>80000</v>
      </c>
      <c r="AH27" s="271" t="n">
        <f aca="false">D27+N27+X27</f>
        <v>0</v>
      </c>
      <c r="AI27" s="279" t="n">
        <f aca="false">AB27+AA27+Z27+S27+R27+Q27+P27+I27+H27+G27+F27</f>
        <v>0</v>
      </c>
      <c r="AJ27" s="271"/>
      <c r="AK27" s="232" t="n">
        <f aca="false">B27+L27</f>
        <v>80000</v>
      </c>
      <c r="AL27" s="232" t="n">
        <f aca="false">V27</f>
        <v>0</v>
      </c>
      <c r="AM27" s="232" t="n">
        <f aca="false">SUM(AK27:AL27)</f>
        <v>80000</v>
      </c>
      <c r="AN27" s="271"/>
      <c r="AO27" s="271" t="n">
        <f aca="false">IF(now-1&gt;AR27,1,"")</f>
        <v>1</v>
      </c>
      <c r="AP27" s="271"/>
      <c r="AQ27" s="271"/>
      <c r="AR27" s="271" t="n">
        <f aca="false">AR26+1</f>
        <v>36506</v>
      </c>
      <c r="AS27" s="280" t="n">
        <v>36506</v>
      </c>
      <c r="AT27" s="271"/>
      <c r="AU27" s="281" t="n">
        <v>80</v>
      </c>
      <c r="AV27" s="271"/>
      <c r="AW27" s="271"/>
      <c r="AX27" s="271"/>
      <c r="AY27" s="271"/>
      <c r="AZ27" s="271"/>
      <c r="BA27" s="271"/>
      <c r="BB27" s="271"/>
      <c r="BC27" s="271"/>
      <c r="BD27" s="271"/>
      <c r="BE27" s="271"/>
      <c r="BF27" s="271"/>
      <c r="BG27" s="271"/>
      <c r="BH27" s="271"/>
      <c r="BI27" s="271"/>
      <c r="BJ27" s="271"/>
      <c r="BK27" s="271"/>
      <c r="BL27" s="271"/>
      <c r="BM27" s="271"/>
      <c r="BN27" s="271"/>
      <c r="BO27" s="271"/>
      <c r="BP27" s="271"/>
      <c r="BQ27" s="271"/>
      <c r="BR27" s="271"/>
      <c r="BS27" s="271"/>
      <c r="BT27" s="271"/>
      <c r="BU27" s="271"/>
      <c r="BV27" s="271"/>
      <c r="BW27" s="271"/>
      <c r="BX27" s="271"/>
      <c r="BY27" s="271"/>
      <c r="BZ27" s="271"/>
      <c r="CA27" s="271"/>
      <c r="CB27" s="271"/>
      <c r="CC27" s="271"/>
      <c r="CD27" s="271"/>
      <c r="CE27" s="271"/>
      <c r="CF27" s="271"/>
      <c r="CG27" s="271"/>
      <c r="CH27" s="271"/>
      <c r="CI27" s="271"/>
      <c r="CJ27" s="271"/>
      <c r="CK27" s="271"/>
      <c r="CL27" s="271"/>
      <c r="CM27" s="271"/>
      <c r="CN27" s="271"/>
      <c r="CO27" s="271"/>
      <c r="CP27" s="271"/>
      <c r="CQ27" s="271"/>
      <c r="CR27" s="271"/>
      <c r="CS27" s="271"/>
      <c r="CT27" s="271"/>
      <c r="CU27" s="271"/>
      <c r="CV27" s="271"/>
      <c r="CW27" s="271"/>
      <c r="CX27" s="271"/>
      <c r="CY27" s="271"/>
      <c r="CZ27" s="271"/>
      <c r="DA27" s="271"/>
      <c r="DB27" s="271"/>
      <c r="DC27" s="271"/>
      <c r="DD27" s="271"/>
      <c r="DE27" s="271"/>
      <c r="DF27" s="271"/>
      <c r="DG27" s="271"/>
      <c r="DH27" s="271"/>
      <c r="DI27" s="271"/>
      <c r="DJ27" s="271"/>
      <c r="DK27" s="271"/>
      <c r="DL27" s="271"/>
      <c r="DM27" s="271"/>
      <c r="DN27" s="271"/>
      <c r="DO27" s="271"/>
      <c r="DP27" s="271"/>
      <c r="DQ27" s="271"/>
      <c r="DR27" s="271"/>
      <c r="DS27" s="271"/>
      <c r="DT27" s="271"/>
      <c r="DU27" s="271"/>
      <c r="DV27" s="271"/>
      <c r="DW27" s="271"/>
      <c r="DX27" s="271"/>
      <c r="DY27" s="271"/>
      <c r="DZ27" s="271"/>
      <c r="EA27" s="271"/>
      <c r="EB27" s="271"/>
      <c r="EC27" s="271"/>
      <c r="ED27" s="271"/>
      <c r="EE27" s="271"/>
      <c r="EF27" s="271"/>
      <c r="EG27" s="271"/>
      <c r="EH27" s="271"/>
      <c r="EI27" s="271"/>
      <c r="EJ27" s="271"/>
      <c r="EK27" s="271"/>
      <c r="EL27" s="271"/>
      <c r="EM27" s="271"/>
      <c r="EN27" s="271"/>
      <c r="EO27" s="271"/>
      <c r="EP27" s="271"/>
      <c r="EQ27" s="271"/>
      <c r="ER27" s="271"/>
      <c r="ES27" s="271"/>
      <c r="ET27" s="271"/>
      <c r="EU27" s="271"/>
      <c r="EV27" s="271"/>
      <c r="EW27" s="271"/>
      <c r="EX27" s="271"/>
      <c r="EY27" s="271"/>
      <c r="EZ27" s="271"/>
      <c r="FA27" s="271"/>
      <c r="FB27" s="271"/>
      <c r="FC27" s="271"/>
      <c r="FD27" s="271"/>
      <c r="FE27" s="271"/>
      <c r="FF27" s="271"/>
      <c r="FG27" s="271"/>
      <c r="FH27" s="271"/>
      <c r="FI27" s="271"/>
      <c r="FJ27" s="271"/>
      <c r="FK27" s="271"/>
      <c r="FL27" s="271"/>
      <c r="FM27" s="271"/>
      <c r="FN27" s="271"/>
      <c r="FO27" s="271"/>
      <c r="FP27" s="271"/>
      <c r="FQ27" s="271"/>
      <c r="FR27" s="271"/>
      <c r="FS27" s="271"/>
      <c r="FT27" s="271"/>
      <c r="FU27" s="271"/>
      <c r="FV27" s="271"/>
      <c r="FW27" s="271"/>
      <c r="FX27" s="271"/>
      <c r="FY27" s="271"/>
      <c r="FZ27" s="271"/>
      <c r="GA27" s="271"/>
      <c r="GB27" s="271"/>
      <c r="GC27" s="271"/>
      <c r="GD27" s="271"/>
      <c r="GE27" s="271"/>
      <c r="GF27" s="271"/>
      <c r="GG27" s="271"/>
      <c r="GH27" s="271"/>
      <c r="GI27" s="271"/>
      <c r="GJ27" s="271"/>
      <c r="GK27" s="271"/>
      <c r="GL27" s="271"/>
      <c r="GM27" s="271"/>
      <c r="GN27" s="271"/>
      <c r="GO27" s="271"/>
      <c r="GP27" s="271"/>
      <c r="GQ27" s="271"/>
      <c r="GR27" s="271"/>
      <c r="GS27" s="271"/>
      <c r="GT27" s="271"/>
      <c r="GU27" s="271"/>
      <c r="GV27" s="271"/>
      <c r="GW27" s="271"/>
      <c r="GX27" s="271"/>
      <c r="GY27" s="271"/>
      <c r="GZ27" s="271"/>
      <c r="HA27" s="271"/>
      <c r="HB27" s="271"/>
      <c r="HC27" s="271"/>
      <c r="HD27" s="271"/>
      <c r="HE27" s="271"/>
      <c r="HF27" s="271"/>
      <c r="HG27" s="271"/>
      <c r="HH27" s="271"/>
      <c r="HI27" s="271"/>
      <c r="HJ27" s="271"/>
      <c r="HK27" s="271"/>
      <c r="HL27" s="271"/>
      <c r="HM27" s="271"/>
      <c r="HN27" s="271"/>
      <c r="HO27" s="271"/>
      <c r="HP27" s="271"/>
      <c r="HQ27" s="271"/>
      <c r="HR27" s="271"/>
      <c r="HS27" s="271"/>
      <c r="HT27" s="271"/>
      <c r="HU27" s="271"/>
      <c r="HV27" s="271"/>
      <c r="HW27" s="271"/>
      <c r="HX27" s="271"/>
      <c r="HY27" s="271"/>
      <c r="HZ27" s="271"/>
      <c r="IA27" s="271"/>
      <c r="IB27" s="271"/>
      <c r="IC27" s="271"/>
      <c r="ID27" s="271"/>
      <c r="IE27" s="271"/>
      <c r="IF27" s="271"/>
      <c r="IG27" s="271"/>
      <c r="IH27" s="271"/>
      <c r="II27" s="271"/>
      <c r="IJ27" s="271"/>
      <c r="IK27" s="271"/>
      <c r="IL27" s="271"/>
      <c r="IM27" s="271"/>
      <c r="IN27" s="271"/>
      <c r="IO27" s="271"/>
      <c r="IP27" s="271"/>
      <c r="IQ27" s="271"/>
      <c r="IR27" s="271"/>
      <c r="IS27" s="271"/>
      <c r="IT27" s="271"/>
      <c r="IU27" s="271"/>
      <c r="IV27" s="271"/>
      <c r="IW27" s="271"/>
    </row>
    <row r="28" customFormat="false" ht="15" hidden="false" customHeight="true" outlineLevel="0" collapsed="false">
      <c r="A28" s="271" t="n">
        <f aca="false">+A27+1</f>
        <v>13</v>
      </c>
      <c r="B28" s="226" t="n">
        <v>103333</v>
      </c>
      <c r="C28" s="241"/>
      <c r="D28" s="246" t="n">
        <v>0</v>
      </c>
      <c r="E28" s="241"/>
      <c r="F28" s="235" t="n">
        <v>0</v>
      </c>
      <c r="G28" s="235" t="n">
        <v>0</v>
      </c>
      <c r="H28" s="235" t="n">
        <v>0</v>
      </c>
      <c r="I28" s="235" t="n">
        <f aca="false">I27</f>
        <v>0</v>
      </c>
      <c r="J28" s="272" t="n">
        <f aca="false">SUM(B28:I28)</f>
        <v>103333</v>
      </c>
      <c r="K28" s="273"/>
      <c r="L28" s="226" t="n">
        <v>0</v>
      </c>
      <c r="M28" s="274"/>
      <c r="N28" s="246" t="n">
        <v>0</v>
      </c>
      <c r="O28" s="274"/>
      <c r="P28" s="232" t="n">
        <v>30000</v>
      </c>
      <c r="Q28" s="232" t="n">
        <f aca="false">Q27</f>
        <v>0</v>
      </c>
      <c r="R28" s="232" t="n">
        <v>0</v>
      </c>
      <c r="S28" s="232" t="n">
        <v>0</v>
      </c>
      <c r="T28" s="234" t="n">
        <f aca="false">SUM(L28:S28)</f>
        <v>30000</v>
      </c>
      <c r="U28" s="271"/>
      <c r="V28" s="243" t="n">
        <f aca="false">IF(AO28=1,0,IF((35000-L28-B28)&lt;0,0,35000-L28-B28))</f>
        <v>0</v>
      </c>
      <c r="W28" s="275"/>
      <c r="X28" s="246" t="n">
        <v>0</v>
      </c>
      <c r="Y28" s="276"/>
      <c r="Z28" s="246" t="n">
        <v>0</v>
      </c>
      <c r="AA28" s="235" t="n">
        <v>0</v>
      </c>
      <c r="AB28" s="236" t="n">
        <v>0</v>
      </c>
      <c r="AC28" s="272" t="n">
        <f aca="false">SUM(V28:AB28)</f>
        <v>0</v>
      </c>
      <c r="AD28" s="271"/>
      <c r="AE28" s="277" t="n">
        <f aca="false">+AC28+T28+J28</f>
        <v>133333</v>
      </c>
      <c r="AF28" s="271"/>
      <c r="AG28" s="278" t="n">
        <f aca="false">B28+L28+V28</f>
        <v>103333</v>
      </c>
      <c r="AH28" s="271" t="n">
        <f aca="false">D28+N28+X28</f>
        <v>0</v>
      </c>
      <c r="AI28" s="279" t="n">
        <f aca="false">AB28+AA28+Z28+S28+R28+Q28+P28+I28+H28+G28+F28</f>
        <v>30000</v>
      </c>
      <c r="AJ28" s="271"/>
      <c r="AK28" s="232" t="n">
        <f aca="false">B28+L28</f>
        <v>103333</v>
      </c>
      <c r="AL28" s="232" t="n">
        <f aca="false">V28</f>
        <v>0</v>
      </c>
      <c r="AM28" s="232" t="n">
        <f aca="false">SUM(AK28:AL28)</f>
        <v>103333</v>
      </c>
      <c r="AN28" s="271"/>
      <c r="AO28" s="271" t="n">
        <f aca="false">IF(now-1&gt;AR28,1,"")</f>
        <v>1</v>
      </c>
      <c r="AP28" s="271"/>
      <c r="AQ28" s="271"/>
      <c r="AR28" s="271" t="n">
        <f aca="false">AR27+1</f>
        <v>36507</v>
      </c>
      <c r="AS28" s="280" t="n">
        <v>36507</v>
      </c>
      <c r="AT28" s="271"/>
      <c r="AU28" s="281" t="n">
        <v>103.333</v>
      </c>
      <c r="AV28" s="271"/>
      <c r="AW28" s="271"/>
      <c r="AX28" s="271"/>
      <c r="AY28" s="271"/>
      <c r="AZ28" s="271"/>
      <c r="BA28" s="271"/>
      <c r="BB28" s="271"/>
      <c r="BC28" s="271"/>
      <c r="BD28" s="271"/>
      <c r="BE28" s="271"/>
      <c r="BF28" s="271"/>
      <c r="BG28" s="271"/>
      <c r="BH28" s="271"/>
      <c r="BI28" s="271"/>
      <c r="BJ28" s="271"/>
      <c r="BK28" s="271"/>
      <c r="BL28" s="271"/>
      <c r="BM28" s="271"/>
      <c r="BN28" s="271"/>
      <c r="BO28" s="271"/>
      <c r="BP28" s="271"/>
      <c r="BQ28" s="271"/>
      <c r="BR28" s="271"/>
      <c r="BS28" s="271"/>
      <c r="BT28" s="271"/>
      <c r="BU28" s="271"/>
      <c r="BV28" s="271"/>
      <c r="BW28" s="271"/>
      <c r="BX28" s="271"/>
      <c r="BY28" s="271"/>
      <c r="BZ28" s="271"/>
      <c r="CA28" s="271"/>
      <c r="CB28" s="271"/>
      <c r="CC28" s="271"/>
      <c r="CD28" s="271"/>
      <c r="CE28" s="271"/>
      <c r="CF28" s="271"/>
      <c r="CG28" s="271"/>
      <c r="CH28" s="271"/>
      <c r="CI28" s="271"/>
      <c r="CJ28" s="271"/>
      <c r="CK28" s="271"/>
      <c r="CL28" s="271"/>
      <c r="CM28" s="271"/>
      <c r="CN28" s="271"/>
      <c r="CO28" s="271"/>
      <c r="CP28" s="271"/>
      <c r="CQ28" s="271"/>
      <c r="CR28" s="271"/>
      <c r="CS28" s="271"/>
      <c r="CT28" s="271"/>
      <c r="CU28" s="271"/>
      <c r="CV28" s="271"/>
      <c r="CW28" s="271"/>
      <c r="CX28" s="271"/>
      <c r="CY28" s="271"/>
      <c r="CZ28" s="271"/>
      <c r="DA28" s="271"/>
      <c r="DB28" s="271"/>
      <c r="DC28" s="271"/>
      <c r="DD28" s="271"/>
      <c r="DE28" s="271"/>
      <c r="DF28" s="271"/>
      <c r="DG28" s="271"/>
      <c r="DH28" s="271"/>
      <c r="DI28" s="271"/>
      <c r="DJ28" s="271"/>
      <c r="DK28" s="271"/>
      <c r="DL28" s="271"/>
      <c r="DM28" s="271"/>
      <c r="DN28" s="271"/>
      <c r="DO28" s="271"/>
      <c r="DP28" s="271"/>
      <c r="DQ28" s="271"/>
      <c r="DR28" s="271"/>
      <c r="DS28" s="271"/>
      <c r="DT28" s="271"/>
      <c r="DU28" s="271"/>
      <c r="DV28" s="271"/>
      <c r="DW28" s="271"/>
      <c r="DX28" s="271"/>
      <c r="DY28" s="271"/>
      <c r="DZ28" s="271"/>
      <c r="EA28" s="271"/>
      <c r="EB28" s="271"/>
      <c r="EC28" s="271"/>
      <c r="ED28" s="271"/>
      <c r="EE28" s="271"/>
      <c r="EF28" s="271"/>
      <c r="EG28" s="271"/>
      <c r="EH28" s="271"/>
      <c r="EI28" s="271"/>
      <c r="EJ28" s="271"/>
      <c r="EK28" s="271"/>
      <c r="EL28" s="271"/>
      <c r="EM28" s="271"/>
      <c r="EN28" s="271"/>
      <c r="EO28" s="271"/>
      <c r="EP28" s="271"/>
      <c r="EQ28" s="271"/>
      <c r="ER28" s="271"/>
      <c r="ES28" s="271"/>
      <c r="ET28" s="271"/>
      <c r="EU28" s="271"/>
      <c r="EV28" s="271"/>
      <c r="EW28" s="271"/>
      <c r="EX28" s="271"/>
      <c r="EY28" s="271"/>
      <c r="EZ28" s="271"/>
      <c r="FA28" s="271"/>
      <c r="FB28" s="271"/>
      <c r="FC28" s="271"/>
      <c r="FD28" s="271"/>
      <c r="FE28" s="271"/>
      <c r="FF28" s="271"/>
      <c r="FG28" s="271"/>
      <c r="FH28" s="271"/>
      <c r="FI28" s="271"/>
      <c r="FJ28" s="271"/>
      <c r="FK28" s="271"/>
      <c r="FL28" s="271"/>
      <c r="FM28" s="271"/>
      <c r="FN28" s="271"/>
      <c r="FO28" s="271"/>
      <c r="FP28" s="271"/>
      <c r="FQ28" s="271"/>
      <c r="FR28" s="271"/>
      <c r="FS28" s="271"/>
      <c r="FT28" s="271"/>
      <c r="FU28" s="271"/>
      <c r="FV28" s="271"/>
      <c r="FW28" s="271"/>
      <c r="FX28" s="271"/>
      <c r="FY28" s="271"/>
      <c r="FZ28" s="271"/>
      <c r="GA28" s="271"/>
      <c r="GB28" s="271"/>
      <c r="GC28" s="271"/>
      <c r="GD28" s="271"/>
      <c r="GE28" s="271"/>
      <c r="GF28" s="271"/>
      <c r="GG28" s="271"/>
      <c r="GH28" s="271"/>
      <c r="GI28" s="271"/>
      <c r="GJ28" s="271"/>
      <c r="GK28" s="271"/>
      <c r="GL28" s="271"/>
      <c r="GM28" s="271"/>
      <c r="GN28" s="271"/>
      <c r="GO28" s="271"/>
      <c r="GP28" s="271"/>
      <c r="GQ28" s="271"/>
      <c r="GR28" s="271"/>
      <c r="GS28" s="271"/>
      <c r="GT28" s="271"/>
      <c r="GU28" s="271"/>
      <c r="GV28" s="271"/>
      <c r="GW28" s="271"/>
      <c r="GX28" s="271"/>
      <c r="GY28" s="271"/>
      <c r="GZ28" s="271"/>
      <c r="HA28" s="271"/>
      <c r="HB28" s="271"/>
      <c r="HC28" s="271"/>
      <c r="HD28" s="271"/>
      <c r="HE28" s="271"/>
      <c r="HF28" s="271"/>
      <c r="HG28" s="271"/>
      <c r="HH28" s="271"/>
      <c r="HI28" s="271"/>
      <c r="HJ28" s="271"/>
      <c r="HK28" s="271"/>
      <c r="HL28" s="271"/>
      <c r="HM28" s="271"/>
      <c r="HN28" s="271"/>
      <c r="HO28" s="271"/>
      <c r="HP28" s="271"/>
      <c r="HQ28" s="271"/>
      <c r="HR28" s="271"/>
      <c r="HS28" s="271"/>
      <c r="HT28" s="271"/>
      <c r="HU28" s="271"/>
      <c r="HV28" s="271"/>
      <c r="HW28" s="271"/>
      <c r="HX28" s="271"/>
      <c r="HY28" s="271"/>
      <c r="HZ28" s="271"/>
      <c r="IA28" s="271"/>
      <c r="IB28" s="271"/>
      <c r="IC28" s="271"/>
      <c r="ID28" s="271"/>
      <c r="IE28" s="271"/>
      <c r="IF28" s="271"/>
      <c r="IG28" s="271"/>
      <c r="IH28" s="271"/>
      <c r="II28" s="271"/>
      <c r="IJ28" s="271"/>
      <c r="IK28" s="271"/>
      <c r="IL28" s="271"/>
      <c r="IM28" s="271"/>
      <c r="IN28" s="271"/>
      <c r="IO28" s="271"/>
      <c r="IP28" s="271"/>
      <c r="IQ28" s="271"/>
      <c r="IR28" s="271"/>
      <c r="IS28" s="271"/>
      <c r="IT28" s="271"/>
      <c r="IU28" s="271"/>
      <c r="IV28" s="271"/>
      <c r="IW28" s="271"/>
    </row>
    <row r="29" customFormat="false" ht="15" hidden="false" customHeight="true" outlineLevel="0" collapsed="false">
      <c r="A29" s="271" t="n">
        <f aca="false">+A28+1</f>
        <v>14</v>
      </c>
      <c r="B29" s="226" t="n">
        <v>12959</v>
      </c>
      <c r="C29" s="241"/>
      <c r="D29" s="246" t="n">
        <v>0</v>
      </c>
      <c r="E29" s="241"/>
      <c r="F29" s="235" t="n">
        <v>0</v>
      </c>
      <c r="G29" s="235" t="n">
        <v>0</v>
      </c>
      <c r="H29" s="235" t="n">
        <v>0</v>
      </c>
      <c r="I29" s="235" t="n">
        <f aca="false">I28</f>
        <v>0</v>
      </c>
      <c r="J29" s="272" t="n">
        <f aca="false">SUM(B29:I29)</f>
        <v>12959</v>
      </c>
      <c r="K29" s="273"/>
      <c r="L29" s="226" t="n">
        <v>92041</v>
      </c>
      <c r="M29" s="274"/>
      <c r="N29" s="246" t="n">
        <v>0</v>
      </c>
      <c r="O29" s="274"/>
      <c r="P29" s="232" t="n">
        <v>30000</v>
      </c>
      <c r="Q29" s="232" t="n">
        <f aca="false">Q28</f>
        <v>0</v>
      </c>
      <c r="R29" s="232" t="n">
        <v>0</v>
      </c>
      <c r="S29" s="232" t="n">
        <v>0</v>
      </c>
      <c r="T29" s="234" t="n">
        <f aca="false">SUM(L29:S29)</f>
        <v>122041</v>
      </c>
      <c r="U29" s="271"/>
      <c r="V29" s="243" t="n">
        <f aca="false">IF(AO29=1,0,IF((35000-L29-B29)&lt;0,0,35000-L29-B29))</f>
        <v>0</v>
      </c>
      <c r="W29" s="275"/>
      <c r="X29" s="246" t="n">
        <v>0</v>
      </c>
      <c r="Y29" s="276"/>
      <c r="Z29" s="246" t="n">
        <f aca="false">IF(AO29=1,0,30000-P29-F29)</f>
        <v>0</v>
      </c>
      <c r="AA29" s="235" t="n">
        <v>0</v>
      </c>
      <c r="AB29" s="236" t="n">
        <v>0</v>
      </c>
      <c r="AC29" s="272" t="n">
        <f aca="false">SUM(V29:AB29)</f>
        <v>0</v>
      </c>
      <c r="AD29" s="271"/>
      <c r="AE29" s="277" t="n">
        <f aca="false">+AC29+T29+J29</f>
        <v>135000</v>
      </c>
      <c r="AF29" s="271"/>
      <c r="AG29" s="278" t="n">
        <f aca="false">B29+L29+V29</f>
        <v>105000</v>
      </c>
      <c r="AH29" s="271" t="n">
        <f aca="false">D29+N29+X29</f>
        <v>0</v>
      </c>
      <c r="AI29" s="279" t="n">
        <f aca="false">AB29+AA29+Z29+S29+R29+Q29+P29+I29+H29+G29+F29</f>
        <v>30000</v>
      </c>
      <c r="AJ29" s="271"/>
      <c r="AK29" s="232" t="n">
        <f aca="false">B29+L29</f>
        <v>105000</v>
      </c>
      <c r="AL29" s="232" t="n">
        <f aca="false">V29</f>
        <v>0</v>
      </c>
      <c r="AM29" s="232" t="n">
        <f aca="false">SUM(AK29:AL29)</f>
        <v>105000</v>
      </c>
      <c r="AN29" s="271"/>
      <c r="AO29" s="271" t="n">
        <f aca="false">IF(now-1&gt;AR29,1,"")</f>
        <v>1</v>
      </c>
      <c r="AP29" s="271"/>
      <c r="AQ29" s="271"/>
      <c r="AR29" s="271" t="n">
        <f aca="false">AR28+1</f>
        <v>36508</v>
      </c>
      <c r="AS29" s="280" t="n">
        <v>36508</v>
      </c>
      <c r="AT29" s="271"/>
      <c r="AU29" s="281" t="n">
        <v>105</v>
      </c>
      <c r="AV29" s="271"/>
      <c r="AW29" s="271"/>
      <c r="AX29" s="271"/>
      <c r="AY29" s="271"/>
      <c r="AZ29" s="271"/>
      <c r="BA29" s="271"/>
      <c r="BB29" s="271"/>
      <c r="BC29" s="271"/>
      <c r="BD29" s="271"/>
      <c r="BE29" s="271"/>
      <c r="BF29" s="271"/>
      <c r="BG29" s="271"/>
      <c r="BH29" s="271"/>
      <c r="BI29" s="271"/>
      <c r="BJ29" s="271"/>
      <c r="BK29" s="271"/>
      <c r="BL29" s="271"/>
      <c r="BM29" s="271"/>
      <c r="BN29" s="271"/>
      <c r="BO29" s="271"/>
      <c r="BP29" s="271"/>
      <c r="BQ29" s="271"/>
      <c r="BR29" s="271"/>
      <c r="BS29" s="271"/>
      <c r="BT29" s="271"/>
      <c r="BU29" s="271"/>
      <c r="BV29" s="271"/>
      <c r="BW29" s="271"/>
      <c r="BX29" s="271"/>
      <c r="BY29" s="271"/>
      <c r="BZ29" s="271"/>
      <c r="CA29" s="271"/>
      <c r="CB29" s="271"/>
      <c r="CC29" s="271"/>
      <c r="CD29" s="271"/>
      <c r="CE29" s="271"/>
      <c r="CF29" s="271"/>
      <c r="CG29" s="271"/>
      <c r="CH29" s="271"/>
      <c r="CI29" s="271"/>
      <c r="CJ29" s="271"/>
      <c r="CK29" s="271"/>
      <c r="CL29" s="271"/>
      <c r="CM29" s="271"/>
      <c r="CN29" s="271"/>
      <c r="CO29" s="271"/>
      <c r="CP29" s="271"/>
      <c r="CQ29" s="271"/>
      <c r="CR29" s="271"/>
      <c r="CS29" s="271"/>
      <c r="CT29" s="271"/>
      <c r="CU29" s="271"/>
      <c r="CV29" s="271"/>
      <c r="CW29" s="271"/>
      <c r="CX29" s="271"/>
      <c r="CY29" s="271"/>
      <c r="CZ29" s="271"/>
      <c r="DA29" s="271"/>
      <c r="DB29" s="271"/>
      <c r="DC29" s="271"/>
      <c r="DD29" s="271"/>
      <c r="DE29" s="271"/>
      <c r="DF29" s="271"/>
      <c r="DG29" s="271"/>
      <c r="DH29" s="271"/>
      <c r="DI29" s="271"/>
      <c r="DJ29" s="271"/>
      <c r="DK29" s="271"/>
      <c r="DL29" s="271"/>
      <c r="DM29" s="271"/>
      <c r="DN29" s="271"/>
      <c r="DO29" s="271"/>
      <c r="DP29" s="271"/>
      <c r="DQ29" s="271"/>
      <c r="DR29" s="271"/>
      <c r="DS29" s="271"/>
      <c r="DT29" s="271"/>
      <c r="DU29" s="271"/>
      <c r="DV29" s="271"/>
      <c r="DW29" s="271"/>
      <c r="DX29" s="271"/>
      <c r="DY29" s="271"/>
      <c r="DZ29" s="271"/>
      <c r="EA29" s="271"/>
      <c r="EB29" s="271"/>
      <c r="EC29" s="271"/>
      <c r="ED29" s="271"/>
      <c r="EE29" s="271"/>
      <c r="EF29" s="271"/>
      <c r="EG29" s="271"/>
      <c r="EH29" s="271"/>
      <c r="EI29" s="271"/>
      <c r="EJ29" s="271"/>
      <c r="EK29" s="271"/>
      <c r="EL29" s="271"/>
      <c r="EM29" s="271"/>
      <c r="EN29" s="271"/>
      <c r="EO29" s="271"/>
      <c r="EP29" s="271"/>
      <c r="EQ29" s="271"/>
      <c r="ER29" s="271"/>
      <c r="ES29" s="271"/>
      <c r="ET29" s="271"/>
      <c r="EU29" s="271"/>
      <c r="EV29" s="271"/>
      <c r="EW29" s="271"/>
      <c r="EX29" s="271"/>
      <c r="EY29" s="271"/>
      <c r="EZ29" s="271"/>
      <c r="FA29" s="271"/>
      <c r="FB29" s="271"/>
      <c r="FC29" s="271"/>
      <c r="FD29" s="271"/>
      <c r="FE29" s="271"/>
      <c r="FF29" s="271"/>
      <c r="FG29" s="271"/>
      <c r="FH29" s="271"/>
      <c r="FI29" s="271"/>
      <c r="FJ29" s="271"/>
      <c r="FK29" s="271"/>
      <c r="FL29" s="271"/>
      <c r="FM29" s="271"/>
      <c r="FN29" s="271"/>
      <c r="FO29" s="271"/>
      <c r="FP29" s="271"/>
      <c r="FQ29" s="271"/>
      <c r="FR29" s="271"/>
      <c r="FS29" s="271"/>
      <c r="FT29" s="271"/>
      <c r="FU29" s="271"/>
      <c r="FV29" s="271"/>
      <c r="FW29" s="271"/>
      <c r="FX29" s="271"/>
      <c r="FY29" s="271"/>
      <c r="FZ29" s="271"/>
      <c r="GA29" s="271"/>
      <c r="GB29" s="271"/>
      <c r="GC29" s="271"/>
      <c r="GD29" s="271"/>
      <c r="GE29" s="271"/>
      <c r="GF29" s="271"/>
      <c r="GG29" s="271"/>
      <c r="GH29" s="271"/>
      <c r="GI29" s="271"/>
      <c r="GJ29" s="271"/>
      <c r="GK29" s="271"/>
      <c r="GL29" s="271"/>
      <c r="GM29" s="271"/>
      <c r="GN29" s="271"/>
      <c r="GO29" s="271"/>
      <c r="GP29" s="271"/>
      <c r="GQ29" s="271"/>
      <c r="GR29" s="271"/>
      <c r="GS29" s="271"/>
      <c r="GT29" s="271"/>
      <c r="GU29" s="271"/>
      <c r="GV29" s="271"/>
      <c r="GW29" s="271"/>
      <c r="GX29" s="271"/>
      <c r="GY29" s="271"/>
      <c r="GZ29" s="271"/>
      <c r="HA29" s="271"/>
      <c r="HB29" s="271"/>
      <c r="HC29" s="271"/>
      <c r="HD29" s="271"/>
      <c r="HE29" s="271"/>
      <c r="HF29" s="271"/>
      <c r="HG29" s="271"/>
      <c r="HH29" s="271"/>
      <c r="HI29" s="271"/>
      <c r="HJ29" s="271"/>
      <c r="HK29" s="271"/>
      <c r="HL29" s="271"/>
      <c r="HM29" s="271"/>
      <c r="HN29" s="271"/>
      <c r="HO29" s="271"/>
      <c r="HP29" s="271"/>
      <c r="HQ29" s="271"/>
      <c r="HR29" s="271"/>
      <c r="HS29" s="271"/>
      <c r="HT29" s="271"/>
      <c r="HU29" s="271"/>
      <c r="HV29" s="271"/>
      <c r="HW29" s="271"/>
      <c r="HX29" s="271"/>
      <c r="HY29" s="271"/>
      <c r="HZ29" s="271"/>
      <c r="IA29" s="271"/>
      <c r="IB29" s="271"/>
      <c r="IC29" s="271"/>
      <c r="ID29" s="271"/>
      <c r="IE29" s="271"/>
      <c r="IF29" s="271"/>
      <c r="IG29" s="271"/>
      <c r="IH29" s="271"/>
      <c r="II29" s="271"/>
      <c r="IJ29" s="271"/>
      <c r="IK29" s="271"/>
      <c r="IL29" s="271"/>
      <c r="IM29" s="271"/>
      <c r="IN29" s="271"/>
      <c r="IO29" s="271"/>
      <c r="IP29" s="271"/>
      <c r="IQ29" s="271"/>
      <c r="IR29" s="271"/>
      <c r="IS29" s="271"/>
      <c r="IT29" s="271"/>
      <c r="IU29" s="271"/>
      <c r="IV29" s="271"/>
      <c r="IW29" s="271"/>
    </row>
    <row r="30" customFormat="false" ht="15" hidden="false" customHeight="true" outlineLevel="0" collapsed="false">
      <c r="A30" s="271" t="n">
        <f aca="false">+A29+1</f>
        <v>15</v>
      </c>
      <c r="B30" s="226" t="n">
        <f aca="false">25000-25000</f>
        <v>0</v>
      </c>
      <c r="C30" s="241"/>
      <c r="D30" s="246" t="n">
        <v>0</v>
      </c>
      <c r="E30" s="241"/>
      <c r="F30" s="235" t="n">
        <v>0</v>
      </c>
      <c r="G30" s="235" t="n">
        <v>0</v>
      </c>
      <c r="H30" s="235" t="n">
        <v>0</v>
      </c>
      <c r="I30" s="235" t="n">
        <f aca="false">I29</f>
        <v>0</v>
      </c>
      <c r="J30" s="272" t="n">
        <f aca="false">SUM(B30:I30)</f>
        <v>0</v>
      </c>
      <c r="K30" s="273"/>
      <c r="L30" s="226" t="n">
        <v>25000</v>
      </c>
      <c r="M30" s="274"/>
      <c r="N30" s="246" t="n">
        <v>0</v>
      </c>
      <c r="O30" s="274"/>
      <c r="P30" s="232" t="n">
        <v>25000</v>
      </c>
      <c r="Q30" s="232" t="n">
        <f aca="false">Q29</f>
        <v>0</v>
      </c>
      <c r="R30" s="232" t="n">
        <v>0</v>
      </c>
      <c r="S30" s="232" t="n">
        <v>0</v>
      </c>
      <c r="T30" s="234" t="n">
        <f aca="false">SUM(L30:S30)</f>
        <v>50000</v>
      </c>
      <c r="U30" s="271"/>
      <c r="V30" s="243" t="n">
        <f aca="false">IF(AO30=1,0,IF((35000-L30-B30)&lt;0,0,35000-L30-B30))</f>
        <v>0</v>
      </c>
      <c r="W30" s="275"/>
      <c r="X30" s="246" t="n">
        <v>0</v>
      </c>
      <c r="Y30" s="276"/>
      <c r="Z30" s="246" t="n">
        <v>0</v>
      </c>
      <c r="AA30" s="235" t="n">
        <v>0</v>
      </c>
      <c r="AB30" s="236" t="n">
        <v>0</v>
      </c>
      <c r="AC30" s="272" t="n">
        <f aca="false">SUM(V30:AB30)</f>
        <v>0</v>
      </c>
      <c r="AD30" s="271"/>
      <c r="AE30" s="277" t="n">
        <f aca="false">+AC30+T30+J30</f>
        <v>50000</v>
      </c>
      <c r="AF30" s="271"/>
      <c r="AG30" s="278" t="n">
        <f aca="false">B30+L30+V30</f>
        <v>25000</v>
      </c>
      <c r="AH30" s="271" t="n">
        <f aca="false">D30+N30+X30</f>
        <v>0</v>
      </c>
      <c r="AI30" s="279" t="n">
        <f aca="false">AB30+AA30+Z30+S30+R30+Q30+P30+I30+H30+G30+F30</f>
        <v>25000</v>
      </c>
      <c r="AJ30" s="271"/>
      <c r="AK30" s="232" t="n">
        <f aca="false">B30+L30</f>
        <v>25000</v>
      </c>
      <c r="AL30" s="232" t="n">
        <f aca="false">V30</f>
        <v>0</v>
      </c>
      <c r="AM30" s="232" t="n">
        <f aca="false">SUM(AK30:AL30)</f>
        <v>25000</v>
      </c>
      <c r="AN30" s="271"/>
      <c r="AO30" s="271" t="n">
        <f aca="false">IF(now-1&gt;AR30,1,"")</f>
        <v>1</v>
      </c>
      <c r="AP30" s="271"/>
      <c r="AQ30" s="271"/>
      <c r="AR30" s="271" t="n">
        <f aca="false">AR29+1</f>
        <v>36509</v>
      </c>
      <c r="AS30" s="280" t="n">
        <v>36509</v>
      </c>
      <c r="AT30" s="271"/>
      <c r="AU30" s="281" t="n">
        <v>25</v>
      </c>
      <c r="AV30" s="271"/>
      <c r="AW30" s="271"/>
      <c r="AX30" s="271"/>
      <c r="AY30" s="271"/>
      <c r="AZ30" s="271"/>
      <c r="BA30" s="271"/>
      <c r="BB30" s="271"/>
      <c r="BC30" s="271"/>
      <c r="BD30" s="271"/>
      <c r="BE30" s="271"/>
      <c r="BF30" s="271"/>
      <c r="BG30" s="271"/>
      <c r="BH30" s="271"/>
      <c r="BI30" s="271"/>
      <c r="BJ30" s="271"/>
      <c r="BK30" s="271"/>
      <c r="BL30" s="271"/>
      <c r="BM30" s="271"/>
      <c r="BN30" s="271"/>
      <c r="BO30" s="271"/>
      <c r="BP30" s="271"/>
      <c r="BQ30" s="271"/>
      <c r="BR30" s="271"/>
      <c r="BS30" s="271"/>
      <c r="BT30" s="271"/>
      <c r="BU30" s="271"/>
      <c r="BV30" s="271"/>
      <c r="BW30" s="271"/>
      <c r="BX30" s="271"/>
      <c r="BY30" s="271"/>
      <c r="BZ30" s="271"/>
      <c r="CA30" s="271"/>
      <c r="CB30" s="271"/>
      <c r="CC30" s="271"/>
      <c r="CD30" s="271"/>
      <c r="CE30" s="271"/>
      <c r="CF30" s="271"/>
      <c r="CG30" s="271"/>
      <c r="CH30" s="271"/>
      <c r="CI30" s="271"/>
      <c r="CJ30" s="271"/>
      <c r="CK30" s="271"/>
      <c r="CL30" s="271"/>
      <c r="CM30" s="271"/>
      <c r="CN30" s="271"/>
      <c r="CO30" s="271"/>
      <c r="CP30" s="271"/>
      <c r="CQ30" s="271"/>
      <c r="CR30" s="271"/>
      <c r="CS30" s="271"/>
      <c r="CT30" s="271"/>
      <c r="CU30" s="271"/>
      <c r="CV30" s="271"/>
      <c r="CW30" s="271"/>
      <c r="CX30" s="271"/>
      <c r="CY30" s="271"/>
      <c r="CZ30" s="271"/>
      <c r="DA30" s="271"/>
      <c r="DB30" s="271"/>
      <c r="DC30" s="271"/>
      <c r="DD30" s="271"/>
      <c r="DE30" s="271"/>
      <c r="DF30" s="271"/>
      <c r="DG30" s="271"/>
      <c r="DH30" s="271"/>
      <c r="DI30" s="271"/>
      <c r="DJ30" s="271"/>
      <c r="DK30" s="271"/>
      <c r="DL30" s="271"/>
      <c r="DM30" s="271"/>
      <c r="DN30" s="271"/>
      <c r="DO30" s="271"/>
      <c r="DP30" s="271"/>
      <c r="DQ30" s="271"/>
      <c r="DR30" s="271"/>
      <c r="DS30" s="271"/>
      <c r="DT30" s="271"/>
      <c r="DU30" s="271"/>
      <c r="DV30" s="271"/>
      <c r="DW30" s="271"/>
      <c r="DX30" s="271"/>
      <c r="DY30" s="271"/>
      <c r="DZ30" s="271"/>
      <c r="EA30" s="271"/>
      <c r="EB30" s="271"/>
      <c r="EC30" s="271"/>
      <c r="ED30" s="271"/>
      <c r="EE30" s="271"/>
      <c r="EF30" s="271"/>
      <c r="EG30" s="271"/>
      <c r="EH30" s="271"/>
      <c r="EI30" s="271"/>
      <c r="EJ30" s="271"/>
      <c r="EK30" s="271"/>
      <c r="EL30" s="271"/>
      <c r="EM30" s="271"/>
      <c r="EN30" s="271"/>
      <c r="EO30" s="271"/>
      <c r="EP30" s="271"/>
      <c r="EQ30" s="271"/>
      <c r="ER30" s="271"/>
      <c r="ES30" s="271"/>
      <c r="ET30" s="271"/>
      <c r="EU30" s="271"/>
      <c r="EV30" s="271"/>
      <c r="EW30" s="271"/>
      <c r="EX30" s="271"/>
      <c r="EY30" s="271"/>
      <c r="EZ30" s="271"/>
      <c r="FA30" s="271"/>
      <c r="FB30" s="271"/>
      <c r="FC30" s="271"/>
      <c r="FD30" s="271"/>
      <c r="FE30" s="271"/>
      <c r="FF30" s="271"/>
      <c r="FG30" s="271"/>
      <c r="FH30" s="271"/>
      <c r="FI30" s="271"/>
      <c r="FJ30" s="271"/>
      <c r="FK30" s="271"/>
      <c r="FL30" s="271"/>
      <c r="FM30" s="271"/>
      <c r="FN30" s="271"/>
      <c r="FO30" s="271"/>
      <c r="FP30" s="271"/>
      <c r="FQ30" s="271"/>
      <c r="FR30" s="271"/>
      <c r="FS30" s="271"/>
      <c r="FT30" s="271"/>
      <c r="FU30" s="271"/>
      <c r="FV30" s="271"/>
      <c r="FW30" s="271"/>
      <c r="FX30" s="271"/>
      <c r="FY30" s="271"/>
      <c r="FZ30" s="271"/>
      <c r="GA30" s="271"/>
      <c r="GB30" s="271"/>
      <c r="GC30" s="271"/>
      <c r="GD30" s="271"/>
      <c r="GE30" s="271"/>
      <c r="GF30" s="271"/>
      <c r="GG30" s="271"/>
      <c r="GH30" s="271"/>
      <c r="GI30" s="271"/>
      <c r="GJ30" s="271"/>
      <c r="GK30" s="271"/>
      <c r="GL30" s="271"/>
      <c r="GM30" s="271"/>
      <c r="GN30" s="271"/>
      <c r="GO30" s="271"/>
      <c r="GP30" s="271"/>
      <c r="GQ30" s="271"/>
      <c r="GR30" s="271"/>
      <c r="GS30" s="271"/>
      <c r="GT30" s="271"/>
      <c r="GU30" s="271"/>
      <c r="GV30" s="271"/>
      <c r="GW30" s="271"/>
      <c r="GX30" s="271"/>
      <c r="GY30" s="271"/>
      <c r="GZ30" s="271"/>
      <c r="HA30" s="271"/>
      <c r="HB30" s="271"/>
      <c r="HC30" s="271"/>
      <c r="HD30" s="271"/>
      <c r="HE30" s="271"/>
      <c r="HF30" s="271"/>
      <c r="HG30" s="271"/>
      <c r="HH30" s="271"/>
      <c r="HI30" s="271"/>
      <c r="HJ30" s="271"/>
      <c r="HK30" s="271"/>
      <c r="HL30" s="271"/>
      <c r="HM30" s="271"/>
      <c r="HN30" s="271"/>
      <c r="HO30" s="271"/>
      <c r="HP30" s="271"/>
      <c r="HQ30" s="271"/>
      <c r="HR30" s="271"/>
      <c r="HS30" s="271"/>
      <c r="HT30" s="271"/>
      <c r="HU30" s="271"/>
      <c r="HV30" s="271"/>
      <c r="HW30" s="271"/>
      <c r="HX30" s="271"/>
      <c r="HY30" s="271"/>
      <c r="HZ30" s="271"/>
      <c r="IA30" s="271"/>
      <c r="IB30" s="271"/>
      <c r="IC30" s="271"/>
      <c r="ID30" s="271"/>
      <c r="IE30" s="271"/>
      <c r="IF30" s="271"/>
      <c r="IG30" s="271"/>
      <c r="IH30" s="271"/>
      <c r="II30" s="271"/>
      <c r="IJ30" s="271"/>
      <c r="IK30" s="271"/>
      <c r="IL30" s="271"/>
      <c r="IM30" s="271"/>
      <c r="IN30" s="271"/>
      <c r="IO30" s="271"/>
      <c r="IP30" s="271"/>
      <c r="IQ30" s="271"/>
      <c r="IR30" s="271"/>
      <c r="IS30" s="271"/>
      <c r="IT30" s="271"/>
      <c r="IU30" s="271"/>
      <c r="IV30" s="271"/>
      <c r="IW30" s="271"/>
    </row>
    <row r="31" customFormat="false" ht="15" hidden="false" customHeight="true" outlineLevel="0" collapsed="false">
      <c r="A31" s="271" t="n">
        <f aca="false">+A30+1</f>
        <v>16</v>
      </c>
      <c r="B31" s="226" t="n">
        <v>0</v>
      </c>
      <c r="C31" s="241"/>
      <c r="D31" s="246" t="n">
        <v>0</v>
      </c>
      <c r="E31" s="241"/>
      <c r="F31" s="235" t="n">
        <v>0</v>
      </c>
      <c r="G31" s="235" t="n">
        <v>0</v>
      </c>
      <c r="H31" s="235" t="n">
        <v>0</v>
      </c>
      <c r="I31" s="235" t="n">
        <f aca="false">I30</f>
        <v>0</v>
      </c>
      <c r="J31" s="272" t="n">
        <f aca="false">SUM(B31:I31)</f>
        <v>0</v>
      </c>
      <c r="K31" s="273"/>
      <c r="L31" s="226" t="n">
        <v>25000</v>
      </c>
      <c r="M31" s="274"/>
      <c r="N31" s="246" t="n">
        <v>0</v>
      </c>
      <c r="O31" s="274"/>
      <c r="P31" s="232" t="n">
        <v>0</v>
      </c>
      <c r="Q31" s="232" t="n">
        <f aca="false">Q30</f>
        <v>0</v>
      </c>
      <c r="R31" s="232" t="n">
        <v>0</v>
      </c>
      <c r="S31" s="232" t="n">
        <v>0</v>
      </c>
      <c r="T31" s="234" t="n">
        <f aca="false">SUM(L31:S31)</f>
        <v>25000</v>
      </c>
      <c r="U31" s="271"/>
      <c r="V31" s="243" t="n">
        <v>0</v>
      </c>
      <c r="W31" s="275"/>
      <c r="X31" s="246" t="n">
        <v>0</v>
      </c>
      <c r="Y31" s="276"/>
      <c r="Z31" s="246" t="n">
        <v>0</v>
      </c>
      <c r="AA31" s="235" t="n">
        <v>0</v>
      </c>
      <c r="AB31" s="236" t="n">
        <v>0</v>
      </c>
      <c r="AC31" s="272" t="n">
        <f aca="false">SUM(V31:AB31)</f>
        <v>0</v>
      </c>
      <c r="AD31" s="271"/>
      <c r="AE31" s="277" t="n">
        <f aca="false">+AC31+T31+J31</f>
        <v>25000</v>
      </c>
      <c r="AF31" s="271"/>
      <c r="AG31" s="278" t="n">
        <f aca="false">B31+L31+V31</f>
        <v>25000</v>
      </c>
      <c r="AH31" s="271" t="n">
        <f aca="false">D31+N31+X31</f>
        <v>0</v>
      </c>
      <c r="AI31" s="279" t="n">
        <f aca="false">AB31+AA31+Z31+S31+R31+Q31+P31+I31+H31+G31+F31</f>
        <v>0</v>
      </c>
      <c r="AJ31" s="271"/>
      <c r="AK31" s="232" t="n">
        <f aca="false">B31+L31</f>
        <v>25000</v>
      </c>
      <c r="AL31" s="232" t="n">
        <f aca="false">V31</f>
        <v>0</v>
      </c>
      <c r="AM31" s="232" t="n">
        <f aca="false">SUM(AK31:AL31)</f>
        <v>25000</v>
      </c>
      <c r="AN31" s="271"/>
      <c r="AO31" s="271" t="n">
        <f aca="false">IF(now-1&gt;AR31,1,"")</f>
        <v>1</v>
      </c>
      <c r="AP31" s="271"/>
      <c r="AQ31" s="271"/>
      <c r="AR31" s="271" t="n">
        <f aca="false">AR30+1</f>
        <v>36510</v>
      </c>
      <c r="AS31" s="280" t="n">
        <v>36510</v>
      </c>
      <c r="AT31" s="271"/>
      <c r="AU31" s="281" t="n">
        <v>25</v>
      </c>
      <c r="AV31" s="271"/>
      <c r="AW31" s="271"/>
      <c r="AX31" s="271"/>
      <c r="AY31" s="271"/>
      <c r="AZ31" s="271"/>
      <c r="BA31" s="271"/>
      <c r="BB31" s="271"/>
      <c r="BC31" s="271"/>
      <c r="BD31" s="271"/>
      <c r="BE31" s="271"/>
      <c r="BF31" s="271"/>
      <c r="BG31" s="271"/>
      <c r="BH31" s="271"/>
      <c r="BI31" s="271"/>
      <c r="BJ31" s="271"/>
      <c r="BK31" s="271"/>
      <c r="BL31" s="271"/>
      <c r="BM31" s="271"/>
      <c r="BN31" s="271"/>
      <c r="BO31" s="271"/>
      <c r="BP31" s="271"/>
      <c r="BQ31" s="271"/>
      <c r="BR31" s="271"/>
      <c r="BS31" s="271"/>
      <c r="BT31" s="271"/>
      <c r="BU31" s="271"/>
      <c r="BV31" s="271"/>
      <c r="BW31" s="271"/>
      <c r="BX31" s="271"/>
      <c r="BY31" s="271"/>
      <c r="BZ31" s="271"/>
      <c r="CA31" s="271"/>
      <c r="CB31" s="271"/>
      <c r="CC31" s="271"/>
      <c r="CD31" s="271"/>
      <c r="CE31" s="271"/>
      <c r="CF31" s="271"/>
      <c r="CG31" s="271"/>
      <c r="CH31" s="271"/>
      <c r="CI31" s="271"/>
      <c r="CJ31" s="271"/>
      <c r="CK31" s="271"/>
      <c r="CL31" s="271"/>
      <c r="CM31" s="271"/>
      <c r="CN31" s="271"/>
      <c r="CO31" s="271"/>
      <c r="CP31" s="271"/>
      <c r="CQ31" s="271"/>
      <c r="CR31" s="271"/>
      <c r="CS31" s="271"/>
      <c r="CT31" s="271"/>
      <c r="CU31" s="271"/>
      <c r="CV31" s="271"/>
      <c r="CW31" s="271"/>
      <c r="CX31" s="271"/>
      <c r="CY31" s="271"/>
      <c r="CZ31" s="271"/>
      <c r="DA31" s="271"/>
      <c r="DB31" s="271"/>
      <c r="DC31" s="271"/>
      <c r="DD31" s="271"/>
      <c r="DE31" s="271"/>
      <c r="DF31" s="271"/>
      <c r="DG31" s="271"/>
      <c r="DH31" s="271"/>
      <c r="DI31" s="271"/>
      <c r="DJ31" s="271"/>
      <c r="DK31" s="271"/>
      <c r="DL31" s="271"/>
      <c r="DM31" s="271"/>
      <c r="DN31" s="271"/>
      <c r="DO31" s="271"/>
      <c r="DP31" s="271"/>
      <c r="DQ31" s="271"/>
      <c r="DR31" s="271"/>
      <c r="DS31" s="271"/>
      <c r="DT31" s="271"/>
      <c r="DU31" s="271"/>
      <c r="DV31" s="271"/>
      <c r="DW31" s="271"/>
      <c r="DX31" s="271"/>
      <c r="DY31" s="271"/>
      <c r="DZ31" s="271"/>
      <c r="EA31" s="271"/>
      <c r="EB31" s="271"/>
      <c r="EC31" s="271"/>
      <c r="ED31" s="271"/>
      <c r="EE31" s="271"/>
      <c r="EF31" s="271"/>
      <c r="EG31" s="271"/>
      <c r="EH31" s="271"/>
      <c r="EI31" s="271"/>
      <c r="EJ31" s="271"/>
      <c r="EK31" s="271"/>
      <c r="EL31" s="271"/>
      <c r="EM31" s="271"/>
      <c r="EN31" s="271"/>
      <c r="EO31" s="271"/>
      <c r="EP31" s="271"/>
      <c r="EQ31" s="271"/>
      <c r="ER31" s="271"/>
      <c r="ES31" s="271"/>
      <c r="ET31" s="271"/>
      <c r="EU31" s="271"/>
      <c r="EV31" s="271"/>
      <c r="EW31" s="271"/>
      <c r="EX31" s="271"/>
      <c r="EY31" s="271"/>
      <c r="EZ31" s="271"/>
      <c r="FA31" s="271"/>
      <c r="FB31" s="271"/>
      <c r="FC31" s="271"/>
      <c r="FD31" s="271"/>
      <c r="FE31" s="271"/>
      <c r="FF31" s="271"/>
      <c r="FG31" s="271"/>
      <c r="FH31" s="271"/>
      <c r="FI31" s="271"/>
      <c r="FJ31" s="271"/>
      <c r="FK31" s="271"/>
      <c r="FL31" s="271"/>
      <c r="FM31" s="271"/>
      <c r="FN31" s="271"/>
      <c r="FO31" s="271"/>
      <c r="FP31" s="271"/>
      <c r="FQ31" s="271"/>
      <c r="FR31" s="271"/>
      <c r="FS31" s="271"/>
      <c r="FT31" s="271"/>
      <c r="FU31" s="271"/>
      <c r="FV31" s="271"/>
      <c r="FW31" s="271"/>
      <c r="FX31" s="271"/>
      <c r="FY31" s="271"/>
      <c r="FZ31" s="271"/>
      <c r="GA31" s="271"/>
      <c r="GB31" s="271"/>
      <c r="GC31" s="271"/>
      <c r="GD31" s="271"/>
      <c r="GE31" s="271"/>
      <c r="GF31" s="271"/>
      <c r="GG31" s="271"/>
      <c r="GH31" s="271"/>
      <c r="GI31" s="271"/>
      <c r="GJ31" s="271"/>
      <c r="GK31" s="271"/>
      <c r="GL31" s="271"/>
      <c r="GM31" s="271"/>
      <c r="GN31" s="271"/>
      <c r="GO31" s="271"/>
      <c r="GP31" s="271"/>
      <c r="GQ31" s="271"/>
      <c r="GR31" s="271"/>
      <c r="GS31" s="271"/>
      <c r="GT31" s="271"/>
      <c r="GU31" s="271"/>
      <c r="GV31" s="271"/>
      <c r="GW31" s="271"/>
      <c r="GX31" s="271"/>
      <c r="GY31" s="271"/>
      <c r="GZ31" s="271"/>
      <c r="HA31" s="271"/>
      <c r="HB31" s="271"/>
      <c r="HC31" s="271"/>
      <c r="HD31" s="271"/>
      <c r="HE31" s="271"/>
      <c r="HF31" s="271"/>
      <c r="HG31" s="271"/>
      <c r="HH31" s="271"/>
      <c r="HI31" s="271"/>
      <c r="HJ31" s="271"/>
      <c r="HK31" s="271"/>
      <c r="HL31" s="271"/>
      <c r="HM31" s="271"/>
      <c r="HN31" s="271"/>
      <c r="HO31" s="271"/>
      <c r="HP31" s="271"/>
      <c r="HQ31" s="271"/>
      <c r="HR31" s="271"/>
      <c r="HS31" s="271"/>
      <c r="HT31" s="271"/>
      <c r="HU31" s="271"/>
      <c r="HV31" s="271"/>
      <c r="HW31" s="271"/>
      <c r="HX31" s="271"/>
      <c r="HY31" s="271"/>
      <c r="HZ31" s="271"/>
      <c r="IA31" s="271"/>
      <c r="IB31" s="271"/>
      <c r="IC31" s="271"/>
      <c r="ID31" s="271"/>
      <c r="IE31" s="271"/>
      <c r="IF31" s="271"/>
      <c r="IG31" s="271"/>
      <c r="IH31" s="271"/>
      <c r="II31" s="271"/>
      <c r="IJ31" s="271"/>
      <c r="IK31" s="271"/>
      <c r="IL31" s="271"/>
      <c r="IM31" s="271"/>
      <c r="IN31" s="271"/>
      <c r="IO31" s="271"/>
      <c r="IP31" s="271"/>
      <c r="IQ31" s="271"/>
      <c r="IR31" s="271"/>
      <c r="IS31" s="271"/>
      <c r="IT31" s="271"/>
      <c r="IU31" s="271"/>
      <c r="IV31" s="271"/>
      <c r="IW31" s="271"/>
    </row>
    <row r="32" customFormat="false" ht="15" hidden="false" customHeight="true" outlineLevel="0" collapsed="false">
      <c r="A32" s="271" t="n">
        <f aca="false">+A31+1</f>
        <v>17</v>
      </c>
      <c r="B32" s="226" t="n">
        <v>0</v>
      </c>
      <c r="C32" s="241"/>
      <c r="D32" s="246" t="n">
        <v>0</v>
      </c>
      <c r="E32" s="241"/>
      <c r="F32" s="235" t="n">
        <v>0</v>
      </c>
      <c r="G32" s="235" t="n">
        <v>0</v>
      </c>
      <c r="H32" s="235" t="n">
        <v>0</v>
      </c>
      <c r="I32" s="235" t="n">
        <f aca="false">I31</f>
        <v>0</v>
      </c>
      <c r="J32" s="272" t="n">
        <f aca="false">SUM(B32:I32)</f>
        <v>0</v>
      </c>
      <c r="K32" s="273"/>
      <c r="L32" s="226" t="n">
        <v>3125</v>
      </c>
      <c r="M32" s="274"/>
      <c r="N32" s="246" t="n">
        <v>0</v>
      </c>
      <c r="O32" s="274"/>
      <c r="P32" s="232" t="n">
        <v>0</v>
      </c>
      <c r="Q32" s="232" t="n">
        <f aca="false">Q31</f>
        <v>0</v>
      </c>
      <c r="R32" s="232" t="n">
        <v>0</v>
      </c>
      <c r="S32" s="232" t="n">
        <v>0</v>
      </c>
      <c r="T32" s="234" t="n">
        <f aca="false">SUM(L32:S32)</f>
        <v>3125</v>
      </c>
      <c r="U32" s="271"/>
      <c r="V32" s="243" t="n">
        <f aca="false">IF(AO32=1,0,IF((35000-L32-B32)&lt;0,0,35000-L32-B32))</f>
        <v>0</v>
      </c>
      <c r="W32" s="275"/>
      <c r="X32" s="246" t="n">
        <v>0</v>
      </c>
      <c r="Y32" s="276"/>
      <c r="Z32" s="246" t="n">
        <v>0</v>
      </c>
      <c r="AA32" s="235" t="n">
        <v>0</v>
      </c>
      <c r="AB32" s="236" t="n">
        <v>0</v>
      </c>
      <c r="AC32" s="272" t="n">
        <f aca="false">SUM(V32:AB32)</f>
        <v>0</v>
      </c>
      <c r="AD32" s="271"/>
      <c r="AE32" s="277" t="n">
        <f aca="false">+AC32+T32+J32</f>
        <v>3125</v>
      </c>
      <c r="AF32" s="271"/>
      <c r="AG32" s="278" t="n">
        <f aca="false">B32+L32+V32</f>
        <v>3125</v>
      </c>
      <c r="AH32" s="271" t="n">
        <f aca="false">D32+N32+X32</f>
        <v>0</v>
      </c>
      <c r="AI32" s="279" t="n">
        <f aca="false">AB32+AA32+Z32+S32+R32+Q32+P32+I32+H32+G32+F32</f>
        <v>0</v>
      </c>
      <c r="AJ32" s="271"/>
      <c r="AK32" s="232" t="n">
        <f aca="false">B32+L32</f>
        <v>3125</v>
      </c>
      <c r="AL32" s="232" t="n">
        <f aca="false">V32</f>
        <v>0</v>
      </c>
      <c r="AM32" s="232" t="n">
        <f aca="false">SUM(AK32:AL32)</f>
        <v>3125</v>
      </c>
      <c r="AN32" s="271"/>
      <c r="AO32" s="271" t="n">
        <f aca="false">IF(now-1&gt;AR32,1,"")</f>
        <v>1</v>
      </c>
      <c r="AP32" s="271"/>
      <c r="AQ32" s="271"/>
      <c r="AR32" s="271" t="n">
        <f aca="false">AR31+1</f>
        <v>36511</v>
      </c>
      <c r="AS32" s="280" t="n">
        <v>36511</v>
      </c>
      <c r="AT32" s="271"/>
      <c r="AU32" s="281" t="n">
        <v>3.125</v>
      </c>
      <c r="AV32" s="271"/>
      <c r="AW32" s="271"/>
      <c r="AX32" s="271"/>
      <c r="AY32" s="271"/>
      <c r="AZ32" s="271"/>
      <c r="BA32" s="271"/>
      <c r="BB32" s="271"/>
      <c r="BC32" s="271"/>
      <c r="BD32" s="271"/>
      <c r="BE32" s="271"/>
      <c r="BF32" s="271"/>
      <c r="BG32" s="271"/>
      <c r="BH32" s="271"/>
      <c r="BI32" s="271"/>
      <c r="BJ32" s="271"/>
      <c r="BK32" s="271"/>
      <c r="BL32" s="271"/>
      <c r="BM32" s="271"/>
      <c r="BN32" s="271"/>
      <c r="BO32" s="271"/>
      <c r="BP32" s="271"/>
      <c r="BQ32" s="271"/>
      <c r="BR32" s="271"/>
      <c r="BS32" s="271"/>
      <c r="BT32" s="271"/>
      <c r="BU32" s="271"/>
      <c r="BV32" s="271"/>
      <c r="BW32" s="271"/>
      <c r="BX32" s="271"/>
      <c r="BY32" s="271"/>
      <c r="BZ32" s="271"/>
      <c r="CA32" s="271"/>
      <c r="CB32" s="271"/>
      <c r="CC32" s="271"/>
      <c r="CD32" s="271"/>
      <c r="CE32" s="271"/>
      <c r="CF32" s="271"/>
      <c r="CG32" s="271"/>
      <c r="CH32" s="271"/>
      <c r="CI32" s="271"/>
      <c r="CJ32" s="271"/>
      <c r="CK32" s="271"/>
      <c r="CL32" s="271"/>
      <c r="CM32" s="271"/>
      <c r="CN32" s="271"/>
      <c r="CO32" s="271"/>
      <c r="CP32" s="271"/>
      <c r="CQ32" s="271"/>
      <c r="CR32" s="271"/>
      <c r="CS32" s="271"/>
      <c r="CT32" s="271"/>
      <c r="CU32" s="271"/>
      <c r="CV32" s="271"/>
      <c r="CW32" s="271"/>
      <c r="CX32" s="271"/>
      <c r="CY32" s="271"/>
      <c r="CZ32" s="271"/>
      <c r="DA32" s="271"/>
      <c r="DB32" s="271"/>
      <c r="DC32" s="271"/>
      <c r="DD32" s="271"/>
      <c r="DE32" s="271"/>
      <c r="DF32" s="271"/>
      <c r="DG32" s="271"/>
      <c r="DH32" s="271"/>
      <c r="DI32" s="271"/>
      <c r="DJ32" s="271"/>
      <c r="DK32" s="271"/>
      <c r="DL32" s="271"/>
      <c r="DM32" s="271"/>
      <c r="DN32" s="271"/>
      <c r="DO32" s="271"/>
      <c r="DP32" s="271"/>
      <c r="DQ32" s="271"/>
      <c r="DR32" s="271"/>
      <c r="DS32" s="271"/>
      <c r="DT32" s="271"/>
      <c r="DU32" s="271"/>
      <c r="DV32" s="271"/>
      <c r="DW32" s="271"/>
      <c r="DX32" s="271"/>
      <c r="DY32" s="271"/>
      <c r="DZ32" s="271"/>
      <c r="EA32" s="271"/>
      <c r="EB32" s="271"/>
      <c r="EC32" s="271"/>
      <c r="ED32" s="271"/>
      <c r="EE32" s="271"/>
      <c r="EF32" s="271"/>
      <c r="EG32" s="271"/>
      <c r="EH32" s="271"/>
      <c r="EI32" s="271"/>
      <c r="EJ32" s="271"/>
      <c r="EK32" s="271"/>
      <c r="EL32" s="271"/>
      <c r="EM32" s="271"/>
      <c r="EN32" s="271"/>
      <c r="EO32" s="271"/>
      <c r="EP32" s="271"/>
      <c r="EQ32" s="271"/>
      <c r="ER32" s="271"/>
      <c r="ES32" s="271"/>
      <c r="ET32" s="271"/>
      <c r="EU32" s="271"/>
      <c r="EV32" s="271"/>
      <c r="EW32" s="271"/>
      <c r="EX32" s="271"/>
      <c r="EY32" s="271"/>
      <c r="EZ32" s="271"/>
      <c r="FA32" s="271"/>
      <c r="FB32" s="271"/>
      <c r="FC32" s="271"/>
      <c r="FD32" s="271"/>
      <c r="FE32" s="271"/>
      <c r="FF32" s="271"/>
      <c r="FG32" s="271"/>
      <c r="FH32" s="271"/>
      <c r="FI32" s="271"/>
      <c r="FJ32" s="271"/>
      <c r="FK32" s="271"/>
      <c r="FL32" s="271"/>
      <c r="FM32" s="271"/>
      <c r="FN32" s="271"/>
      <c r="FO32" s="271"/>
      <c r="FP32" s="271"/>
      <c r="FQ32" s="271"/>
      <c r="FR32" s="271"/>
      <c r="FS32" s="271"/>
      <c r="FT32" s="271"/>
      <c r="FU32" s="271"/>
      <c r="FV32" s="271"/>
      <c r="FW32" s="271"/>
      <c r="FX32" s="271"/>
      <c r="FY32" s="271"/>
      <c r="FZ32" s="271"/>
      <c r="GA32" s="271"/>
      <c r="GB32" s="271"/>
      <c r="GC32" s="271"/>
      <c r="GD32" s="271"/>
      <c r="GE32" s="271"/>
      <c r="GF32" s="271"/>
      <c r="GG32" s="271"/>
      <c r="GH32" s="271"/>
      <c r="GI32" s="271"/>
      <c r="GJ32" s="271"/>
      <c r="GK32" s="271"/>
      <c r="GL32" s="271"/>
      <c r="GM32" s="271"/>
      <c r="GN32" s="271"/>
      <c r="GO32" s="271"/>
      <c r="GP32" s="271"/>
      <c r="GQ32" s="271"/>
      <c r="GR32" s="271"/>
      <c r="GS32" s="271"/>
      <c r="GT32" s="271"/>
      <c r="GU32" s="271"/>
      <c r="GV32" s="271"/>
      <c r="GW32" s="271"/>
      <c r="GX32" s="271"/>
      <c r="GY32" s="271"/>
      <c r="GZ32" s="271"/>
      <c r="HA32" s="271"/>
      <c r="HB32" s="271"/>
      <c r="HC32" s="271"/>
      <c r="HD32" s="271"/>
      <c r="HE32" s="271"/>
      <c r="HF32" s="271"/>
      <c r="HG32" s="271"/>
      <c r="HH32" s="271"/>
      <c r="HI32" s="271"/>
      <c r="HJ32" s="271"/>
      <c r="HK32" s="271"/>
      <c r="HL32" s="271"/>
      <c r="HM32" s="271"/>
      <c r="HN32" s="271"/>
      <c r="HO32" s="271"/>
      <c r="HP32" s="271"/>
      <c r="HQ32" s="271"/>
      <c r="HR32" s="271"/>
      <c r="HS32" s="271"/>
      <c r="HT32" s="271"/>
      <c r="HU32" s="271"/>
      <c r="HV32" s="271"/>
      <c r="HW32" s="271"/>
      <c r="HX32" s="271"/>
      <c r="HY32" s="271"/>
      <c r="HZ32" s="271"/>
      <c r="IA32" s="271"/>
      <c r="IB32" s="271"/>
      <c r="IC32" s="271"/>
      <c r="ID32" s="271"/>
      <c r="IE32" s="271"/>
      <c r="IF32" s="271"/>
      <c r="IG32" s="271"/>
      <c r="IH32" s="271"/>
      <c r="II32" s="271"/>
      <c r="IJ32" s="271"/>
      <c r="IK32" s="271"/>
      <c r="IL32" s="271"/>
      <c r="IM32" s="271"/>
      <c r="IN32" s="271"/>
      <c r="IO32" s="271"/>
      <c r="IP32" s="271"/>
      <c r="IQ32" s="271"/>
      <c r="IR32" s="271"/>
      <c r="IS32" s="271"/>
      <c r="IT32" s="271"/>
      <c r="IU32" s="271"/>
      <c r="IV32" s="271"/>
      <c r="IW32" s="271"/>
    </row>
    <row r="33" customFormat="false" ht="15" hidden="false" customHeight="true" outlineLevel="0" collapsed="false">
      <c r="A33" s="271" t="n">
        <f aca="false">+A32+1</f>
        <v>18</v>
      </c>
      <c r="B33" s="226" t="n">
        <v>0</v>
      </c>
      <c r="C33" s="241"/>
      <c r="D33" s="246" t="n">
        <v>0</v>
      </c>
      <c r="E33" s="241"/>
      <c r="F33" s="235" t="n">
        <v>0</v>
      </c>
      <c r="G33" s="235" t="n">
        <v>0</v>
      </c>
      <c r="H33" s="235" t="n">
        <v>0</v>
      </c>
      <c r="I33" s="235" t="n">
        <f aca="false">I32</f>
        <v>0</v>
      </c>
      <c r="J33" s="272" t="n">
        <f aca="false">SUM(B33:I33)</f>
        <v>0</v>
      </c>
      <c r="K33" s="273"/>
      <c r="L33" s="226" t="n">
        <v>0</v>
      </c>
      <c r="M33" s="274"/>
      <c r="N33" s="246" t="n">
        <v>0</v>
      </c>
      <c r="O33" s="274"/>
      <c r="P33" s="232" t="n">
        <v>0</v>
      </c>
      <c r="Q33" s="232" t="n">
        <f aca="false">Q32</f>
        <v>0</v>
      </c>
      <c r="R33" s="232" t="n">
        <v>0</v>
      </c>
      <c r="S33" s="232" t="n">
        <v>0</v>
      </c>
      <c r="T33" s="234" t="n">
        <f aca="false">SUM(L33:S33)</f>
        <v>0</v>
      </c>
      <c r="U33" s="271"/>
      <c r="V33" s="243" t="n">
        <v>0</v>
      </c>
      <c r="W33" s="275"/>
      <c r="X33" s="246" t="n">
        <v>0</v>
      </c>
      <c r="Y33" s="276"/>
      <c r="Z33" s="246" t="n">
        <v>0</v>
      </c>
      <c r="AA33" s="235" t="n">
        <v>0</v>
      </c>
      <c r="AB33" s="236" t="n">
        <v>0</v>
      </c>
      <c r="AC33" s="272" t="n">
        <f aca="false">SUM(V33:AB33)</f>
        <v>0</v>
      </c>
      <c r="AD33" s="271"/>
      <c r="AE33" s="277" t="n">
        <f aca="false">+AC33+T33+J33</f>
        <v>0</v>
      </c>
      <c r="AF33" s="271"/>
      <c r="AG33" s="278" t="n">
        <f aca="false">B33+L33+V33</f>
        <v>0</v>
      </c>
      <c r="AH33" s="271" t="n">
        <f aca="false">D33+N33+X33</f>
        <v>0</v>
      </c>
      <c r="AI33" s="279" t="n">
        <f aca="false">AB33+AA33+Z33+S33+R33+Q33+P33+I33+H33+G33+F33</f>
        <v>0</v>
      </c>
      <c r="AJ33" s="271"/>
      <c r="AK33" s="232" t="n">
        <f aca="false">B33+L33</f>
        <v>0</v>
      </c>
      <c r="AL33" s="232" t="n">
        <f aca="false">V33</f>
        <v>0</v>
      </c>
      <c r="AM33" s="232" t="n">
        <f aca="false">SUM(AK33:AL33)</f>
        <v>0</v>
      </c>
      <c r="AN33" s="271"/>
      <c r="AO33" s="271" t="n">
        <f aca="false">IF(now-1&gt;AR33,1,"")</f>
        <v>1</v>
      </c>
      <c r="AP33" s="271"/>
      <c r="AQ33" s="271"/>
      <c r="AR33" s="271" t="n">
        <f aca="false">AR32+1</f>
        <v>36512</v>
      </c>
      <c r="AS33" s="280" t="n">
        <v>36512</v>
      </c>
      <c r="AT33" s="271"/>
      <c r="AU33" s="281" t="n">
        <v>0</v>
      </c>
      <c r="AV33" s="271"/>
      <c r="AW33" s="271"/>
      <c r="AX33" s="271"/>
      <c r="AY33" s="271"/>
      <c r="AZ33" s="271"/>
      <c r="BA33" s="271"/>
      <c r="BB33" s="271"/>
      <c r="BC33" s="271"/>
      <c r="BD33" s="271"/>
      <c r="BE33" s="271"/>
      <c r="BF33" s="271"/>
      <c r="BG33" s="271"/>
      <c r="BH33" s="271"/>
      <c r="BI33" s="271"/>
      <c r="BJ33" s="271"/>
      <c r="BK33" s="271"/>
      <c r="BL33" s="271"/>
      <c r="BM33" s="271"/>
      <c r="BN33" s="271"/>
      <c r="BO33" s="271"/>
      <c r="BP33" s="271"/>
      <c r="BQ33" s="271"/>
      <c r="BR33" s="271"/>
      <c r="BS33" s="271"/>
      <c r="BT33" s="271"/>
      <c r="BU33" s="271"/>
      <c r="BV33" s="271"/>
      <c r="BW33" s="271"/>
      <c r="BX33" s="271"/>
      <c r="BY33" s="271"/>
      <c r="BZ33" s="271"/>
      <c r="CA33" s="271"/>
      <c r="CB33" s="271"/>
      <c r="CC33" s="271"/>
      <c r="CD33" s="271"/>
      <c r="CE33" s="271"/>
      <c r="CF33" s="271"/>
      <c r="CG33" s="271"/>
      <c r="CH33" s="271"/>
      <c r="CI33" s="271"/>
      <c r="CJ33" s="271"/>
      <c r="CK33" s="271"/>
      <c r="CL33" s="271"/>
      <c r="CM33" s="271"/>
      <c r="CN33" s="271"/>
      <c r="CO33" s="271"/>
      <c r="CP33" s="271"/>
      <c r="CQ33" s="271"/>
      <c r="CR33" s="271"/>
      <c r="CS33" s="271"/>
      <c r="CT33" s="271"/>
      <c r="CU33" s="271"/>
      <c r="CV33" s="271"/>
      <c r="CW33" s="271"/>
      <c r="CX33" s="271"/>
      <c r="CY33" s="271"/>
      <c r="CZ33" s="271"/>
      <c r="DA33" s="271"/>
      <c r="DB33" s="271"/>
      <c r="DC33" s="271"/>
      <c r="DD33" s="271"/>
      <c r="DE33" s="271"/>
      <c r="DF33" s="271"/>
      <c r="DG33" s="271"/>
      <c r="DH33" s="271"/>
      <c r="DI33" s="271"/>
      <c r="DJ33" s="271"/>
      <c r="DK33" s="271"/>
      <c r="DL33" s="271"/>
      <c r="DM33" s="271"/>
      <c r="DN33" s="271"/>
      <c r="DO33" s="271"/>
      <c r="DP33" s="271"/>
      <c r="DQ33" s="271"/>
      <c r="DR33" s="271"/>
      <c r="DS33" s="271"/>
      <c r="DT33" s="271"/>
      <c r="DU33" s="271"/>
      <c r="DV33" s="271"/>
      <c r="DW33" s="271"/>
      <c r="DX33" s="271"/>
      <c r="DY33" s="271"/>
      <c r="DZ33" s="271"/>
      <c r="EA33" s="271"/>
      <c r="EB33" s="271"/>
      <c r="EC33" s="271"/>
      <c r="ED33" s="271"/>
      <c r="EE33" s="271"/>
      <c r="EF33" s="271"/>
      <c r="EG33" s="271"/>
      <c r="EH33" s="271"/>
      <c r="EI33" s="271"/>
      <c r="EJ33" s="271"/>
      <c r="EK33" s="271"/>
      <c r="EL33" s="271"/>
      <c r="EM33" s="271"/>
      <c r="EN33" s="271"/>
      <c r="EO33" s="271"/>
      <c r="EP33" s="271"/>
      <c r="EQ33" s="271"/>
      <c r="ER33" s="271"/>
      <c r="ES33" s="271"/>
      <c r="ET33" s="271"/>
      <c r="EU33" s="271"/>
      <c r="EV33" s="271"/>
      <c r="EW33" s="271"/>
      <c r="EX33" s="271"/>
      <c r="EY33" s="271"/>
      <c r="EZ33" s="271"/>
      <c r="FA33" s="271"/>
      <c r="FB33" s="271"/>
      <c r="FC33" s="271"/>
      <c r="FD33" s="271"/>
      <c r="FE33" s="271"/>
      <c r="FF33" s="271"/>
      <c r="FG33" s="271"/>
      <c r="FH33" s="271"/>
      <c r="FI33" s="271"/>
      <c r="FJ33" s="271"/>
      <c r="FK33" s="271"/>
      <c r="FL33" s="271"/>
      <c r="FM33" s="271"/>
      <c r="FN33" s="271"/>
      <c r="FO33" s="271"/>
      <c r="FP33" s="271"/>
      <c r="FQ33" s="271"/>
      <c r="FR33" s="271"/>
      <c r="FS33" s="271"/>
      <c r="FT33" s="271"/>
      <c r="FU33" s="271"/>
      <c r="FV33" s="271"/>
      <c r="FW33" s="271"/>
      <c r="FX33" s="271"/>
      <c r="FY33" s="271"/>
      <c r="FZ33" s="271"/>
      <c r="GA33" s="271"/>
      <c r="GB33" s="271"/>
      <c r="GC33" s="271"/>
      <c r="GD33" s="271"/>
      <c r="GE33" s="271"/>
      <c r="GF33" s="271"/>
      <c r="GG33" s="271"/>
      <c r="GH33" s="271"/>
      <c r="GI33" s="271"/>
      <c r="GJ33" s="271"/>
      <c r="GK33" s="271"/>
      <c r="GL33" s="271"/>
      <c r="GM33" s="271"/>
      <c r="GN33" s="271"/>
      <c r="GO33" s="271"/>
      <c r="GP33" s="271"/>
      <c r="GQ33" s="271"/>
      <c r="GR33" s="271"/>
      <c r="GS33" s="271"/>
      <c r="GT33" s="271"/>
      <c r="GU33" s="271"/>
      <c r="GV33" s="271"/>
      <c r="GW33" s="271"/>
      <c r="GX33" s="271"/>
      <c r="GY33" s="271"/>
      <c r="GZ33" s="271"/>
      <c r="HA33" s="271"/>
      <c r="HB33" s="271"/>
      <c r="HC33" s="271"/>
      <c r="HD33" s="271"/>
      <c r="HE33" s="271"/>
      <c r="HF33" s="271"/>
      <c r="HG33" s="271"/>
      <c r="HH33" s="271"/>
      <c r="HI33" s="271"/>
      <c r="HJ33" s="271"/>
      <c r="HK33" s="271"/>
      <c r="HL33" s="271"/>
      <c r="HM33" s="271"/>
      <c r="HN33" s="271"/>
      <c r="HO33" s="271"/>
      <c r="HP33" s="271"/>
      <c r="HQ33" s="271"/>
      <c r="HR33" s="271"/>
      <c r="HS33" s="271"/>
      <c r="HT33" s="271"/>
      <c r="HU33" s="271"/>
      <c r="HV33" s="271"/>
      <c r="HW33" s="271"/>
      <c r="HX33" s="271"/>
      <c r="HY33" s="271"/>
      <c r="HZ33" s="271"/>
      <c r="IA33" s="271"/>
      <c r="IB33" s="271"/>
      <c r="IC33" s="271"/>
      <c r="ID33" s="271"/>
      <c r="IE33" s="271"/>
      <c r="IF33" s="271"/>
      <c r="IG33" s="271"/>
      <c r="IH33" s="271"/>
      <c r="II33" s="271"/>
      <c r="IJ33" s="271"/>
      <c r="IK33" s="271"/>
      <c r="IL33" s="271"/>
      <c r="IM33" s="271"/>
      <c r="IN33" s="271"/>
      <c r="IO33" s="271"/>
      <c r="IP33" s="271"/>
      <c r="IQ33" s="271"/>
      <c r="IR33" s="271"/>
      <c r="IS33" s="271"/>
      <c r="IT33" s="271"/>
      <c r="IU33" s="271"/>
      <c r="IV33" s="271"/>
      <c r="IW33" s="271"/>
    </row>
    <row r="34" customFormat="false" ht="15" hidden="false" customHeight="true" outlineLevel="0" collapsed="false">
      <c r="A34" s="271" t="n">
        <f aca="false">+A33+1</f>
        <v>19</v>
      </c>
      <c r="B34" s="226" t="n">
        <v>0</v>
      </c>
      <c r="C34" s="241"/>
      <c r="D34" s="246" t="n">
        <v>0</v>
      </c>
      <c r="E34" s="241"/>
      <c r="F34" s="235" t="n">
        <v>0</v>
      </c>
      <c r="G34" s="235" t="n">
        <v>0</v>
      </c>
      <c r="H34" s="235" t="n">
        <v>0</v>
      </c>
      <c r="I34" s="235" t="n">
        <f aca="false">I33</f>
        <v>0</v>
      </c>
      <c r="J34" s="272" t="n">
        <f aca="false">SUM(B34:I34)</f>
        <v>0</v>
      </c>
      <c r="K34" s="273"/>
      <c r="L34" s="226" t="n">
        <v>6250</v>
      </c>
      <c r="M34" s="274"/>
      <c r="N34" s="246" t="n">
        <v>0</v>
      </c>
      <c r="O34" s="274"/>
      <c r="P34" s="232" t="n">
        <v>0</v>
      </c>
      <c r="Q34" s="232" t="n">
        <f aca="false">Q33</f>
        <v>0</v>
      </c>
      <c r="R34" s="232" t="n">
        <v>0</v>
      </c>
      <c r="S34" s="232" t="n">
        <v>0</v>
      </c>
      <c r="T34" s="234" t="n">
        <f aca="false">SUM(L34:S34)</f>
        <v>6250</v>
      </c>
      <c r="U34" s="271"/>
      <c r="V34" s="243" t="n">
        <v>0</v>
      </c>
      <c r="W34" s="275"/>
      <c r="X34" s="246" t="n">
        <v>0</v>
      </c>
      <c r="Y34" s="276"/>
      <c r="Z34" s="246" t="n">
        <v>0</v>
      </c>
      <c r="AA34" s="235" t="n">
        <v>0</v>
      </c>
      <c r="AB34" s="236" t="n">
        <v>0</v>
      </c>
      <c r="AC34" s="272" t="n">
        <f aca="false">SUM(V34:AB34)</f>
        <v>0</v>
      </c>
      <c r="AD34" s="271"/>
      <c r="AE34" s="277" t="n">
        <f aca="false">+AC34+T34+J34</f>
        <v>6250</v>
      </c>
      <c r="AF34" s="271"/>
      <c r="AG34" s="278" t="n">
        <f aca="false">B34+L34+V34</f>
        <v>6250</v>
      </c>
      <c r="AH34" s="271" t="n">
        <f aca="false">D34+N34+X34</f>
        <v>0</v>
      </c>
      <c r="AI34" s="279" t="n">
        <f aca="false">AB34+AA34+Z34+S34+R34+Q34+P34+I34+H34+G34+F34</f>
        <v>0</v>
      </c>
      <c r="AJ34" s="271"/>
      <c r="AK34" s="232" t="n">
        <f aca="false">B34+L34</f>
        <v>6250</v>
      </c>
      <c r="AL34" s="232" t="n">
        <f aca="false">V34</f>
        <v>0</v>
      </c>
      <c r="AM34" s="232" t="n">
        <f aca="false">SUM(AK34:AL34)</f>
        <v>6250</v>
      </c>
      <c r="AN34" s="271"/>
      <c r="AO34" s="271" t="n">
        <f aca="false">IF(now-1&gt;AR34,1,"")</f>
        <v>1</v>
      </c>
      <c r="AP34" s="271"/>
      <c r="AQ34" s="271"/>
      <c r="AR34" s="271" t="n">
        <f aca="false">AR33+1</f>
        <v>36513</v>
      </c>
      <c r="AS34" s="280" t="n">
        <v>36513</v>
      </c>
      <c r="AT34" s="271"/>
      <c r="AU34" s="281" t="n">
        <v>6.25</v>
      </c>
      <c r="AV34" s="271"/>
      <c r="AW34" s="271"/>
      <c r="AX34" s="271"/>
      <c r="AY34" s="271"/>
      <c r="AZ34" s="271"/>
      <c r="BA34" s="271"/>
      <c r="BB34" s="271"/>
      <c r="BC34" s="271"/>
      <c r="BD34" s="271"/>
      <c r="BE34" s="271"/>
      <c r="BF34" s="271"/>
      <c r="BG34" s="271"/>
      <c r="BH34" s="271"/>
      <c r="BI34" s="271"/>
      <c r="BJ34" s="271"/>
      <c r="BK34" s="271"/>
      <c r="BL34" s="271"/>
      <c r="BM34" s="271"/>
      <c r="BN34" s="271"/>
      <c r="BO34" s="271"/>
      <c r="BP34" s="271"/>
      <c r="BQ34" s="271"/>
      <c r="BR34" s="271"/>
      <c r="BS34" s="271"/>
      <c r="BT34" s="271"/>
      <c r="BU34" s="271"/>
      <c r="BV34" s="271"/>
      <c r="BW34" s="271"/>
      <c r="BX34" s="271"/>
      <c r="BY34" s="271"/>
      <c r="BZ34" s="271"/>
      <c r="CA34" s="271"/>
      <c r="CB34" s="271"/>
      <c r="CC34" s="271"/>
      <c r="CD34" s="271"/>
      <c r="CE34" s="271"/>
      <c r="CF34" s="271"/>
      <c r="CG34" s="271"/>
      <c r="CH34" s="271"/>
      <c r="CI34" s="271"/>
      <c r="CJ34" s="271"/>
      <c r="CK34" s="271"/>
      <c r="CL34" s="271"/>
      <c r="CM34" s="271"/>
      <c r="CN34" s="271"/>
      <c r="CO34" s="271"/>
      <c r="CP34" s="271"/>
      <c r="CQ34" s="271"/>
      <c r="CR34" s="271"/>
      <c r="CS34" s="271"/>
      <c r="CT34" s="271"/>
      <c r="CU34" s="271"/>
      <c r="CV34" s="271"/>
      <c r="CW34" s="271"/>
      <c r="CX34" s="271"/>
      <c r="CY34" s="271"/>
      <c r="CZ34" s="271"/>
      <c r="DA34" s="271"/>
      <c r="DB34" s="271"/>
      <c r="DC34" s="271"/>
      <c r="DD34" s="271"/>
      <c r="DE34" s="271"/>
      <c r="DF34" s="271"/>
      <c r="DG34" s="271"/>
      <c r="DH34" s="271"/>
      <c r="DI34" s="271"/>
      <c r="DJ34" s="271"/>
      <c r="DK34" s="271"/>
      <c r="DL34" s="271"/>
      <c r="DM34" s="271"/>
      <c r="DN34" s="271"/>
      <c r="DO34" s="271"/>
      <c r="DP34" s="271"/>
      <c r="DQ34" s="271"/>
      <c r="DR34" s="271"/>
      <c r="DS34" s="271"/>
      <c r="DT34" s="271"/>
      <c r="DU34" s="271"/>
      <c r="DV34" s="271"/>
      <c r="DW34" s="271"/>
      <c r="DX34" s="271"/>
      <c r="DY34" s="271"/>
      <c r="DZ34" s="271"/>
      <c r="EA34" s="271"/>
      <c r="EB34" s="271"/>
      <c r="EC34" s="271"/>
      <c r="ED34" s="271"/>
      <c r="EE34" s="271"/>
      <c r="EF34" s="271"/>
      <c r="EG34" s="271"/>
      <c r="EH34" s="271"/>
      <c r="EI34" s="271"/>
      <c r="EJ34" s="271"/>
      <c r="EK34" s="271"/>
      <c r="EL34" s="271"/>
      <c r="EM34" s="271"/>
      <c r="EN34" s="271"/>
      <c r="EO34" s="271"/>
      <c r="EP34" s="271"/>
      <c r="EQ34" s="271"/>
      <c r="ER34" s="271"/>
      <c r="ES34" s="271"/>
      <c r="ET34" s="271"/>
      <c r="EU34" s="271"/>
      <c r="EV34" s="271"/>
      <c r="EW34" s="271"/>
      <c r="EX34" s="271"/>
      <c r="EY34" s="271"/>
      <c r="EZ34" s="271"/>
      <c r="FA34" s="271"/>
      <c r="FB34" s="271"/>
      <c r="FC34" s="271"/>
      <c r="FD34" s="271"/>
      <c r="FE34" s="271"/>
      <c r="FF34" s="271"/>
      <c r="FG34" s="271"/>
      <c r="FH34" s="271"/>
      <c r="FI34" s="271"/>
      <c r="FJ34" s="271"/>
      <c r="FK34" s="271"/>
      <c r="FL34" s="271"/>
      <c r="FM34" s="271"/>
      <c r="FN34" s="271"/>
      <c r="FO34" s="271"/>
      <c r="FP34" s="271"/>
      <c r="FQ34" s="271"/>
      <c r="FR34" s="271"/>
      <c r="FS34" s="271"/>
      <c r="FT34" s="271"/>
      <c r="FU34" s="271"/>
      <c r="FV34" s="271"/>
      <c r="FW34" s="271"/>
      <c r="FX34" s="271"/>
      <c r="FY34" s="271"/>
      <c r="FZ34" s="271"/>
      <c r="GA34" s="271"/>
      <c r="GB34" s="271"/>
      <c r="GC34" s="271"/>
      <c r="GD34" s="271"/>
      <c r="GE34" s="271"/>
      <c r="GF34" s="271"/>
      <c r="GG34" s="271"/>
      <c r="GH34" s="271"/>
      <c r="GI34" s="271"/>
      <c r="GJ34" s="271"/>
      <c r="GK34" s="271"/>
      <c r="GL34" s="271"/>
      <c r="GM34" s="271"/>
      <c r="GN34" s="271"/>
      <c r="GO34" s="271"/>
      <c r="GP34" s="271"/>
      <c r="GQ34" s="271"/>
      <c r="GR34" s="271"/>
      <c r="GS34" s="271"/>
      <c r="GT34" s="271"/>
      <c r="GU34" s="271"/>
      <c r="GV34" s="271"/>
      <c r="GW34" s="271"/>
      <c r="GX34" s="271"/>
      <c r="GY34" s="271"/>
      <c r="GZ34" s="271"/>
      <c r="HA34" s="271"/>
      <c r="HB34" s="271"/>
      <c r="HC34" s="271"/>
      <c r="HD34" s="271"/>
      <c r="HE34" s="271"/>
      <c r="HF34" s="271"/>
      <c r="HG34" s="271"/>
      <c r="HH34" s="271"/>
      <c r="HI34" s="271"/>
      <c r="HJ34" s="271"/>
      <c r="HK34" s="271"/>
      <c r="HL34" s="271"/>
      <c r="HM34" s="271"/>
      <c r="HN34" s="271"/>
      <c r="HO34" s="271"/>
      <c r="HP34" s="271"/>
      <c r="HQ34" s="271"/>
      <c r="HR34" s="271"/>
      <c r="HS34" s="271"/>
      <c r="HT34" s="271"/>
      <c r="HU34" s="271"/>
      <c r="HV34" s="271"/>
      <c r="HW34" s="271"/>
      <c r="HX34" s="271"/>
      <c r="HY34" s="271"/>
      <c r="HZ34" s="271"/>
      <c r="IA34" s="271"/>
      <c r="IB34" s="271"/>
      <c r="IC34" s="271"/>
      <c r="ID34" s="271"/>
      <c r="IE34" s="271"/>
      <c r="IF34" s="271"/>
      <c r="IG34" s="271"/>
      <c r="IH34" s="271"/>
      <c r="II34" s="271"/>
      <c r="IJ34" s="271"/>
      <c r="IK34" s="271"/>
      <c r="IL34" s="271"/>
      <c r="IM34" s="271"/>
      <c r="IN34" s="271"/>
      <c r="IO34" s="271"/>
      <c r="IP34" s="271"/>
      <c r="IQ34" s="271"/>
      <c r="IR34" s="271"/>
      <c r="IS34" s="271"/>
      <c r="IT34" s="271"/>
      <c r="IU34" s="271"/>
      <c r="IV34" s="271"/>
      <c r="IW34" s="271"/>
    </row>
    <row r="35" customFormat="false" ht="15" hidden="false" customHeight="true" outlineLevel="0" collapsed="false">
      <c r="A35" s="271" t="n">
        <f aca="false">+A34+1</f>
        <v>20</v>
      </c>
      <c r="B35" s="226" t="n">
        <v>0</v>
      </c>
      <c r="C35" s="241"/>
      <c r="D35" s="246" t="n">
        <v>0</v>
      </c>
      <c r="E35" s="241"/>
      <c r="F35" s="235" t="n">
        <v>0</v>
      </c>
      <c r="G35" s="235" t="n">
        <v>0</v>
      </c>
      <c r="H35" s="235" t="n">
        <v>0</v>
      </c>
      <c r="I35" s="235" t="n">
        <f aca="false">I34</f>
        <v>0</v>
      </c>
      <c r="J35" s="272" t="n">
        <f aca="false">SUM(B35:I35)</f>
        <v>0</v>
      </c>
      <c r="K35" s="273"/>
      <c r="L35" s="226" t="n">
        <v>114001</v>
      </c>
      <c r="M35" s="274"/>
      <c r="N35" s="246" t="n">
        <v>0</v>
      </c>
      <c r="O35" s="274"/>
      <c r="P35" s="232" t="n">
        <v>10000</v>
      </c>
      <c r="Q35" s="232" t="n">
        <f aca="false">Q34</f>
        <v>0</v>
      </c>
      <c r="R35" s="232" t="n">
        <v>0</v>
      </c>
      <c r="S35" s="232" t="n">
        <v>0</v>
      </c>
      <c r="T35" s="234" t="n">
        <f aca="false">SUM(L35:S35)</f>
        <v>124001</v>
      </c>
      <c r="U35" s="271"/>
      <c r="V35" s="243" t="n">
        <f aca="false">150000-L35-B35</f>
        <v>35999</v>
      </c>
      <c r="W35" s="275"/>
      <c r="X35" s="246" t="n">
        <v>0</v>
      </c>
      <c r="Y35" s="276"/>
      <c r="Z35" s="246" t="n">
        <v>0</v>
      </c>
      <c r="AA35" s="235" t="n">
        <v>0</v>
      </c>
      <c r="AB35" s="236" t="n">
        <v>0</v>
      </c>
      <c r="AC35" s="272" t="n">
        <f aca="false">SUM(V35:AB35)</f>
        <v>35999</v>
      </c>
      <c r="AD35" s="271"/>
      <c r="AE35" s="277" t="n">
        <f aca="false">+AC35+T35+J35</f>
        <v>160000</v>
      </c>
      <c r="AF35" s="271"/>
      <c r="AG35" s="278" t="n">
        <f aca="false">B35+L35+V35</f>
        <v>150000</v>
      </c>
      <c r="AH35" s="271" t="n">
        <f aca="false">D35+N35+X35</f>
        <v>0</v>
      </c>
      <c r="AI35" s="279" t="n">
        <f aca="false">AB35+AA35+Z35+S35+R35+Q35+P35+I35+H35+G35+F35</f>
        <v>10000</v>
      </c>
      <c r="AJ35" s="271"/>
      <c r="AK35" s="232" t="n">
        <f aca="false">B35+L35</f>
        <v>114001</v>
      </c>
      <c r="AL35" s="232" t="n">
        <f aca="false">V35</f>
        <v>35999</v>
      </c>
      <c r="AM35" s="232" t="n">
        <f aca="false">SUM(AK35:AL35)</f>
        <v>150000</v>
      </c>
      <c r="AN35" s="271"/>
      <c r="AO35" s="271" t="n">
        <f aca="false">IF(now-1&gt;AR35,1,"")</f>
        <v>1</v>
      </c>
      <c r="AP35" s="271"/>
      <c r="AQ35" s="271"/>
      <c r="AR35" s="271" t="n">
        <f aca="false">AR34+1</f>
        <v>36514</v>
      </c>
      <c r="AS35" s="280" t="n">
        <v>36514</v>
      </c>
      <c r="AT35" s="271"/>
      <c r="AU35" s="281" t="n">
        <v>150</v>
      </c>
      <c r="AV35" s="271"/>
      <c r="AW35" s="271"/>
      <c r="AX35" s="271"/>
      <c r="AY35" s="271"/>
      <c r="AZ35" s="271"/>
      <c r="BA35" s="271"/>
      <c r="BB35" s="271"/>
      <c r="BC35" s="271"/>
      <c r="BD35" s="271"/>
      <c r="BE35" s="271"/>
      <c r="BF35" s="271"/>
      <c r="BG35" s="271"/>
      <c r="BH35" s="271"/>
      <c r="BI35" s="271"/>
      <c r="BJ35" s="271"/>
      <c r="BK35" s="271"/>
      <c r="BL35" s="271"/>
      <c r="BM35" s="271"/>
      <c r="BN35" s="271"/>
      <c r="BO35" s="271"/>
      <c r="BP35" s="271"/>
      <c r="BQ35" s="271"/>
      <c r="BR35" s="271"/>
      <c r="BS35" s="271"/>
      <c r="BT35" s="271"/>
      <c r="BU35" s="271"/>
      <c r="BV35" s="271"/>
      <c r="BW35" s="271"/>
      <c r="BX35" s="271"/>
      <c r="BY35" s="271"/>
      <c r="BZ35" s="271"/>
      <c r="CA35" s="271"/>
      <c r="CB35" s="271"/>
      <c r="CC35" s="271"/>
      <c r="CD35" s="271"/>
      <c r="CE35" s="271"/>
      <c r="CF35" s="271"/>
      <c r="CG35" s="271"/>
      <c r="CH35" s="271"/>
      <c r="CI35" s="271"/>
      <c r="CJ35" s="271"/>
      <c r="CK35" s="271"/>
      <c r="CL35" s="271"/>
      <c r="CM35" s="271"/>
      <c r="CN35" s="271"/>
      <c r="CO35" s="271"/>
      <c r="CP35" s="271"/>
      <c r="CQ35" s="271"/>
      <c r="CR35" s="271"/>
      <c r="CS35" s="271"/>
      <c r="CT35" s="271"/>
      <c r="CU35" s="271"/>
      <c r="CV35" s="271"/>
      <c r="CW35" s="271"/>
      <c r="CX35" s="271"/>
      <c r="CY35" s="271"/>
      <c r="CZ35" s="271"/>
      <c r="DA35" s="271"/>
      <c r="DB35" s="271"/>
      <c r="DC35" s="271"/>
      <c r="DD35" s="271"/>
      <c r="DE35" s="271"/>
      <c r="DF35" s="271"/>
      <c r="DG35" s="271"/>
      <c r="DH35" s="271"/>
      <c r="DI35" s="271"/>
      <c r="DJ35" s="271"/>
      <c r="DK35" s="271"/>
      <c r="DL35" s="271"/>
      <c r="DM35" s="271"/>
      <c r="DN35" s="271"/>
      <c r="DO35" s="271"/>
      <c r="DP35" s="271"/>
      <c r="DQ35" s="271"/>
      <c r="DR35" s="271"/>
      <c r="DS35" s="271"/>
      <c r="DT35" s="271"/>
      <c r="DU35" s="271"/>
      <c r="DV35" s="271"/>
      <c r="DW35" s="271"/>
      <c r="DX35" s="271"/>
      <c r="DY35" s="271"/>
      <c r="DZ35" s="271"/>
      <c r="EA35" s="271"/>
      <c r="EB35" s="271"/>
      <c r="EC35" s="271"/>
      <c r="ED35" s="271"/>
      <c r="EE35" s="271"/>
      <c r="EF35" s="271"/>
      <c r="EG35" s="271"/>
      <c r="EH35" s="271"/>
      <c r="EI35" s="271"/>
      <c r="EJ35" s="271"/>
      <c r="EK35" s="271"/>
      <c r="EL35" s="271"/>
      <c r="EM35" s="271"/>
      <c r="EN35" s="271"/>
      <c r="EO35" s="271"/>
      <c r="EP35" s="271"/>
      <c r="EQ35" s="271"/>
      <c r="ER35" s="271"/>
      <c r="ES35" s="271"/>
      <c r="ET35" s="271"/>
      <c r="EU35" s="271"/>
      <c r="EV35" s="271"/>
      <c r="EW35" s="271"/>
      <c r="EX35" s="271"/>
      <c r="EY35" s="271"/>
      <c r="EZ35" s="271"/>
      <c r="FA35" s="271"/>
      <c r="FB35" s="271"/>
      <c r="FC35" s="271"/>
      <c r="FD35" s="271"/>
      <c r="FE35" s="271"/>
      <c r="FF35" s="271"/>
      <c r="FG35" s="271"/>
      <c r="FH35" s="271"/>
      <c r="FI35" s="271"/>
      <c r="FJ35" s="271"/>
      <c r="FK35" s="271"/>
      <c r="FL35" s="271"/>
      <c r="FM35" s="271"/>
      <c r="FN35" s="271"/>
      <c r="FO35" s="271"/>
      <c r="FP35" s="271"/>
      <c r="FQ35" s="271"/>
      <c r="FR35" s="271"/>
      <c r="FS35" s="271"/>
      <c r="FT35" s="271"/>
      <c r="FU35" s="271"/>
      <c r="FV35" s="271"/>
      <c r="FW35" s="271"/>
      <c r="FX35" s="271"/>
      <c r="FY35" s="271"/>
      <c r="FZ35" s="271"/>
      <c r="GA35" s="271"/>
      <c r="GB35" s="271"/>
      <c r="GC35" s="271"/>
      <c r="GD35" s="271"/>
      <c r="GE35" s="271"/>
      <c r="GF35" s="271"/>
      <c r="GG35" s="271"/>
      <c r="GH35" s="271"/>
      <c r="GI35" s="271"/>
      <c r="GJ35" s="271"/>
      <c r="GK35" s="271"/>
      <c r="GL35" s="271"/>
      <c r="GM35" s="271"/>
      <c r="GN35" s="271"/>
      <c r="GO35" s="271"/>
      <c r="GP35" s="271"/>
      <c r="GQ35" s="271"/>
      <c r="GR35" s="271"/>
      <c r="GS35" s="271"/>
      <c r="GT35" s="271"/>
      <c r="GU35" s="271"/>
      <c r="GV35" s="271"/>
      <c r="GW35" s="271"/>
      <c r="GX35" s="271"/>
      <c r="GY35" s="271"/>
      <c r="GZ35" s="271"/>
      <c r="HA35" s="271"/>
      <c r="HB35" s="271"/>
      <c r="HC35" s="271"/>
      <c r="HD35" s="271"/>
      <c r="HE35" s="271"/>
      <c r="HF35" s="271"/>
      <c r="HG35" s="271"/>
      <c r="HH35" s="271"/>
      <c r="HI35" s="271"/>
      <c r="HJ35" s="271"/>
      <c r="HK35" s="271"/>
      <c r="HL35" s="271"/>
      <c r="HM35" s="271"/>
      <c r="HN35" s="271"/>
      <c r="HO35" s="271"/>
      <c r="HP35" s="271"/>
      <c r="HQ35" s="271"/>
      <c r="HR35" s="271"/>
      <c r="HS35" s="271"/>
      <c r="HT35" s="271"/>
      <c r="HU35" s="271"/>
      <c r="HV35" s="271"/>
      <c r="HW35" s="271"/>
      <c r="HX35" s="271"/>
      <c r="HY35" s="271"/>
      <c r="HZ35" s="271"/>
      <c r="IA35" s="271"/>
      <c r="IB35" s="271"/>
      <c r="IC35" s="271"/>
      <c r="ID35" s="271"/>
      <c r="IE35" s="271"/>
      <c r="IF35" s="271"/>
      <c r="IG35" s="271"/>
      <c r="IH35" s="271"/>
      <c r="II35" s="271"/>
      <c r="IJ35" s="271"/>
      <c r="IK35" s="271"/>
      <c r="IL35" s="271"/>
      <c r="IM35" s="271"/>
      <c r="IN35" s="271"/>
      <c r="IO35" s="271"/>
      <c r="IP35" s="271"/>
      <c r="IQ35" s="271"/>
      <c r="IR35" s="271"/>
      <c r="IS35" s="271"/>
      <c r="IT35" s="271"/>
      <c r="IU35" s="271"/>
      <c r="IV35" s="271"/>
      <c r="IW35" s="271"/>
    </row>
    <row r="36" customFormat="false" ht="15" hidden="false" customHeight="true" outlineLevel="0" collapsed="false">
      <c r="A36" s="271" t="n">
        <f aca="false">+A35+1</f>
        <v>21</v>
      </c>
      <c r="B36" s="226" t="n">
        <v>0</v>
      </c>
      <c r="C36" s="241"/>
      <c r="D36" s="246" t="n">
        <v>0</v>
      </c>
      <c r="E36" s="241"/>
      <c r="F36" s="235" t="n">
        <v>0</v>
      </c>
      <c r="G36" s="235" t="n">
        <v>0</v>
      </c>
      <c r="H36" s="235" t="n">
        <v>0</v>
      </c>
      <c r="I36" s="235" t="n">
        <f aca="false">I35</f>
        <v>0</v>
      </c>
      <c r="J36" s="272" t="n">
        <f aca="false">SUM(B36:I36)</f>
        <v>0</v>
      </c>
      <c r="K36" s="273"/>
      <c r="L36" s="226" t="n">
        <v>50000</v>
      </c>
      <c r="M36" s="274"/>
      <c r="N36" s="246" t="n">
        <v>0</v>
      </c>
      <c r="O36" s="274"/>
      <c r="P36" s="232" t="n">
        <v>5000</v>
      </c>
      <c r="Q36" s="232" t="n">
        <v>0</v>
      </c>
      <c r="R36" s="232" t="n">
        <v>0</v>
      </c>
      <c r="S36" s="232" t="n">
        <v>0</v>
      </c>
      <c r="T36" s="234" t="n">
        <f aca="false">SUM(L36:S36)</f>
        <v>55000</v>
      </c>
      <c r="U36" s="271"/>
      <c r="V36" s="243" t="n">
        <v>0</v>
      </c>
      <c r="W36" s="275"/>
      <c r="X36" s="246" t="n">
        <v>0</v>
      </c>
      <c r="Y36" s="276"/>
      <c r="Z36" s="246" t="n">
        <v>9000</v>
      </c>
      <c r="AA36" s="235" t="n">
        <v>16000</v>
      </c>
      <c r="AB36" s="236" t="n">
        <v>0</v>
      </c>
      <c r="AC36" s="272" t="n">
        <f aca="false">SUM(V36:AB36)</f>
        <v>25000</v>
      </c>
      <c r="AD36" s="271"/>
      <c r="AE36" s="277" t="n">
        <f aca="false">+AC36+T36+J36</f>
        <v>80000</v>
      </c>
      <c r="AF36" s="271"/>
      <c r="AG36" s="278" t="n">
        <f aca="false">B36+L36+V36</f>
        <v>50000</v>
      </c>
      <c r="AH36" s="271" t="n">
        <f aca="false">D36+N36+X36</f>
        <v>0</v>
      </c>
      <c r="AI36" s="279" t="n">
        <f aca="false">AB36+AA36+Z36+S36+R36+Q36+P36+I36+H36+G36+F36</f>
        <v>30000</v>
      </c>
      <c r="AJ36" s="271"/>
      <c r="AK36" s="232" t="n">
        <f aca="false">B36+L36</f>
        <v>50000</v>
      </c>
      <c r="AL36" s="232" t="n">
        <f aca="false">V36</f>
        <v>0</v>
      </c>
      <c r="AM36" s="232" t="n">
        <f aca="false">SUM(AK36:AL36)</f>
        <v>50000</v>
      </c>
      <c r="AN36" s="271"/>
      <c r="AO36" s="271" t="n">
        <f aca="false">IF(now-1&gt;AR36,1,"")</f>
        <v>1</v>
      </c>
      <c r="AP36" s="271"/>
      <c r="AQ36" s="271"/>
      <c r="AR36" s="271" t="n">
        <f aca="false">AR35+1</f>
        <v>36515</v>
      </c>
      <c r="AS36" s="280" t="n">
        <v>36515</v>
      </c>
      <c r="AT36" s="271"/>
      <c r="AU36" s="281" t="n">
        <v>50</v>
      </c>
      <c r="AV36" s="271"/>
      <c r="AW36" s="271"/>
      <c r="AX36" s="271"/>
      <c r="AY36" s="271"/>
      <c r="AZ36" s="271"/>
      <c r="BA36" s="271"/>
      <c r="BB36" s="271"/>
      <c r="BC36" s="271"/>
      <c r="BD36" s="271"/>
      <c r="BE36" s="271"/>
      <c r="BF36" s="271"/>
      <c r="BG36" s="271"/>
      <c r="BH36" s="271"/>
      <c r="BI36" s="271"/>
      <c r="BJ36" s="271"/>
      <c r="BK36" s="271"/>
      <c r="BL36" s="271"/>
      <c r="BM36" s="271"/>
      <c r="BN36" s="271"/>
      <c r="BO36" s="271"/>
      <c r="BP36" s="271"/>
      <c r="BQ36" s="271"/>
      <c r="BR36" s="271"/>
      <c r="BS36" s="271"/>
      <c r="BT36" s="271"/>
      <c r="BU36" s="271"/>
      <c r="BV36" s="271"/>
      <c r="BW36" s="271"/>
      <c r="BX36" s="271"/>
      <c r="BY36" s="271"/>
      <c r="BZ36" s="271"/>
      <c r="CA36" s="271"/>
      <c r="CB36" s="271"/>
      <c r="CC36" s="271"/>
      <c r="CD36" s="271"/>
      <c r="CE36" s="271"/>
      <c r="CF36" s="271"/>
      <c r="CG36" s="271"/>
      <c r="CH36" s="271"/>
      <c r="CI36" s="271"/>
      <c r="CJ36" s="271"/>
      <c r="CK36" s="271"/>
      <c r="CL36" s="271"/>
      <c r="CM36" s="271"/>
      <c r="CN36" s="271"/>
      <c r="CO36" s="271"/>
      <c r="CP36" s="271"/>
      <c r="CQ36" s="271"/>
      <c r="CR36" s="271"/>
      <c r="CS36" s="271"/>
      <c r="CT36" s="271"/>
      <c r="CU36" s="271"/>
      <c r="CV36" s="271"/>
      <c r="CW36" s="271"/>
      <c r="CX36" s="271"/>
      <c r="CY36" s="271"/>
      <c r="CZ36" s="271"/>
      <c r="DA36" s="271"/>
      <c r="DB36" s="271"/>
      <c r="DC36" s="271"/>
      <c r="DD36" s="271"/>
      <c r="DE36" s="271"/>
      <c r="DF36" s="271"/>
      <c r="DG36" s="271"/>
      <c r="DH36" s="271"/>
      <c r="DI36" s="271"/>
      <c r="DJ36" s="271"/>
      <c r="DK36" s="271"/>
      <c r="DL36" s="271"/>
      <c r="DM36" s="271"/>
      <c r="DN36" s="271"/>
      <c r="DO36" s="271"/>
      <c r="DP36" s="271"/>
      <c r="DQ36" s="271"/>
      <c r="DR36" s="271"/>
      <c r="DS36" s="271"/>
      <c r="DT36" s="271"/>
      <c r="DU36" s="271"/>
      <c r="DV36" s="271"/>
      <c r="DW36" s="271"/>
      <c r="DX36" s="271"/>
      <c r="DY36" s="271"/>
      <c r="DZ36" s="271"/>
      <c r="EA36" s="271"/>
      <c r="EB36" s="271"/>
      <c r="EC36" s="271"/>
      <c r="ED36" s="271"/>
      <c r="EE36" s="271"/>
      <c r="EF36" s="271"/>
      <c r="EG36" s="271"/>
      <c r="EH36" s="271"/>
      <c r="EI36" s="271"/>
      <c r="EJ36" s="271"/>
      <c r="EK36" s="271"/>
      <c r="EL36" s="271"/>
      <c r="EM36" s="271"/>
      <c r="EN36" s="271"/>
      <c r="EO36" s="271"/>
      <c r="EP36" s="271"/>
      <c r="EQ36" s="271"/>
      <c r="ER36" s="271"/>
      <c r="ES36" s="271"/>
      <c r="ET36" s="271"/>
      <c r="EU36" s="271"/>
      <c r="EV36" s="271"/>
      <c r="EW36" s="271"/>
      <c r="EX36" s="271"/>
      <c r="EY36" s="271"/>
      <c r="EZ36" s="271"/>
      <c r="FA36" s="271"/>
      <c r="FB36" s="271"/>
      <c r="FC36" s="271"/>
      <c r="FD36" s="271"/>
      <c r="FE36" s="271"/>
      <c r="FF36" s="271"/>
      <c r="FG36" s="271"/>
      <c r="FH36" s="271"/>
      <c r="FI36" s="271"/>
      <c r="FJ36" s="271"/>
      <c r="FK36" s="271"/>
      <c r="FL36" s="271"/>
      <c r="FM36" s="271"/>
      <c r="FN36" s="271"/>
      <c r="FO36" s="271"/>
      <c r="FP36" s="271"/>
      <c r="FQ36" s="271"/>
      <c r="FR36" s="271"/>
      <c r="FS36" s="271"/>
      <c r="FT36" s="271"/>
      <c r="FU36" s="271"/>
      <c r="FV36" s="271"/>
      <c r="FW36" s="271"/>
      <c r="FX36" s="271"/>
      <c r="FY36" s="271"/>
      <c r="FZ36" s="271"/>
      <c r="GA36" s="271"/>
      <c r="GB36" s="271"/>
      <c r="GC36" s="271"/>
      <c r="GD36" s="271"/>
      <c r="GE36" s="271"/>
      <c r="GF36" s="271"/>
      <c r="GG36" s="271"/>
      <c r="GH36" s="271"/>
      <c r="GI36" s="271"/>
      <c r="GJ36" s="271"/>
      <c r="GK36" s="271"/>
      <c r="GL36" s="271"/>
      <c r="GM36" s="271"/>
      <c r="GN36" s="271"/>
      <c r="GO36" s="271"/>
      <c r="GP36" s="271"/>
      <c r="GQ36" s="271"/>
      <c r="GR36" s="271"/>
      <c r="GS36" s="271"/>
      <c r="GT36" s="271"/>
      <c r="GU36" s="271"/>
      <c r="GV36" s="271"/>
      <c r="GW36" s="271"/>
      <c r="GX36" s="271"/>
      <c r="GY36" s="271"/>
      <c r="GZ36" s="271"/>
      <c r="HA36" s="271"/>
      <c r="HB36" s="271"/>
      <c r="HC36" s="271"/>
      <c r="HD36" s="271"/>
      <c r="HE36" s="271"/>
      <c r="HF36" s="271"/>
      <c r="HG36" s="271"/>
      <c r="HH36" s="271"/>
      <c r="HI36" s="271"/>
      <c r="HJ36" s="271"/>
      <c r="HK36" s="271"/>
      <c r="HL36" s="271"/>
      <c r="HM36" s="271"/>
      <c r="HN36" s="271"/>
      <c r="HO36" s="271"/>
      <c r="HP36" s="271"/>
      <c r="HQ36" s="271"/>
      <c r="HR36" s="271"/>
      <c r="HS36" s="271"/>
      <c r="HT36" s="271"/>
      <c r="HU36" s="271"/>
      <c r="HV36" s="271"/>
      <c r="HW36" s="271"/>
      <c r="HX36" s="271"/>
      <c r="HY36" s="271"/>
      <c r="HZ36" s="271"/>
      <c r="IA36" s="271"/>
      <c r="IB36" s="271"/>
      <c r="IC36" s="271"/>
      <c r="ID36" s="271"/>
      <c r="IE36" s="271"/>
      <c r="IF36" s="271"/>
      <c r="IG36" s="271"/>
      <c r="IH36" s="271"/>
      <c r="II36" s="271"/>
      <c r="IJ36" s="271"/>
      <c r="IK36" s="271"/>
      <c r="IL36" s="271"/>
      <c r="IM36" s="271"/>
      <c r="IN36" s="271"/>
      <c r="IO36" s="271"/>
      <c r="IP36" s="271"/>
      <c r="IQ36" s="271"/>
      <c r="IR36" s="271"/>
      <c r="IS36" s="271"/>
      <c r="IT36" s="271"/>
      <c r="IU36" s="271"/>
      <c r="IV36" s="271"/>
      <c r="IW36" s="271"/>
    </row>
    <row r="37" customFormat="false" ht="15" hidden="false" customHeight="true" outlineLevel="0" collapsed="false">
      <c r="A37" s="282" t="n">
        <f aca="false">+A36+1</f>
        <v>22</v>
      </c>
      <c r="B37" s="283" t="n">
        <v>0</v>
      </c>
      <c r="C37" s="284"/>
      <c r="D37" s="285" t="n">
        <v>0</v>
      </c>
      <c r="E37" s="284"/>
      <c r="F37" s="286" t="n">
        <v>0</v>
      </c>
      <c r="G37" s="286" t="n">
        <v>0</v>
      </c>
      <c r="H37" s="286" t="n">
        <v>0</v>
      </c>
      <c r="I37" s="286" t="n">
        <v>0</v>
      </c>
      <c r="J37" s="287" t="n">
        <f aca="false">SUM(B37:I37)</f>
        <v>0</v>
      </c>
      <c r="K37" s="288"/>
      <c r="L37" s="283" t="n">
        <v>0</v>
      </c>
      <c r="M37" s="289"/>
      <c r="N37" s="285" t="n">
        <v>0</v>
      </c>
      <c r="O37" s="289"/>
      <c r="P37" s="290" t="n">
        <v>0</v>
      </c>
      <c r="Q37" s="290" t="n">
        <v>0</v>
      </c>
      <c r="R37" s="290" t="n">
        <v>0</v>
      </c>
      <c r="S37" s="290" t="n">
        <v>0</v>
      </c>
      <c r="T37" s="291" t="n">
        <f aca="false">SUM(L37:S37)</f>
        <v>0</v>
      </c>
      <c r="U37" s="282"/>
      <c r="V37" s="292" t="n">
        <v>0</v>
      </c>
      <c r="W37" s="293"/>
      <c r="X37" s="285" t="n">
        <v>0</v>
      </c>
      <c r="Y37" s="294"/>
      <c r="Z37" s="285" t="n">
        <v>8750</v>
      </c>
      <c r="AA37" s="286" t="n">
        <v>0</v>
      </c>
      <c r="AB37" s="295" t="n">
        <v>0</v>
      </c>
      <c r="AC37" s="287" t="n">
        <f aca="false">SUM(V37:AB37)</f>
        <v>8750</v>
      </c>
      <c r="AD37" s="282"/>
      <c r="AE37" s="296" t="n">
        <f aca="false">+AC37+T37+J37</f>
        <v>8750</v>
      </c>
      <c r="AF37" s="282"/>
      <c r="AG37" s="297" t="n">
        <f aca="false">B37+L37+V37</f>
        <v>0</v>
      </c>
      <c r="AH37" s="282" t="n">
        <f aca="false">D37+N37+X37</f>
        <v>0</v>
      </c>
      <c r="AI37" s="298" t="n">
        <f aca="false">AB37+AA37+Z37+S37+R37+Q37+P37+I37+H37+G37+F37</f>
        <v>8750</v>
      </c>
      <c r="AJ37" s="282"/>
      <c r="AK37" s="290" t="n">
        <f aca="false">B37+L37</f>
        <v>0</v>
      </c>
      <c r="AL37" s="290" t="n">
        <f aca="false">V37</f>
        <v>0</v>
      </c>
      <c r="AM37" s="290" t="n">
        <f aca="false">SUM(AK37:AL37)</f>
        <v>0</v>
      </c>
      <c r="AN37" s="282"/>
      <c r="AO37" s="282" t="n">
        <f aca="false">IF(now-1&gt;AR37,1,"")</f>
        <v>1</v>
      </c>
      <c r="AP37" s="282"/>
      <c r="AQ37" s="282"/>
      <c r="AR37" s="282" t="n">
        <f aca="false">AR36+1</f>
        <v>36516</v>
      </c>
      <c r="AS37" s="299" t="n">
        <v>36516</v>
      </c>
      <c r="AT37" s="282"/>
      <c r="AU37" s="300"/>
      <c r="AV37" s="282"/>
      <c r="AW37" s="282"/>
      <c r="AX37" s="282"/>
      <c r="AY37" s="282"/>
      <c r="AZ37" s="282"/>
      <c r="BA37" s="282"/>
      <c r="BB37" s="282"/>
      <c r="BC37" s="282"/>
      <c r="BD37" s="282"/>
      <c r="BE37" s="282"/>
      <c r="BF37" s="282"/>
      <c r="BG37" s="282"/>
      <c r="BH37" s="282"/>
      <c r="BI37" s="282"/>
      <c r="BJ37" s="282"/>
      <c r="BK37" s="282"/>
      <c r="BL37" s="282"/>
      <c r="BM37" s="282"/>
      <c r="BN37" s="282"/>
      <c r="BO37" s="282"/>
      <c r="BP37" s="282"/>
      <c r="BQ37" s="282"/>
      <c r="BR37" s="282"/>
      <c r="BS37" s="282"/>
      <c r="BT37" s="282"/>
      <c r="BU37" s="282"/>
      <c r="BV37" s="282"/>
      <c r="BW37" s="282"/>
      <c r="BX37" s="282"/>
      <c r="BY37" s="282"/>
      <c r="BZ37" s="282"/>
      <c r="CA37" s="282"/>
      <c r="CB37" s="282"/>
      <c r="CC37" s="282"/>
      <c r="CD37" s="282"/>
      <c r="CE37" s="282"/>
      <c r="CF37" s="282"/>
      <c r="CG37" s="282"/>
      <c r="CH37" s="282"/>
      <c r="CI37" s="282"/>
      <c r="CJ37" s="282"/>
      <c r="CK37" s="282"/>
      <c r="CL37" s="282"/>
      <c r="CM37" s="282"/>
      <c r="CN37" s="282"/>
      <c r="CO37" s="282"/>
      <c r="CP37" s="282"/>
      <c r="CQ37" s="282"/>
      <c r="CR37" s="282"/>
      <c r="CS37" s="282"/>
      <c r="CT37" s="282"/>
      <c r="CU37" s="282"/>
      <c r="CV37" s="282"/>
      <c r="CW37" s="282"/>
      <c r="CX37" s="282"/>
      <c r="CY37" s="282"/>
      <c r="CZ37" s="282"/>
      <c r="DA37" s="282"/>
      <c r="DB37" s="282"/>
      <c r="DC37" s="282"/>
      <c r="DD37" s="282"/>
      <c r="DE37" s="282"/>
      <c r="DF37" s="282"/>
      <c r="DG37" s="282"/>
      <c r="DH37" s="282"/>
      <c r="DI37" s="282"/>
      <c r="DJ37" s="282"/>
      <c r="DK37" s="282"/>
      <c r="DL37" s="282"/>
      <c r="DM37" s="282"/>
      <c r="DN37" s="282"/>
      <c r="DO37" s="282"/>
      <c r="DP37" s="282"/>
      <c r="DQ37" s="282"/>
      <c r="DR37" s="282"/>
      <c r="DS37" s="282"/>
      <c r="DT37" s="282"/>
      <c r="DU37" s="282"/>
      <c r="DV37" s="282"/>
      <c r="DW37" s="282"/>
      <c r="DX37" s="282"/>
      <c r="DY37" s="282"/>
      <c r="DZ37" s="282"/>
      <c r="EA37" s="282"/>
      <c r="EB37" s="282"/>
      <c r="EC37" s="282"/>
      <c r="ED37" s="282"/>
      <c r="EE37" s="282"/>
      <c r="EF37" s="282"/>
      <c r="EG37" s="282"/>
      <c r="EH37" s="282"/>
      <c r="EI37" s="282"/>
      <c r="EJ37" s="282"/>
      <c r="EK37" s="282"/>
      <c r="EL37" s="282"/>
      <c r="EM37" s="282"/>
      <c r="EN37" s="282"/>
      <c r="EO37" s="282"/>
      <c r="EP37" s="282"/>
      <c r="EQ37" s="282"/>
      <c r="ER37" s="282"/>
      <c r="ES37" s="282"/>
      <c r="ET37" s="282"/>
      <c r="EU37" s="282"/>
      <c r="EV37" s="282"/>
      <c r="EW37" s="282"/>
      <c r="EX37" s="282"/>
      <c r="EY37" s="282"/>
      <c r="EZ37" s="282"/>
      <c r="FA37" s="282"/>
      <c r="FB37" s="282"/>
      <c r="FC37" s="282"/>
      <c r="FD37" s="282"/>
      <c r="FE37" s="282"/>
      <c r="FF37" s="282"/>
      <c r="FG37" s="282"/>
      <c r="FH37" s="282"/>
      <c r="FI37" s="282"/>
      <c r="FJ37" s="282"/>
      <c r="FK37" s="282"/>
      <c r="FL37" s="282"/>
      <c r="FM37" s="282"/>
      <c r="FN37" s="282"/>
      <c r="FO37" s="282"/>
      <c r="FP37" s="282"/>
      <c r="FQ37" s="282"/>
      <c r="FR37" s="282"/>
      <c r="FS37" s="282"/>
      <c r="FT37" s="282"/>
      <c r="FU37" s="282"/>
      <c r="FV37" s="282"/>
      <c r="FW37" s="282"/>
      <c r="FX37" s="282"/>
      <c r="FY37" s="282"/>
      <c r="FZ37" s="282"/>
      <c r="GA37" s="282"/>
      <c r="GB37" s="282"/>
      <c r="GC37" s="282"/>
      <c r="GD37" s="282"/>
      <c r="GE37" s="282"/>
      <c r="GF37" s="282"/>
      <c r="GG37" s="282"/>
      <c r="GH37" s="282"/>
      <c r="GI37" s="282"/>
      <c r="GJ37" s="282"/>
      <c r="GK37" s="282"/>
      <c r="GL37" s="282"/>
      <c r="GM37" s="282"/>
      <c r="GN37" s="282"/>
      <c r="GO37" s="282"/>
      <c r="GP37" s="282"/>
      <c r="GQ37" s="282"/>
      <c r="GR37" s="282"/>
      <c r="GS37" s="282"/>
      <c r="GT37" s="282"/>
      <c r="GU37" s="282"/>
      <c r="GV37" s="282"/>
      <c r="GW37" s="282"/>
      <c r="GX37" s="282"/>
      <c r="GY37" s="282"/>
      <c r="GZ37" s="282"/>
      <c r="HA37" s="282"/>
      <c r="HB37" s="282"/>
      <c r="HC37" s="282"/>
      <c r="HD37" s="282"/>
      <c r="HE37" s="282"/>
      <c r="HF37" s="282"/>
      <c r="HG37" s="282"/>
      <c r="HH37" s="282"/>
      <c r="HI37" s="282"/>
      <c r="HJ37" s="282"/>
      <c r="HK37" s="282"/>
      <c r="HL37" s="282"/>
      <c r="HM37" s="282"/>
      <c r="HN37" s="282"/>
      <c r="HO37" s="282"/>
      <c r="HP37" s="282"/>
      <c r="HQ37" s="282"/>
      <c r="HR37" s="282"/>
      <c r="HS37" s="282"/>
      <c r="HT37" s="282"/>
      <c r="HU37" s="282"/>
      <c r="HV37" s="282"/>
      <c r="HW37" s="282"/>
      <c r="HX37" s="282"/>
      <c r="HY37" s="282"/>
      <c r="HZ37" s="282"/>
      <c r="IA37" s="282"/>
      <c r="IB37" s="282"/>
      <c r="IC37" s="282"/>
      <c r="ID37" s="282"/>
      <c r="IE37" s="282"/>
      <c r="IF37" s="282"/>
      <c r="IG37" s="282"/>
      <c r="IH37" s="282"/>
      <c r="II37" s="282"/>
      <c r="IJ37" s="282"/>
      <c r="IK37" s="282"/>
      <c r="IL37" s="282"/>
      <c r="IM37" s="282"/>
      <c r="IN37" s="282"/>
      <c r="IO37" s="282"/>
      <c r="IP37" s="282"/>
      <c r="IQ37" s="282"/>
      <c r="IR37" s="282"/>
      <c r="IS37" s="282"/>
      <c r="IT37" s="282"/>
      <c r="IU37" s="282"/>
      <c r="IV37" s="282"/>
      <c r="IW37" s="282"/>
    </row>
    <row r="38" customFormat="false" ht="15" hidden="false" customHeight="true" outlineLevel="0" collapsed="false">
      <c r="A38" s="282" t="n">
        <f aca="false">+A37+1</f>
        <v>23</v>
      </c>
      <c r="B38" s="283" t="n">
        <v>0</v>
      </c>
      <c r="C38" s="284"/>
      <c r="D38" s="285" t="n">
        <v>0</v>
      </c>
      <c r="E38" s="284"/>
      <c r="F38" s="286" t="n">
        <v>0</v>
      </c>
      <c r="G38" s="286" t="n">
        <v>0</v>
      </c>
      <c r="H38" s="286" t="n">
        <v>0</v>
      </c>
      <c r="I38" s="286" t="n">
        <v>0</v>
      </c>
      <c r="J38" s="287" t="n">
        <f aca="false">SUM(B38:I38)</f>
        <v>0</v>
      </c>
      <c r="K38" s="288"/>
      <c r="L38" s="283" t="n">
        <v>0</v>
      </c>
      <c r="M38" s="289"/>
      <c r="N38" s="285" t="n">
        <v>0</v>
      </c>
      <c r="O38" s="289"/>
      <c r="P38" s="290" t="n">
        <v>0</v>
      </c>
      <c r="Q38" s="290" t="n">
        <f aca="false">Q37</f>
        <v>0</v>
      </c>
      <c r="R38" s="290" t="n">
        <v>0</v>
      </c>
      <c r="S38" s="290" t="n">
        <v>0</v>
      </c>
      <c r="T38" s="291" t="n">
        <f aca="false">SUM(L38:S38)</f>
        <v>0</v>
      </c>
      <c r="U38" s="282"/>
      <c r="V38" s="292" t="n">
        <v>0</v>
      </c>
      <c r="W38" s="293"/>
      <c r="X38" s="285" t="n">
        <v>0</v>
      </c>
      <c r="Y38" s="294"/>
      <c r="Z38" s="285" t="n">
        <v>0</v>
      </c>
      <c r="AA38" s="286" t="n">
        <v>0</v>
      </c>
      <c r="AB38" s="295" t="n">
        <v>0</v>
      </c>
      <c r="AC38" s="287" t="n">
        <f aca="false">SUM(V38:AB38)</f>
        <v>0</v>
      </c>
      <c r="AD38" s="282"/>
      <c r="AE38" s="296" t="n">
        <f aca="false">+AC38+T38+J38</f>
        <v>0</v>
      </c>
      <c r="AF38" s="282"/>
      <c r="AG38" s="297" t="n">
        <f aca="false">B38+L38+V38</f>
        <v>0</v>
      </c>
      <c r="AH38" s="282" t="n">
        <f aca="false">D38+N38+X38</f>
        <v>0</v>
      </c>
      <c r="AI38" s="298" t="n">
        <f aca="false">AB38+AA38+Z38+S38+R38+Q38+P38+I38+H38+G38+F38</f>
        <v>0</v>
      </c>
      <c r="AJ38" s="282"/>
      <c r="AK38" s="290" t="n">
        <f aca="false">B38+L38</f>
        <v>0</v>
      </c>
      <c r="AL38" s="290" t="n">
        <f aca="false">V38</f>
        <v>0</v>
      </c>
      <c r="AM38" s="290" t="n">
        <f aca="false">SUM(AK38:AL38)</f>
        <v>0</v>
      </c>
      <c r="AN38" s="282"/>
      <c r="AO38" s="282" t="n">
        <f aca="false">IF(now-1&gt;AR38,1,"")</f>
        <v>1</v>
      </c>
      <c r="AP38" s="282"/>
      <c r="AQ38" s="282"/>
      <c r="AR38" s="282" t="n">
        <f aca="false">AR37+1</f>
        <v>36517</v>
      </c>
      <c r="AS38" s="299" t="n">
        <v>36517</v>
      </c>
      <c r="AT38" s="282"/>
      <c r="AU38" s="300"/>
      <c r="AV38" s="282"/>
      <c r="AW38" s="282"/>
      <c r="AX38" s="282"/>
      <c r="AY38" s="282"/>
      <c r="AZ38" s="282"/>
      <c r="BA38" s="282"/>
      <c r="BB38" s="282"/>
      <c r="BC38" s="282"/>
      <c r="BD38" s="282"/>
      <c r="BE38" s="282"/>
      <c r="BF38" s="282"/>
      <c r="BG38" s="282"/>
      <c r="BH38" s="282"/>
      <c r="BI38" s="282"/>
      <c r="BJ38" s="282"/>
      <c r="BK38" s="282"/>
      <c r="BL38" s="282"/>
      <c r="BM38" s="282"/>
      <c r="BN38" s="282"/>
      <c r="BO38" s="282"/>
      <c r="BP38" s="282"/>
      <c r="BQ38" s="282"/>
      <c r="BR38" s="282"/>
      <c r="BS38" s="282"/>
      <c r="BT38" s="282"/>
      <c r="BU38" s="282"/>
      <c r="BV38" s="282"/>
      <c r="BW38" s="282"/>
      <c r="BX38" s="282"/>
      <c r="BY38" s="282"/>
      <c r="BZ38" s="282"/>
      <c r="CA38" s="282"/>
      <c r="CB38" s="282"/>
      <c r="CC38" s="282"/>
      <c r="CD38" s="282"/>
      <c r="CE38" s="282"/>
      <c r="CF38" s="282"/>
      <c r="CG38" s="282"/>
      <c r="CH38" s="282"/>
      <c r="CI38" s="282"/>
      <c r="CJ38" s="282"/>
      <c r="CK38" s="282"/>
      <c r="CL38" s="282"/>
      <c r="CM38" s="282"/>
      <c r="CN38" s="282"/>
      <c r="CO38" s="282"/>
      <c r="CP38" s="282"/>
      <c r="CQ38" s="282"/>
      <c r="CR38" s="282"/>
      <c r="CS38" s="282"/>
      <c r="CT38" s="282"/>
      <c r="CU38" s="282"/>
      <c r="CV38" s="282"/>
      <c r="CW38" s="282"/>
      <c r="CX38" s="282"/>
      <c r="CY38" s="282"/>
      <c r="CZ38" s="282"/>
      <c r="DA38" s="282"/>
      <c r="DB38" s="282"/>
      <c r="DC38" s="282"/>
      <c r="DD38" s="282"/>
      <c r="DE38" s="282"/>
      <c r="DF38" s="282"/>
      <c r="DG38" s="282"/>
      <c r="DH38" s="282"/>
      <c r="DI38" s="282"/>
      <c r="DJ38" s="282"/>
      <c r="DK38" s="282"/>
      <c r="DL38" s="282"/>
      <c r="DM38" s="282"/>
      <c r="DN38" s="282"/>
      <c r="DO38" s="282"/>
      <c r="DP38" s="282"/>
      <c r="DQ38" s="282"/>
      <c r="DR38" s="282"/>
      <c r="DS38" s="282"/>
      <c r="DT38" s="282"/>
      <c r="DU38" s="282"/>
      <c r="DV38" s="282"/>
      <c r="DW38" s="282"/>
      <c r="DX38" s="282"/>
      <c r="DY38" s="282"/>
      <c r="DZ38" s="282"/>
      <c r="EA38" s="282"/>
      <c r="EB38" s="282"/>
      <c r="EC38" s="282"/>
      <c r="ED38" s="282"/>
      <c r="EE38" s="282"/>
      <c r="EF38" s="282"/>
      <c r="EG38" s="282"/>
      <c r="EH38" s="282"/>
      <c r="EI38" s="282"/>
      <c r="EJ38" s="282"/>
      <c r="EK38" s="282"/>
      <c r="EL38" s="282"/>
      <c r="EM38" s="282"/>
      <c r="EN38" s="282"/>
      <c r="EO38" s="282"/>
      <c r="EP38" s="282"/>
      <c r="EQ38" s="282"/>
      <c r="ER38" s="282"/>
      <c r="ES38" s="282"/>
      <c r="ET38" s="282"/>
      <c r="EU38" s="282"/>
      <c r="EV38" s="282"/>
      <c r="EW38" s="282"/>
      <c r="EX38" s="282"/>
      <c r="EY38" s="282"/>
      <c r="EZ38" s="282"/>
      <c r="FA38" s="282"/>
      <c r="FB38" s="282"/>
      <c r="FC38" s="282"/>
      <c r="FD38" s="282"/>
      <c r="FE38" s="282"/>
      <c r="FF38" s="282"/>
      <c r="FG38" s="282"/>
      <c r="FH38" s="282"/>
      <c r="FI38" s="282"/>
      <c r="FJ38" s="282"/>
      <c r="FK38" s="282"/>
      <c r="FL38" s="282"/>
      <c r="FM38" s="282"/>
      <c r="FN38" s="282"/>
      <c r="FO38" s="282"/>
      <c r="FP38" s="282"/>
      <c r="FQ38" s="282"/>
      <c r="FR38" s="282"/>
      <c r="FS38" s="282"/>
      <c r="FT38" s="282"/>
      <c r="FU38" s="282"/>
      <c r="FV38" s="282"/>
      <c r="FW38" s="282"/>
      <c r="FX38" s="282"/>
      <c r="FY38" s="282"/>
      <c r="FZ38" s="282"/>
      <c r="GA38" s="282"/>
      <c r="GB38" s="282"/>
      <c r="GC38" s="282"/>
      <c r="GD38" s="282"/>
      <c r="GE38" s="282"/>
      <c r="GF38" s="282"/>
      <c r="GG38" s="282"/>
      <c r="GH38" s="282"/>
      <c r="GI38" s="282"/>
      <c r="GJ38" s="282"/>
      <c r="GK38" s="282"/>
      <c r="GL38" s="282"/>
      <c r="GM38" s="282"/>
      <c r="GN38" s="282"/>
      <c r="GO38" s="282"/>
      <c r="GP38" s="282"/>
      <c r="GQ38" s="282"/>
      <c r="GR38" s="282"/>
      <c r="GS38" s="282"/>
      <c r="GT38" s="282"/>
      <c r="GU38" s="282"/>
      <c r="GV38" s="282"/>
      <c r="GW38" s="282"/>
      <c r="GX38" s="282"/>
      <c r="GY38" s="282"/>
      <c r="GZ38" s="282"/>
      <c r="HA38" s="282"/>
      <c r="HB38" s="282"/>
      <c r="HC38" s="282"/>
      <c r="HD38" s="282"/>
      <c r="HE38" s="282"/>
      <c r="HF38" s="282"/>
      <c r="HG38" s="282"/>
      <c r="HH38" s="282"/>
      <c r="HI38" s="282"/>
      <c r="HJ38" s="282"/>
      <c r="HK38" s="282"/>
      <c r="HL38" s="282"/>
      <c r="HM38" s="282"/>
      <c r="HN38" s="282"/>
      <c r="HO38" s="282"/>
      <c r="HP38" s="282"/>
      <c r="HQ38" s="282"/>
      <c r="HR38" s="282"/>
      <c r="HS38" s="282"/>
      <c r="HT38" s="282"/>
      <c r="HU38" s="282"/>
      <c r="HV38" s="282"/>
      <c r="HW38" s="282"/>
      <c r="HX38" s="282"/>
      <c r="HY38" s="282"/>
      <c r="HZ38" s="282"/>
      <c r="IA38" s="282"/>
      <c r="IB38" s="282"/>
      <c r="IC38" s="282"/>
      <c r="ID38" s="282"/>
      <c r="IE38" s="282"/>
      <c r="IF38" s="282"/>
      <c r="IG38" s="282"/>
      <c r="IH38" s="282"/>
      <c r="II38" s="282"/>
      <c r="IJ38" s="282"/>
      <c r="IK38" s="282"/>
      <c r="IL38" s="282"/>
      <c r="IM38" s="282"/>
      <c r="IN38" s="282"/>
      <c r="IO38" s="282"/>
      <c r="IP38" s="282"/>
      <c r="IQ38" s="282"/>
      <c r="IR38" s="282"/>
      <c r="IS38" s="282"/>
      <c r="IT38" s="282"/>
      <c r="IU38" s="282"/>
      <c r="IV38" s="282"/>
      <c r="IW38" s="282"/>
    </row>
    <row r="39" customFormat="false" ht="15" hidden="false" customHeight="true" outlineLevel="0" collapsed="false">
      <c r="A39" s="282" t="n">
        <f aca="false">+A38+1</f>
        <v>24</v>
      </c>
      <c r="B39" s="283" t="n">
        <v>0</v>
      </c>
      <c r="C39" s="284"/>
      <c r="D39" s="285" t="n">
        <v>0</v>
      </c>
      <c r="E39" s="284"/>
      <c r="F39" s="286" t="n">
        <v>0</v>
      </c>
      <c r="G39" s="286" t="n">
        <v>0</v>
      </c>
      <c r="H39" s="286" t="n">
        <v>0</v>
      </c>
      <c r="I39" s="286" t="n">
        <v>0</v>
      </c>
      <c r="J39" s="287" t="n">
        <f aca="false">SUM(B39:I39)</f>
        <v>0</v>
      </c>
      <c r="K39" s="288"/>
      <c r="L39" s="283" t="n">
        <v>0</v>
      </c>
      <c r="M39" s="289"/>
      <c r="N39" s="285" t="n">
        <v>0</v>
      </c>
      <c r="O39" s="289"/>
      <c r="P39" s="290" t="n">
        <v>0</v>
      </c>
      <c r="Q39" s="290" t="n">
        <f aca="false">Q38</f>
        <v>0</v>
      </c>
      <c r="R39" s="290" t="n">
        <v>0</v>
      </c>
      <c r="S39" s="290" t="n">
        <v>0</v>
      </c>
      <c r="T39" s="291" t="n">
        <f aca="false">SUM(L39:S39)</f>
        <v>0</v>
      </c>
      <c r="U39" s="282"/>
      <c r="V39" s="292" t="n">
        <v>0</v>
      </c>
      <c r="W39" s="293"/>
      <c r="X39" s="285" t="n">
        <v>0</v>
      </c>
      <c r="Y39" s="294"/>
      <c r="Z39" s="285" t="n">
        <v>0</v>
      </c>
      <c r="AA39" s="286" t="n">
        <v>0</v>
      </c>
      <c r="AB39" s="295" t="n">
        <v>0</v>
      </c>
      <c r="AC39" s="287" t="n">
        <f aca="false">SUM(V39:AB39)</f>
        <v>0</v>
      </c>
      <c r="AD39" s="282"/>
      <c r="AE39" s="296" t="n">
        <f aca="false">+AC39+T39+J39</f>
        <v>0</v>
      </c>
      <c r="AF39" s="282"/>
      <c r="AG39" s="297" t="n">
        <f aca="false">B39+L39+V39</f>
        <v>0</v>
      </c>
      <c r="AH39" s="282" t="n">
        <f aca="false">D39+N39+X39</f>
        <v>0</v>
      </c>
      <c r="AI39" s="298" t="n">
        <f aca="false">AB39+AA39+Z39+S39+R39+Q39+P39+I39+H39+G39+F39</f>
        <v>0</v>
      </c>
      <c r="AJ39" s="282"/>
      <c r="AK39" s="290" t="n">
        <f aca="false">B39+L39</f>
        <v>0</v>
      </c>
      <c r="AL39" s="290" t="n">
        <f aca="false">V39</f>
        <v>0</v>
      </c>
      <c r="AM39" s="290" t="n">
        <f aca="false">SUM(AK39:AL39)</f>
        <v>0</v>
      </c>
      <c r="AN39" s="282"/>
      <c r="AO39" s="282" t="n">
        <f aca="false">IF(now-1&gt;AR39,1,"")</f>
        <v>1</v>
      </c>
      <c r="AP39" s="282"/>
      <c r="AQ39" s="282"/>
      <c r="AR39" s="282" t="n">
        <f aca="false">AR38+1</f>
        <v>36518</v>
      </c>
      <c r="AS39" s="299" t="n">
        <v>36518</v>
      </c>
      <c r="AT39" s="282"/>
      <c r="AU39" s="300"/>
      <c r="AV39" s="282"/>
      <c r="AW39" s="282"/>
      <c r="AX39" s="282"/>
      <c r="AY39" s="282"/>
      <c r="AZ39" s="282"/>
      <c r="BA39" s="282"/>
      <c r="BB39" s="282"/>
      <c r="BC39" s="282"/>
      <c r="BD39" s="282"/>
      <c r="BE39" s="282"/>
      <c r="BF39" s="282"/>
      <c r="BG39" s="282"/>
      <c r="BH39" s="282"/>
      <c r="BI39" s="282"/>
      <c r="BJ39" s="282"/>
      <c r="BK39" s="282"/>
      <c r="BL39" s="282"/>
      <c r="BM39" s="282"/>
      <c r="BN39" s="282"/>
      <c r="BO39" s="282"/>
      <c r="BP39" s="282"/>
      <c r="BQ39" s="282"/>
      <c r="BR39" s="282"/>
      <c r="BS39" s="282"/>
      <c r="BT39" s="282"/>
      <c r="BU39" s="282"/>
      <c r="BV39" s="282"/>
      <c r="BW39" s="282"/>
      <c r="BX39" s="282"/>
      <c r="BY39" s="282"/>
      <c r="BZ39" s="282"/>
      <c r="CA39" s="282"/>
      <c r="CB39" s="282"/>
      <c r="CC39" s="282"/>
      <c r="CD39" s="282"/>
      <c r="CE39" s="282"/>
      <c r="CF39" s="282"/>
      <c r="CG39" s="282"/>
      <c r="CH39" s="282"/>
      <c r="CI39" s="282"/>
      <c r="CJ39" s="282"/>
      <c r="CK39" s="282"/>
      <c r="CL39" s="282"/>
      <c r="CM39" s="282"/>
      <c r="CN39" s="282"/>
      <c r="CO39" s="282"/>
      <c r="CP39" s="282"/>
      <c r="CQ39" s="282"/>
      <c r="CR39" s="282"/>
      <c r="CS39" s="282"/>
      <c r="CT39" s="282"/>
      <c r="CU39" s="282"/>
      <c r="CV39" s="282"/>
      <c r="CW39" s="282"/>
      <c r="CX39" s="282"/>
      <c r="CY39" s="282"/>
      <c r="CZ39" s="282"/>
      <c r="DA39" s="282"/>
      <c r="DB39" s="282"/>
      <c r="DC39" s="282"/>
      <c r="DD39" s="282"/>
      <c r="DE39" s="282"/>
      <c r="DF39" s="282"/>
      <c r="DG39" s="282"/>
      <c r="DH39" s="282"/>
      <c r="DI39" s="282"/>
      <c r="DJ39" s="282"/>
      <c r="DK39" s="282"/>
      <c r="DL39" s="282"/>
      <c r="DM39" s="282"/>
      <c r="DN39" s="282"/>
      <c r="DO39" s="282"/>
      <c r="DP39" s="282"/>
      <c r="DQ39" s="282"/>
      <c r="DR39" s="282"/>
      <c r="DS39" s="282"/>
      <c r="DT39" s="282"/>
      <c r="DU39" s="282"/>
      <c r="DV39" s="282"/>
      <c r="DW39" s="282"/>
      <c r="DX39" s="282"/>
      <c r="DY39" s="282"/>
      <c r="DZ39" s="282"/>
      <c r="EA39" s="282"/>
      <c r="EB39" s="282"/>
      <c r="EC39" s="282"/>
      <c r="ED39" s="282"/>
      <c r="EE39" s="282"/>
      <c r="EF39" s="282"/>
      <c r="EG39" s="282"/>
      <c r="EH39" s="282"/>
      <c r="EI39" s="282"/>
      <c r="EJ39" s="282"/>
      <c r="EK39" s="282"/>
      <c r="EL39" s="282"/>
      <c r="EM39" s="282"/>
      <c r="EN39" s="282"/>
      <c r="EO39" s="282"/>
      <c r="EP39" s="282"/>
      <c r="EQ39" s="282"/>
      <c r="ER39" s="282"/>
      <c r="ES39" s="282"/>
      <c r="ET39" s="282"/>
      <c r="EU39" s="282"/>
      <c r="EV39" s="282"/>
      <c r="EW39" s="282"/>
      <c r="EX39" s="282"/>
      <c r="EY39" s="282"/>
      <c r="EZ39" s="282"/>
      <c r="FA39" s="282"/>
      <c r="FB39" s="282"/>
      <c r="FC39" s="282"/>
      <c r="FD39" s="282"/>
      <c r="FE39" s="282"/>
      <c r="FF39" s="282"/>
      <c r="FG39" s="282"/>
      <c r="FH39" s="282"/>
      <c r="FI39" s="282"/>
      <c r="FJ39" s="282"/>
      <c r="FK39" s="282"/>
      <c r="FL39" s="282"/>
      <c r="FM39" s="282"/>
      <c r="FN39" s="282"/>
      <c r="FO39" s="282"/>
      <c r="FP39" s="282"/>
      <c r="FQ39" s="282"/>
      <c r="FR39" s="282"/>
      <c r="FS39" s="282"/>
      <c r="FT39" s="282"/>
      <c r="FU39" s="282"/>
      <c r="FV39" s="282"/>
      <c r="FW39" s="282"/>
      <c r="FX39" s="282"/>
      <c r="FY39" s="282"/>
      <c r="FZ39" s="282"/>
      <c r="GA39" s="282"/>
      <c r="GB39" s="282"/>
      <c r="GC39" s="282"/>
      <c r="GD39" s="282"/>
      <c r="GE39" s="282"/>
      <c r="GF39" s="282"/>
      <c r="GG39" s="282"/>
      <c r="GH39" s="282"/>
      <c r="GI39" s="282"/>
      <c r="GJ39" s="282"/>
      <c r="GK39" s="282"/>
      <c r="GL39" s="282"/>
      <c r="GM39" s="282"/>
      <c r="GN39" s="282"/>
      <c r="GO39" s="282"/>
      <c r="GP39" s="282"/>
      <c r="GQ39" s="282"/>
      <c r="GR39" s="282"/>
      <c r="GS39" s="282"/>
      <c r="GT39" s="282"/>
      <c r="GU39" s="282"/>
      <c r="GV39" s="282"/>
      <c r="GW39" s="282"/>
      <c r="GX39" s="282"/>
      <c r="GY39" s="282"/>
      <c r="GZ39" s="282"/>
      <c r="HA39" s="282"/>
      <c r="HB39" s="282"/>
      <c r="HC39" s="282"/>
      <c r="HD39" s="282"/>
      <c r="HE39" s="282"/>
      <c r="HF39" s="282"/>
      <c r="HG39" s="282"/>
      <c r="HH39" s="282"/>
      <c r="HI39" s="282"/>
      <c r="HJ39" s="282"/>
      <c r="HK39" s="282"/>
      <c r="HL39" s="282"/>
      <c r="HM39" s="282"/>
      <c r="HN39" s="282"/>
      <c r="HO39" s="282"/>
      <c r="HP39" s="282"/>
      <c r="HQ39" s="282"/>
      <c r="HR39" s="282"/>
      <c r="HS39" s="282"/>
      <c r="HT39" s="282"/>
      <c r="HU39" s="282"/>
      <c r="HV39" s="282"/>
      <c r="HW39" s="282"/>
      <c r="HX39" s="282"/>
      <c r="HY39" s="282"/>
      <c r="HZ39" s="282"/>
      <c r="IA39" s="282"/>
      <c r="IB39" s="282"/>
      <c r="IC39" s="282"/>
      <c r="ID39" s="282"/>
      <c r="IE39" s="282"/>
      <c r="IF39" s="282"/>
      <c r="IG39" s="282"/>
      <c r="IH39" s="282"/>
      <c r="II39" s="282"/>
      <c r="IJ39" s="282"/>
      <c r="IK39" s="282"/>
      <c r="IL39" s="282"/>
      <c r="IM39" s="282"/>
      <c r="IN39" s="282"/>
      <c r="IO39" s="282"/>
      <c r="IP39" s="282"/>
      <c r="IQ39" s="282"/>
      <c r="IR39" s="282"/>
      <c r="IS39" s="282"/>
      <c r="IT39" s="282"/>
      <c r="IU39" s="282"/>
      <c r="IV39" s="282"/>
      <c r="IW39" s="282"/>
    </row>
    <row r="40" customFormat="false" ht="15" hidden="false" customHeight="true" outlineLevel="0" collapsed="false">
      <c r="A40" s="282" t="n">
        <f aca="false">+A39+1</f>
        <v>25</v>
      </c>
      <c r="B40" s="283" t="n">
        <v>0</v>
      </c>
      <c r="C40" s="284"/>
      <c r="D40" s="285" t="n">
        <v>0</v>
      </c>
      <c r="E40" s="284"/>
      <c r="F40" s="286" t="n">
        <v>0</v>
      </c>
      <c r="G40" s="286" t="n">
        <v>0</v>
      </c>
      <c r="H40" s="286" t="n">
        <v>0</v>
      </c>
      <c r="I40" s="286" t="n">
        <v>0</v>
      </c>
      <c r="J40" s="287" t="n">
        <f aca="false">SUM(B40:I40)</f>
        <v>0</v>
      </c>
      <c r="K40" s="288"/>
      <c r="L40" s="283" t="n">
        <v>0</v>
      </c>
      <c r="M40" s="289"/>
      <c r="N40" s="285" t="n">
        <v>0</v>
      </c>
      <c r="O40" s="289"/>
      <c r="P40" s="290" t="n">
        <v>0</v>
      </c>
      <c r="Q40" s="290" t="n">
        <f aca="false">Q39</f>
        <v>0</v>
      </c>
      <c r="R40" s="290" t="n">
        <v>0</v>
      </c>
      <c r="S40" s="290" t="n">
        <v>0</v>
      </c>
      <c r="T40" s="291" t="n">
        <f aca="false">SUM(L40:S40)</f>
        <v>0</v>
      </c>
      <c r="U40" s="282"/>
      <c r="V40" s="292" t="n">
        <v>0</v>
      </c>
      <c r="W40" s="293"/>
      <c r="X40" s="285" t="n">
        <v>0</v>
      </c>
      <c r="Y40" s="294"/>
      <c r="Z40" s="285" t="n">
        <v>0</v>
      </c>
      <c r="AA40" s="286" t="n">
        <v>0</v>
      </c>
      <c r="AB40" s="295" t="n">
        <v>0</v>
      </c>
      <c r="AC40" s="287" t="n">
        <f aca="false">SUM(V40:AB40)</f>
        <v>0</v>
      </c>
      <c r="AD40" s="282"/>
      <c r="AE40" s="296" t="n">
        <f aca="false">+AC40+T40+J40</f>
        <v>0</v>
      </c>
      <c r="AF40" s="282"/>
      <c r="AG40" s="297" t="n">
        <f aca="false">B40+L40+V40</f>
        <v>0</v>
      </c>
      <c r="AH40" s="282" t="n">
        <f aca="false">D40+N40+X40</f>
        <v>0</v>
      </c>
      <c r="AI40" s="298" t="n">
        <f aca="false">AB40+AA40+Z40+S40+R40+Q40+P40+I40+H40+G40+F40</f>
        <v>0</v>
      </c>
      <c r="AJ40" s="282"/>
      <c r="AK40" s="290" t="n">
        <f aca="false">B40+L40</f>
        <v>0</v>
      </c>
      <c r="AL40" s="290" t="n">
        <f aca="false">V40</f>
        <v>0</v>
      </c>
      <c r="AM40" s="290" t="n">
        <f aca="false">SUM(AK40:AL40)</f>
        <v>0</v>
      </c>
      <c r="AN40" s="282"/>
      <c r="AO40" s="282" t="n">
        <f aca="false">IF(now-1&gt;AR40,1,"")</f>
        <v>1</v>
      </c>
      <c r="AP40" s="282"/>
      <c r="AQ40" s="282"/>
      <c r="AR40" s="282" t="n">
        <f aca="false">AR39+1</f>
        <v>36519</v>
      </c>
      <c r="AS40" s="299" t="n">
        <v>36519</v>
      </c>
      <c r="AT40" s="282"/>
      <c r="AU40" s="300"/>
      <c r="AV40" s="282"/>
      <c r="AW40" s="282"/>
      <c r="AX40" s="282"/>
      <c r="AY40" s="282"/>
      <c r="AZ40" s="282"/>
      <c r="BA40" s="282"/>
      <c r="BB40" s="282"/>
      <c r="BC40" s="282"/>
      <c r="BD40" s="282"/>
      <c r="BE40" s="282"/>
      <c r="BF40" s="282"/>
      <c r="BG40" s="282"/>
      <c r="BH40" s="282"/>
      <c r="BI40" s="282"/>
      <c r="BJ40" s="282"/>
      <c r="BK40" s="282"/>
      <c r="BL40" s="282"/>
      <c r="BM40" s="282"/>
      <c r="BN40" s="282"/>
      <c r="BO40" s="282"/>
      <c r="BP40" s="282"/>
      <c r="BQ40" s="282"/>
      <c r="BR40" s="282"/>
      <c r="BS40" s="282"/>
      <c r="BT40" s="282"/>
      <c r="BU40" s="282"/>
      <c r="BV40" s="282"/>
      <c r="BW40" s="282"/>
      <c r="BX40" s="282"/>
      <c r="BY40" s="282"/>
      <c r="BZ40" s="282"/>
      <c r="CA40" s="282"/>
      <c r="CB40" s="282"/>
      <c r="CC40" s="282"/>
      <c r="CD40" s="282"/>
      <c r="CE40" s="282"/>
      <c r="CF40" s="282"/>
      <c r="CG40" s="282"/>
      <c r="CH40" s="282"/>
      <c r="CI40" s="282"/>
      <c r="CJ40" s="282"/>
      <c r="CK40" s="282"/>
      <c r="CL40" s="282"/>
      <c r="CM40" s="282"/>
      <c r="CN40" s="282"/>
      <c r="CO40" s="282"/>
      <c r="CP40" s="282"/>
      <c r="CQ40" s="282"/>
      <c r="CR40" s="282"/>
      <c r="CS40" s="282"/>
      <c r="CT40" s="282"/>
      <c r="CU40" s="282"/>
      <c r="CV40" s="282"/>
      <c r="CW40" s="282"/>
      <c r="CX40" s="282"/>
      <c r="CY40" s="282"/>
      <c r="CZ40" s="282"/>
      <c r="DA40" s="282"/>
      <c r="DB40" s="282"/>
      <c r="DC40" s="282"/>
      <c r="DD40" s="282"/>
      <c r="DE40" s="282"/>
      <c r="DF40" s="282"/>
      <c r="DG40" s="282"/>
      <c r="DH40" s="282"/>
      <c r="DI40" s="282"/>
      <c r="DJ40" s="282"/>
      <c r="DK40" s="282"/>
      <c r="DL40" s="282"/>
      <c r="DM40" s="282"/>
      <c r="DN40" s="282"/>
      <c r="DO40" s="282"/>
      <c r="DP40" s="282"/>
      <c r="DQ40" s="282"/>
      <c r="DR40" s="282"/>
      <c r="DS40" s="282"/>
      <c r="DT40" s="282"/>
      <c r="DU40" s="282"/>
      <c r="DV40" s="282"/>
      <c r="DW40" s="282"/>
      <c r="DX40" s="282"/>
      <c r="DY40" s="282"/>
      <c r="DZ40" s="282"/>
      <c r="EA40" s="282"/>
      <c r="EB40" s="282"/>
      <c r="EC40" s="282"/>
      <c r="ED40" s="282"/>
      <c r="EE40" s="282"/>
      <c r="EF40" s="282"/>
      <c r="EG40" s="282"/>
      <c r="EH40" s="282"/>
      <c r="EI40" s="282"/>
      <c r="EJ40" s="282"/>
      <c r="EK40" s="282"/>
      <c r="EL40" s="282"/>
      <c r="EM40" s="282"/>
      <c r="EN40" s="282"/>
      <c r="EO40" s="282"/>
      <c r="EP40" s="282"/>
      <c r="EQ40" s="282"/>
      <c r="ER40" s="282"/>
      <c r="ES40" s="282"/>
      <c r="ET40" s="282"/>
      <c r="EU40" s="282"/>
      <c r="EV40" s="282"/>
      <c r="EW40" s="282"/>
      <c r="EX40" s="282"/>
      <c r="EY40" s="282"/>
      <c r="EZ40" s="282"/>
      <c r="FA40" s="282"/>
      <c r="FB40" s="282"/>
      <c r="FC40" s="282"/>
      <c r="FD40" s="282"/>
      <c r="FE40" s="282"/>
      <c r="FF40" s="282"/>
      <c r="FG40" s="282"/>
      <c r="FH40" s="282"/>
      <c r="FI40" s="282"/>
      <c r="FJ40" s="282"/>
      <c r="FK40" s="282"/>
      <c r="FL40" s="282"/>
      <c r="FM40" s="282"/>
      <c r="FN40" s="282"/>
      <c r="FO40" s="282"/>
      <c r="FP40" s="282"/>
      <c r="FQ40" s="282"/>
      <c r="FR40" s="282"/>
      <c r="FS40" s="282"/>
      <c r="FT40" s="282"/>
      <c r="FU40" s="282"/>
      <c r="FV40" s="282"/>
      <c r="FW40" s="282"/>
      <c r="FX40" s="282"/>
      <c r="FY40" s="282"/>
      <c r="FZ40" s="282"/>
      <c r="GA40" s="282"/>
      <c r="GB40" s="282"/>
      <c r="GC40" s="282"/>
      <c r="GD40" s="282"/>
      <c r="GE40" s="282"/>
      <c r="GF40" s="282"/>
      <c r="GG40" s="282"/>
      <c r="GH40" s="282"/>
      <c r="GI40" s="282"/>
      <c r="GJ40" s="282"/>
      <c r="GK40" s="282"/>
      <c r="GL40" s="282"/>
      <c r="GM40" s="282"/>
      <c r="GN40" s="282"/>
      <c r="GO40" s="282"/>
      <c r="GP40" s="282"/>
      <c r="GQ40" s="282"/>
      <c r="GR40" s="282"/>
      <c r="GS40" s="282"/>
      <c r="GT40" s="282"/>
      <c r="GU40" s="282"/>
      <c r="GV40" s="282"/>
      <c r="GW40" s="282"/>
      <c r="GX40" s="282"/>
      <c r="GY40" s="282"/>
      <c r="GZ40" s="282"/>
      <c r="HA40" s="282"/>
      <c r="HB40" s="282"/>
      <c r="HC40" s="282"/>
      <c r="HD40" s="282"/>
      <c r="HE40" s="282"/>
      <c r="HF40" s="282"/>
      <c r="HG40" s="282"/>
      <c r="HH40" s="282"/>
      <c r="HI40" s="282"/>
      <c r="HJ40" s="282"/>
      <c r="HK40" s="282"/>
      <c r="HL40" s="282"/>
      <c r="HM40" s="282"/>
      <c r="HN40" s="282"/>
      <c r="HO40" s="282"/>
      <c r="HP40" s="282"/>
      <c r="HQ40" s="282"/>
      <c r="HR40" s="282"/>
      <c r="HS40" s="282"/>
      <c r="HT40" s="282"/>
      <c r="HU40" s="282"/>
      <c r="HV40" s="282"/>
      <c r="HW40" s="282"/>
      <c r="HX40" s="282"/>
      <c r="HY40" s="282"/>
      <c r="HZ40" s="282"/>
      <c r="IA40" s="282"/>
      <c r="IB40" s="282"/>
      <c r="IC40" s="282"/>
      <c r="ID40" s="282"/>
      <c r="IE40" s="282"/>
      <c r="IF40" s="282"/>
      <c r="IG40" s="282"/>
      <c r="IH40" s="282"/>
      <c r="II40" s="282"/>
      <c r="IJ40" s="282"/>
      <c r="IK40" s="282"/>
      <c r="IL40" s="282"/>
      <c r="IM40" s="282"/>
      <c r="IN40" s="282"/>
      <c r="IO40" s="282"/>
      <c r="IP40" s="282"/>
      <c r="IQ40" s="282"/>
      <c r="IR40" s="282"/>
      <c r="IS40" s="282"/>
      <c r="IT40" s="282"/>
      <c r="IU40" s="282"/>
      <c r="IV40" s="282"/>
      <c r="IW40" s="282"/>
    </row>
    <row r="41" customFormat="false" ht="15" hidden="false" customHeight="true" outlineLevel="0" collapsed="false">
      <c r="A41" s="282" t="n">
        <f aca="false">+A40+1</f>
        <v>26</v>
      </c>
      <c r="B41" s="283" t="n">
        <v>0</v>
      </c>
      <c r="C41" s="284"/>
      <c r="D41" s="285" t="n">
        <v>0</v>
      </c>
      <c r="E41" s="284"/>
      <c r="F41" s="286" t="n">
        <v>0</v>
      </c>
      <c r="G41" s="286" t="n">
        <v>0</v>
      </c>
      <c r="H41" s="286" t="n">
        <v>0</v>
      </c>
      <c r="I41" s="286" t="n">
        <v>0</v>
      </c>
      <c r="J41" s="287" t="n">
        <f aca="false">SUM(B41:I41)</f>
        <v>0</v>
      </c>
      <c r="K41" s="288"/>
      <c r="L41" s="283" t="n">
        <v>0</v>
      </c>
      <c r="M41" s="289"/>
      <c r="N41" s="285" t="n">
        <v>0</v>
      </c>
      <c r="O41" s="289"/>
      <c r="P41" s="290" t="n">
        <v>0</v>
      </c>
      <c r="Q41" s="290" t="n">
        <f aca="false">Q40</f>
        <v>0</v>
      </c>
      <c r="R41" s="290" t="n">
        <v>0</v>
      </c>
      <c r="S41" s="290" t="n">
        <v>0</v>
      </c>
      <c r="T41" s="291" t="n">
        <f aca="false">SUM(L41:S41)</f>
        <v>0</v>
      </c>
      <c r="U41" s="282"/>
      <c r="V41" s="292" t="n">
        <v>0</v>
      </c>
      <c r="W41" s="293"/>
      <c r="X41" s="285" t="n">
        <v>0</v>
      </c>
      <c r="Y41" s="294"/>
      <c r="Z41" s="285" t="n">
        <v>0</v>
      </c>
      <c r="AA41" s="286" t="n">
        <v>0</v>
      </c>
      <c r="AB41" s="295" t="n">
        <v>0</v>
      </c>
      <c r="AC41" s="287" t="n">
        <f aca="false">SUM(V41:AB41)</f>
        <v>0</v>
      </c>
      <c r="AD41" s="282"/>
      <c r="AE41" s="296" t="n">
        <f aca="false">+AC41+T41+J41</f>
        <v>0</v>
      </c>
      <c r="AF41" s="282"/>
      <c r="AG41" s="297" t="n">
        <f aca="false">B41+L41+V41</f>
        <v>0</v>
      </c>
      <c r="AH41" s="282" t="n">
        <f aca="false">D41+N41+X41</f>
        <v>0</v>
      </c>
      <c r="AI41" s="298" t="n">
        <f aca="false">AB41+AA41+Z41+S41+R41+Q41+P41+I41+H41+G41+F41</f>
        <v>0</v>
      </c>
      <c r="AJ41" s="282"/>
      <c r="AK41" s="290" t="n">
        <f aca="false">B41+L41</f>
        <v>0</v>
      </c>
      <c r="AL41" s="290" t="n">
        <f aca="false">V41</f>
        <v>0</v>
      </c>
      <c r="AM41" s="290" t="n">
        <f aca="false">SUM(AK41:AL41)</f>
        <v>0</v>
      </c>
      <c r="AN41" s="282"/>
      <c r="AO41" s="282" t="n">
        <f aca="false">IF(now-1&gt;AR41,1,"")</f>
        <v>1</v>
      </c>
      <c r="AP41" s="282"/>
      <c r="AQ41" s="282"/>
      <c r="AR41" s="282" t="n">
        <f aca="false">AR40+1</f>
        <v>36520</v>
      </c>
      <c r="AS41" s="299" t="n">
        <v>36520</v>
      </c>
      <c r="AT41" s="282"/>
      <c r="AU41" s="300"/>
      <c r="AV41" s="282"/>
      <c r="AW41" s="282"/>
      <c r="AX41" s="282"/>
      <c r="AY41" s="282"/>
      <c r="AZ41" s="282"/>
      <c r="BA41" s="282"/>
      <c r="BB41" s="282"/>
      <c r="BC41" s="282"/>
      <c r="BD41" s="282"/>
      <c r="BE41" s="282"/>
      <c r="BF41" s="282"/>
      <c r="BG41" s="282"/>
      <c r="BH41" s="282"/>
      <c r="BI41" s="282"/>
      <c r="BJ41" s="282"/>
      <c r="BK41" s="282"/>
      <c r="BL41" s="282"/>
      <c r="BM41" s="282"/>
      <c r="BN41" s="282"/>
      <c r="BO41" s="282"/>
      <c r="BP41" s="282"/>
      <c r="BQ41" s="282"/>
      <c r="BR41" s="282"/>
      <c r="BS41" s="282"/>
      <c r="BT41" s="282"/>
      <c r="BU41" s="282"/>
      <c r="BV41" s="282"/>
      <c r="BW41" s="282"/>
      <c r="BX41" s="282"/>
      <c r="BY41" s="282"/>
      <c r="BZ41" s="282"/>
      <c r="CA41" s="282"/>
      <c r="CB41" s="282"/>
      <c r="CC41" s="282"/>
      <c r="CD41" s="282"/>
      <c r="CE41" s="282"/>
      <c r="CF41" s="282"/>
      <c r="CG41" s="282"/>
      <c r="CH41" s="282"/>
      <c r="CI41" s="282"/>
      <c r="CJ41" s="282"/>
      <c r="CK41" s="282"/>
      <c r="CL41" s="282"/>
      <c r="CM41" s="282"/>
      <c r="CN41" s="282"/>
      <c r="CO41" s="282"/>
      <c r="CP41" s="282"/>
      <c r="CQ41" s="282"/>
      <c r="CR41" s="282"/>
      <c r="CS41" s="282"/>
      <c r="CT41" s="282"/>
      <c r="CU41" s="282"/>
      <c r="CV41" s="282"/>
      <c r="CW41" s="282"/>
      <c r="CX41" s="282"/>
      <c r="CY41" s="282"/>
      <c r="CZ41" s="282"/>
      <c r="DA41" s="282"/>
      <c r="DB41" s="282"/>
      <c r="DC41" s="282"/>
      <c r="DD41" s="282"/>
      <c r="DE41" s="282"/>
      <c r="DF41" s="282"/>
      <c r="DG41" s="282"/>
      <c r="DH41" s="282"/>
      <c r="DI41" s="282"/>
      <c r="DJ41" s="282"/>
      <c r="DK41" s="282"/>
      <c r="DL41" s="282"/>
      <c r="DM41" s="282"/>
      <c r="DN41" s="282"/>
      <c r="DO41" s="282"/>
      <c r="DP41" s="282"/>
      <c r="DQ41" s="282"/>
      <c r="DR41" s="282"/>
      <c r="DS41" s="282"/>
      <c r="DT41" s="282"/>
      <c r="DU41" s="282"/>
      <c r="DV41" s="282"/>
      <c r="DW41" s="282"/>
      <c r="DX41" s="282"/>
      <c r="DY41" s="282"/>
      <c r="DZ41" s="282"/>
      <c r="EA41" s="282"/>
      <c r="EB41" s="282"/>
      <c r="EC41" s="282"/>
      <c r="ED41" s="282"/>
      <c r="EE41" s="282"/>
      <c r="EF41" s="282"/>
      <c r="EG41" s="282"/>
      <c r="EH41" s="282"/>
      <c r="EI41" s="282"/>
      <c r="EJ41" s="282"/>
      <c r="EK41" s="282"/>
      <c r="EL41" s="282"/>
      <c r="EM41" s="282"/>
      <c r="EN41" s="282"/>
      <c r="EO41" s="282"/>
      <c r="EP41" s="282"/>
      <c r="EQ41" s="282"/>
      <c r="ER41" s="282"/>
      <c r="ES41" s="282"/>
      <c r="ET41" s="282"/>
      <c r="EU41" s="282"/>
      <c r="EV41" s="282"/>
      <c r="EW41" s="282"/>
      <c r="EX41" s="282"/>
      <c r="EY41" s="282"/>
      <c r="EZ41" s="282"/>
      <c r="FA41" s="282"/>
      <c r="FB41" s="282"/>
      <c r="FC41" s="282"/>
      <c r="FD41" s="282"/>
      <c r="FE41" s="282"/>
      <c r="FF41" s="282"/>
      <c r="FG41" s="282"/>
      <c r="FH41" s="282"/>
      <c r="FI41" s="282"/>
      <c r="FJ41" s="282"/>
      <c r="FK41" s="282"/>
      <c r="FL41" s="282"/>
      <c r="FM41" s="282"/>
      <c r="FN41" s="282"/>
      <c r="FO41" s="282"/>
      <c r="FP41" s="282"/>
      <c r="FQ41" s="282"/>
      <c r="FR41" s="282"/>
      <c r="FS41" s="282"/>
      <c r="FT41" s="282"/>
      <c r="FU41" s="282"/>
      <c r="FV41" s="282"/>
      <c r="FW41" s="282"/>
      <c r="FX41" s="282"/>
      <c r="FY41" s="282"/>
      <c r="FZ41" s="282"/>
      <c r="GA41" s="282"/>
      <c r="GB41" s="282"/>
      <c r="GC41" s="282"/>
      <c r="GD41" s="282"/>
      <c r="GE41" s="282"/>
      <c r="GF41" s="282"/>
      <c r="GG41" s="282"/>
      <c r="GH41" s="282"/>
      <c r="GI41" s="282"/>
      <c r="GJ41" s="282"/>
      <c r="GK41" s="282"/>
      <c r="GL41" s="282"/>
      <c r="GM41" s="282"/>
      <c r="GN41" s="282"/>
      <c r="GO41" s="282"/>
      <c r="GP41" s="282"/>
      <c r="GQ41" s="282"/>
      <c r="GR41" s="282"/>
      <c r="GS41" s="282"/>
      <c r="GT41" s="282"/>
      <c r="GU41" s="282"/>
      <c r="GV41" s="282"/>
      <c r="GW41" s="282"/>
      <c r="GX41" s="282"/>
      <c r="GY41" s="282"/>
      <c r="GZ41" s="282"/>
      <c r="HA41" s="282"/>
      <c r="HB41" s="282"/>
      <c r="HC41" s="282"/>
      <c r="HD41" s="282"/>
      <c r="HE41" s="282"/>
      <c r="HF41" s="282"/>
      <c r="HG41" s="282"/>
      <c r="HH41" s="282"/>
      <c r="HI41" s="282"/>
      <c r="HJ41" s="282"/>
      <c r="HK41" s="282"/>
      <c r="HL41" s="282"/>
      <c r="HM41" s="282"/>
      <c r="HN41" s="282"/>
      <c r="HO41" s="282"/>
      <c r="HP41" s="282"/>
      <c r="HQ41" s="282"/>
      <c r="HR41" s="282"/>
      <c r="HS41" s="282"/>
      <c r="HT41" s="282"/>
      <c r="HU41" s="282"/>
      <c r="HV41" s="282"/>
      <c r="HW41" s="282"/>
      <c r="HX41" s="282"/>
      <c r="HY41" s="282"/>
      <c r="HZ41" s="282"/>
      <c r="IA41" s="282"/>
      <c r="IB41" s="282"/>
      <c r="IC41" s="282"/>
      <c r="ID41" s="282"/>
      <c r="IE41" s="282"/>
      <c r="IF41" s="282"/>
      <c r="IG41" s="282"/>
      <c r="IH41" s="282"/>
      <c r="II41" s="282"/>
      <c r="IJ41" s="282"/>
      <c r="IK41" s="282"/>
      <c r="IL41" s="282"/>
      <c r="IM41" s="282"/>
      <c r="IN41" s="282"/>
      <c r="IO41" s="282"/>
      <c r="IP41" s="282"/>
      <c r="IQ41" s="282"/>
      <c r="IR41" s="282"/>
      <c r="IS41" s="282"/>
      <c r="IT41" s="282"/>
      <c r="IU41" s="282"/>
      <c r="IV41" s="282"/>
      <c r="IW41" s="282"/>
    </row>
    <row r="42" customFormat="false" ht="15" hidden="false" customHeight="true" outlineLevel="0" collapsed="false">
      <c r="A42" s="282" t="n">
        <f aca="false">+A41+1</f>
        <v>27</v>
      </c>
      <c r="B42" s="283" t="n">
        <v>0</v>
      </c>
      <c r="C42" s="284"/>
      <c r="D42" s="285" t="n">
        <v>0</v>
      </c>
      <c r="E42" s="284"/>
      <c r="F42" s="286" t="n">
        <v>0</v>
      </c>
      <c r="G42" s="286" t="n">
        <v>0</v>
      </c>
      <c r="H42" s="286" t="n">
        <v>0</v>
      </c>
      <c r="I42" s="286" t="n">
        <v>0</v>
      </c>
      <c r="J42" s="287" t="n">
        <f aca="false">SUM(B42:I42)</f>
        <v>0</v>
      </c>
      <c r="K42" s="288"/>
      <c r="L42" s="283" t="n">
        <v>0</v>
      </c>
      <c r="M42" s="289"/>
      <c r="N42" s="285" t="n">
        <v>0</v>
      </c>
      <c r="O42" s="289"/>
      <c r="P42" s="290" t="n">
        <v>0</v>
      </c>
      <c r="Q42" s="290" t="n">
        <f aca="false">Q41</f>
        <v>0</v>
      </c>
      <c r="R42" s="290" t="n">
        <v>0</v>
      </c>
      <c r="S42" s="290" t="n">
        <v>0</v>
      </c>
      <c r="T42" s="291" t="n">
        <f aca="false">SUM(L42:S42)</f>
        <v>0</v>
      </c>
      <c r="U42" s="282"/>
      <c r="V42" s="292" t="n">
        <v>31375</v>
      </c>
      <c r="W42" s="293"/>
      <c r="X42" s="285" t="n">
        <v>0</v>
      </c>
      <c r="Y42" s="294"/>
      <c r="Z42" s="285" t="n">
        <v>0</v>
      </c>
      <c r="AA42" s="286" t="n">
        <v>0</v>
      </c>
      <c r="AB42" s="295" t="n">
        <v>0</v>
      </c>
      <c r="AC42" s="287" t="n">
        <f aca="false">SUM(V42:AB42)</f>
        <v>31375</v>
      </c>
      <c r="AD42" s="282"/>
      <c r="AE42" s="296" t="n">
        <f aca="false">+AC42+T42+J42</f>
        <v>31375</v>
      </c>
      <c r="AF42" s="282"/>
      <c r="AG42" s="297" t="n">
        <f aca="false">B42+L42+V42</f>
        <v>31375</v>
      </c>
      <c r="AH42" s="282" t="n">
        <f aca="false">D42+N42+X42</f>
        <v>0</v>
      </c>
      <c r="AI42" s="298" t="n">
        <f aca="false">AB42+AA42+Z42+S42+R42+Q42+P42+I42+H42+G42+F42</f>
        <v>0</v>
      </c>
      <c r="AJ42" s="282"/>
      <c r="AK42" s="290" t="n">
        <f aca="false">B42+L42</f>
        <v>0</v>
      </c>
      <c r="AL42" s="290" t="n">
        <f aca="false">V42</f>
        <v>31375</v>
      </c>
      <c r="AM42" s="290" t="n">
        <f aca="false">SUM(AK42:AL42)</f>
        <v>31375</v>
      </c>
      <c r="AN42" s="282"/>
      <c r="AO42" s="282" t="n">
        <f aca="false">IF(now-1&gt;AR42,1,"")</f>
        <v>1</v>
      </c>
      <c r="AP42" s="282"/>
      <c r="AQ42" s="282"/>
      <c r="AR42" s="282" t="n">
        <f aca="false">AR41+1</f>
        <v>36521</v>
      </c>
      <c r="AS42" s="299" t="n">
        <v>36521</v>
      </c>
      <c r="AT42" s="282"/>
      <c r="AU42" s="300" t="n">
        <v>31.375</v>
      </c>
      <c r="AV42" s="282"/>
      <c r="AW42" s="282"/>
      <c r="AX42" s="282"/>
      <c r="AY42" s="282"/>
      <c r="AZ42" s="282"/>
      <c r="BA42" s="282"/>
      <c r="BB42" s="282"/>
      <c r="BC42" s="282"/>
      <c r="BD42" s="282"/>
      <c r="BE42" s="282"/>
      <c r="BF42" s="282"/>
      <c r="BG42" s="282"/>
      <c r="BH42" s="282"/>
      <c r="BI42" s="282"/>
      <c r="BJ42" s="282"/>
      <c r="BK42" s="282"/>
      <c r="BL42" s="282"/>
      <c r="BM42" s="282"/>
      <c r="BN42" s="282"/>
      <c r="BO42" s="282"/>
      <c r="BP42" s="282"/>
      <c r="BQ42" s="282"/>
      <c r="BR42" s="282"/>
      <c r="BS42" s="282"/>
      <c r="BT42" s="282"/>
      <c r="BU42" s="282"/>
      <c r="BV42" s="282"/>
      <c r="BW42" s="282"/>
      <c r="BX42" s="282"/>
      <c r="BY42" s="282"/>
      <c r="BZ42" s="282"/>
      <c r="CA42" s="282"/>
      <c r="CB42" s="282"/>
      <c r="CC42" s="282"/>
      <c r="CD42" s="282"/>
      <c r="CE42" s="282"/>
      <c r="CF42" s="282"/>
      <c r="CG42" s="282"/>
      <c r="CH42" s="282"/>
      <c r="CI42" s="282"/>
      <c r="CJ42" s="282"/>
      <c r="CK42" s="282"/>
      <c r="CL42" s="282"/>
      <c r="CM42" s="282"/>
      <c r="CN42" s="282"/>
      <c r="CO42" s="282"/>
      <c r="CP42" s="282"/>
      <c r="CQ42" s="282"/>
      <c r="CR42" s="282"/>
      <c r="CS42" s="282"/>
      <c r="CT42" s="282"/>
      <c r="CU42" s="282"/>
      <c r="CV42" s="282"/>
      <c r="CW42" s="282"/>
      <c r="CX42" s="282"/>
      <c r="CY42" s="282"/>
      <c r="CZ42" s="282"/>
      <c r="DA42" s="282"/>
      <c r="DB42" s="282"/>
      <c r="DC42" s="282"/>
      <c r="DD42" s="282"/>
      <c r="DE42" s="282"/>
      <c r="DF42" s="282"/>
      <c r="DG42" s="282"/>
      <c r="DH42" s="282"/>
      <c r="DI42" s="282"/>
      <c r="DJ42" s="282"/>
      <c r="DK42" s="282"/>
      <c r="DL42" s="282"/>
      <c r="DM42" s="282"/>
      <c r="DN42" s="282"/>
      <c r="DO42" s="282"/>
      <c r="DP42" s="282"/>
      <c r="DQ42" s="282"/>
      <c r="DR42" s="282"/>
      <c r="DS42" s="282"/>
      <c r="DT42" s="282"/>
      <c r="DU42" s="282"/>
      <c r="DV42" s="282"/>
      <c r="DW42" s="282"/>
      <c r="DX42" s="282"/>
      <c r="DY42" s="282"/>
      <c r="DZ42" s="282"/>
      <c r="EA42" s="282"/>
      <c r="EB42" s="282"/>
      <c r="EC42" s="282"/>
      <c r="ED42" s="282"/>
      <c r="EE42" s="282"/>
      <c r="EF42" s="282"/>
      <c r="EG42" s="282"/>
      <c r="EH42" s="282"/>
      <c r="EI42" s="282"/>
      <c r="EJ42" s="282"/>
      <c r="EK42" s="282"/>
      <c r="EL42" s="282"/>
      <c r="EM42" s="282"/>
      <c r="EN42" s="282"/>
      <c r="EO42" s="282"/>
      <c r="EP42" s="282"/>
      <c r="EQ42" s="282"/>
      <c r="ER42" s="282"/>
      <c r="ES42" s="282"/>
      <c r="ET42" s="282"/>
      <c r="EU42" s="282"/>
      <c r="EV42" s="282"/>
      <c r="EW42" s="282"/>
      <c r="EX42" s="282"/>
      <c r="EY42" s="282"/>
      <c r="EZ42" s="282"/>
      <c r="FA42" s="282"/>
      <c r="FB42" s="282"/>
      <c r="FC42" s="282"/>
      <c r="FD42" s="282"/>
      <c r="FE42" s="282"/>
      <c r="FF42" s="282"/>
      <c r="FG42" s="282"/>
      <c r="FH42" s="282"/>
      <c r="FI42" s="282"/>
      <c r="FJ42" s="282"/>
      <c r="FK42" s="282"/>
      <c r="FL42" s="282"/>
      <c r="FM42" s="282"/>
      <c r="FN42" s="282"/>
      <c r="FO42" s="282"/>
      <c r="FP42" s="282"/>
      <c r="FQ42" s="282"/>
      <c r="FR42" s="282"/>
      <c r="FS42" s="282"/>
      <c r="FT42" s="282"/>
      <c r="FU42" s="282"/>
      <c r="FV42" s="282"/>
      <c r="FW42" s="282"/>
      <c r="FX42" s="282"/>
      <c r="FY42" s="282"/>
      <c r="FZ42" s="282"/>
      <c r="GA42" s="282"/>
      <c r="GB42" s="282"/>
      <c r="GC42" s="282"/>
      <c r="GD42" s="282"/>
      <c r="GE42" s="282"/>
      <c r="GF42" s="282"/>
      <c r="GG42" s="282"/>
      <c r="GH42" s="282"/>
      <c r="GI42" s="282"/>
      <c r="GJ42" s="282"/>
      <c r="GK42" s="282"/>
      <c r="GL42" s="282"/>
      <c r="GM42" s="282"/>
      <c r="GN42" s="282"/>
      <c r="GO42" s="282"/>
      <c r="GP42" s="282"/>
      <c r="GQ42" s="282"/>
      <c r="GR42" s="282"/>
      <c r="GS42" s="282"/>
      <c r="GT42" s="282"/>
      <c r="GU42" s="282"/>
      <c r="GV42" s="282"/>
      <c r="GW42" s="282"/>
      <c r="GX42" s="282"/>
      <c r="GY42" s="282"/>
      <c r="GZ42" s="282"/>
      <c r="HA42" s="282"/>
      <c r="HB42" s="282"/>
      <c r="HC42" s="282"/>
      <c r="HD42" s="282"/>
      <c r="HE42" s="282"/>
      <c r="HF42" s="282"/>
      <c r="HG42" s="282"/>
      <c r="HH42" s="282"/>
      <c r="HI42" s="282"/>
      <c r="HJ42" s="282"/>
      <c r="HK42" s="282"/>
      <c r="HL42" s="282"/>
      <c r="HM42" s="282"/>
      <c r="HN42" s="282"/>
      <c r="HO42" s="282"/>
      <c r="HP42" s="282"/>
      <c r="HQ42" s="282"/>
      <c r="HR42" s="282"/>
      <c r="HS42" s="282"/>
      <c r="HT42" s="282"/>
      <c r="HU42" s="282"/>
      <c r="HV42" s="282"/>
      <c r="HW42" s="282"/>
      <c r="HX42" s="282"/>
      <c r="HY42" s="282"/>
      <c r="HZ42" s="282"/>
      <c r="IA42" s="282"/>
      <c r="IB42" s="282"/>
      <c r="IC42" s="282"/>
      <c r="ID42" s="282"/>
      <c r="IE42" s="282"/>
      <c r="IF42" s="282"/>
      <c r="IG42" s="282"/>
      <c r="IH42" s="282"/>
      <c r="II42" s="282"/>
      <c r="IJ42" s="282"/>
      <c r="IK42" s="282"/>
      <c r="IL42" s="282"/>
      <c r="IM42" s="282"/>
      <c r="IN42" s="282"/>
      <c r="IO42" s="282"/>
      <c r="IP42" s="282"/>
      <c r="IQ42" s="282"/>
      <c r="IR42" s="282"/>
      <c r="IS42" s="282"/>
      <c r="IT42" s="282"/>
      <c r="IU42" s="282"/>
      <c r="IV42" s="282"/>
      <c r="IW42" s="282"/>
    </row>
    <row r="43" customFormat="false" ht="15" hidden="false" customHeight="true" outlineLevel="0" collapsed="false">
      <c r="A43" s="271" t="n">
        <f aca="false">+A42+1</f>
        <v>28</v>
      </c>
      <c r="B43" s="226" t="n">
        <v>0</v>
      </c>
      <c r="C43" s="241"/>
      <c r="D43" s="246" t="n">
        <v>0</v>
      </c>
      <c r="E43" s="241"/>
      <c r="F43" s="235" t="n">
        <v>0</v>
      </c>
      <c r="G43" s="235" t="n">
        <v>0</v>
      </c>
      <c r="H43" s="235" t="n">
        <v>0</v>
      </c>
      <c r="I43" s="235" t="n">
        <v>0</v>
      </c>
      <c r="J43" s="272" t="n">
        <f aca="false">SUM(B43:I43)</f>
        <v>0</v>
      </c>
      <c r="K43" s="273"/>
      <c r="L43" s="226" t="n">
        <v>60000</v>
      </c>
      <c r="M43" s="274"/>
      <c r="N43" s="246" t="n">
        <v>0</v>
      </c>
      <c r="O43" s="274"/>
      <c r="P43" s="232" t="n">
        <v>0</v>
      </c>
      <c r="Q43" s="232" t="n">
        <f aca="false">Q42</f>
        <v>0</v>
      </c>
      <c r="R43" s="232" t="n">
        <v>0</v>
      </c>
      <c r="S43" s="232" t="n">
        <v>0</v>
      </c>
      <c r="T43" s="234" t="n">
        <f aca="false">SUM(L43:S43)</f>
        <v>60000</v>
      </c>
      <c r="U43" s="271"/>
      <c r="V43" s="243" t="n">
        <f aca="false">IF(AO43=1,0,IF((35000-L43-B43)&lt;0,0,35000-L43-B43))</f>
        <v>0</v>
      </c>
      <c r="W43" s="275"/>
      <c r="X43" s="246" t="n">
        <v>0</v>
      </c>
      <c r="Y43" s="276"/>
      <c r="Z43" s="246" t="n">
        <v>0</v>
      </c>
      <c r="AA43" s="235" t="n">
        <v>0</v>
      </c>
      <c r="AB43" s="236" t="n">
        <v>0</v>
      </c>
      <c r="AC43" s="272" t="n">
        <f aca="false">SUM(V43:AB43)</f>
        <v>0</v>
      </c>
      <c r="AD43" s="271"/>
      <c r="AE43" s="277" t="n">
        <f aca="false">+AC43+T43+J43</f>
        <v>60000</v>
      </c>
      <c r="AF43" s="271"/>
      <c r="AG43" s="278" t="n">
        <f aca="false">B43+L43+V43</f>
        <v>60000</v>
      </c>
      <c r="AH43" s="271" t="n">
        <f aca="false">D43+N43+X43</f>
        <v>0</v>
      </c>
      <c r="AI43" s="279" t="n">
        <f aca="false">AB43+AA43+Z43+S43+R43+Q43+P43+I43+H43+G43+F43</f>
        <v>0</v>
      </c>
      <c r="AJ43" s="271"/>
      <c r="AK43" s="232" t="n">
        <f aca="false">B43+L43</f>
        <v>60000</v>
      </c>
      <c r="AL43" s="232" t="n">
        <f aca="false">V43</f>
        <v>0</v>
      </c>
      <c r="AM43" s="232" t="n">
        <f aca="false">SUM(AK43:AL43)</f>
        <v>60000</v>
      </c>
      <c r="AN43" s="271"/>
      <c r="AO43" s="271" t="n">
        <f aca="false">IF(now-1&gt;AR43,1,"")</f>
        <v>1</v>
      </c>
      <c r="AP43" s="271"/>
      <c r="AQ43" s="271"/>
      <c r="AR43" s="271" t="n">
        <f aca="false">AR42+1</f>
        <v>36522</v>
      </c>
      <c r="AS43" s="280" t="n">
        <v>36522</v>
      </c>
      <c r="AT43" s="271"/>
      <c r="AU43" s="281" t="n">
        <v>60</v>
      </c>
      <c r="AV43" s="271"/>
      <c r="AW43" s="271"/>
      <c r="AX43" s="271"/>
      <c r="AY43" s="271"/>
      <c r="AZ43" s="271"/>
      <c r="BA43" s="271"/>
      <c r="BB43" s="271"/>
      <c r="BC43" s="271"/>
      <c r="BD43" s="271"/>
      <c r="BE43" s="271"/>
      <c r="BF43" s="271"/>
      <c r="BG43" s="271"/>
      <c r="BH43" s="271"/>
      <c r="BI43" s="271"/>
      <c r="BJ43" s="271"/>
      <c r="BK43" s="271"/>
      <c r="BL43" s="271"/>
      <c r="BM43" s="271"/>
      <c r="BN43" s="271"/>
      <c r="BO43" s="271"/>
      <c r="BP43" s="271"/>
      <c r="BQ43" s="271"/>
      <c r="BR43" s="271"/>
      <c r="BS43" s="271"/>
      <c r="BT43" s="271"/>
      <c r="BU43" s="271"/>
      <c r="BV43" s="271"/>
      <c r="BW43" s="271"/>
      <c r="BX43" s="271"/>
      <c r="BY43" s="271"/>
      <c r="BZ43" s="271"/>
      <c r="CA43" s="271"/>
      <c r="CB43" s="271"/>
      <c r="CC43" s="271"/>
      <c r="CD43" s="271"/>
      <c r="CE43" s="271"/>
      <c r="CF43" s="271"/>
      <c r="CG43" s="271"/>
      <c r="CH43" s="271"/>
      <c r="CI43" s="271"/>
      <c r="CJ43" s="271"/>
      <c r="CK43" s="271"/>
      <c r="CL43" s="271"/>
      <c r="CM43" s="271"/>
      <c r="CN43" s="271"/>
      <c r="CO43" s="271"/>
      <c r="CP43" s="271"/>
      <c r="CQ43" s="271"/>
      <c r="CR43" s="271"/>
      <c r="CS43" s="271"/>
      <c r="CT43" s="271"/>
      <c r="CU43" s="271"/>
      <c r="CV43" s="271"/>
      <c r="CW43" s="271"/>
      <c r="CX43" s="271"/>
      <c r="CY43" s="271"/>
      <c r="CZ43" s="271"/>
      <c r="DA43" s="271"/>
      <c r="DB43" s="271"/>
      <c r="DC43" s="271"/>
      <c r="DD43" s="271"/>
      <c r="DE43" s="271"/>
      <c r="DF43" s="271"/>
      <c r="DG43" s="271"/>
      <c r="DH43" s="271"/>
      <c r="DI43" s="271"/>
      <c r="DJ43" s="271"/>
      <c r="DK43" s="271"/>
      <c r="DL43" s="271"/>
      <c r="DM43" s="271"/>
      <c r="DN43" s="271"/>
      <c r="DO43" s="271"/>
      <c r="DP43" s="271"/>
      <c r="DQ43" s="271"/>
      <c r="DR43" s="271"/>
      <c r="DS43" s="271"/>
      <c r="DT43" s="271"/>
      <c r="DU43" s="271"/>
      <c r="DV43" s="271"/>
      <c r="DW43" s="271"/>
      <c r="DX43" s="271"/>
      <c r="DY43" s="271"/>
      <c r="DZ43" s="271"/>
      <c r="EA43" s="271"/>
      <c r="EB43" s="271"/>
      <c r="EC43" s="271"/>
      <c r="ED43" s="271"/>
      <c r="EE43" s="271"/>
      <c r="EF43" s="271"/>
      <c r="EG43" s="271"/>
      <c r="EH43" s="271"/>
      <c r="EI43" s="271"/>
      <c r="EJ43" s="271"/>
      <c r="EK43" s="271"/>
      <c r="EL43" s="271"/>
      <c r="EM43" s="271"/>
      <c r="EN43" s="271"/>
      <c r="EO43" s="271"/>
      <c r="EP43" s="271"/>
      <c r="EQ43" s="271"/>
      <c r="ER43" s="271"/>
      <c r="ES43" s="271"/>
      <c r="ET43" s="271"/>
      <c r="EU43" s="271"/>
      <c r="EV43" s="271"/>
      <c r="EW43" s="271"/>
      <c r="EX43" s="271"/>
      <c r="EY43" s="271"/>
      <c r="EZ43" s="271"/>
      <c r="FA43" s="271"/>
      <c r="FB43" s="271"/>
      <c r="FC43" s="271"/>
      <c r="FD43" s="271"/>
      <c r="FE43" s="271"/>
      <c r="FF43" s="271"/>
      <c r="FG43" s="271"/>
      <c r="FH43" s="271"/>
      <c r="FI43" s="271"/>
      <c r="FJ43" s="271"/>
      <c r="FK43" s="271"/>
      <c r="FL43" s="271"/>
      <c r="FM43" s="271"/>
      <c r="FN43" s="271"/>
      <c r="FO43" s="271"/>
      <c r="FP43" s="271"/>
      <c r="FQ43" s="271"/>
      <c r="FR43" s="271"/>
      <c r="FS43" s="271"/>
      <c r="FT43" s="271"/>
      <c r="FU43" s="271"/>
      <c r="FV43" s="271"/>
      <c r="FW43" s="271"/>
      <c r="FX43" s="271"/>
      <c r="FY43" s="271"/>
      <c r="FZ43" s="271"/>
      <c r="GA43" s="271"/>
      <c r="GB43" s="271"/>
      <c r="GC43" s="271"/>
      <c r="GD43" s="271"/>
      <c r="GE43" s="271"/>
      <c r="GF43" s="271"/>
      <c r="GG43" s="271"/>
      <c r="GH43" s="271"/>
      <c r="GI43" s="271"/>
      <c r="GJ43" s="271"/>
      <c r="GK43" s="271"/>
      <c r="GL43" s="271"/>
      <c r="GM43" s="271"/>
      <c r="GN43" s="271"/>
      <c r="GO43" s="271"/>
      <c r="GP43" s="271"/>
      <c r="GQ43" s="271"/>
      <c r="GR43" s="271"/>
      <c r="GS43" s="271"/>
      <c r="GT43" s="271"/>
      <c r="GU43" s="271"/>
      <c r="GV43" s="271"/>
      <c r="GW43" s="271"/>
      <c r="GX43" s="271"/>
      <c r="GY43" s="271"/>
      <c r="GZ43" s="271"/>
      <c r="HA43" s="271"/>
      <c r="HB43" s="271"/>
      <c r="HC43" s="271"/>
      <c r="HD43" s="271"/>
      <c r="HE43" s="271"/>
      <c r="HF43" s="271"/>
      <c r="HG43" s="271"/>
      <c r="HH43" s="271"/>
      <c r="HI43" s="271"/>
      <c r="HJ43" s="271"/>
      <c r="HK43" s="271"/>
      <c r="HL43" s="271"/>
      <c r="HM43" s="271"/>
      <c r="HN43" s="271"/>
      <c r="HO43" s="271"/>
      <c r="HP43" s="271"/>
      <c r="HQ43" s="271"/>
      <c r="HR43" s="271"/>
      <c r="HS43" s="271"/>
      <c r="HT43" s="271"/>
      <c r="HU43" s="271"/>
      <c r="HV43" s="271"/>
      <c r="HW43" s="271"/>
      <c r="HX43" s="271"/>
      <c r="HY43" s="271"/>
      <c r="HZ43" s="271"/>
      <c r="IA43" s="271"/>
      <c r="IB43" s="271"/>
      <c r="IC43" s="271"/>
      <c r="ID43" s="271"/>
      <c r="IE43" s="271"/>
      <c r="IF43" s="271"/>
      <c r="IG43" s="271"/>
      <c r="IH43" s="271"/>
      <c r="II43" s="271"/>
      <c r="IJ43" s="271"/>
      <c r="IK43" s="271"/>
      <c r="IL43" s="271"/>
      <c r="IM43" s="271"/>
      <c r="IN43" s="271"/>
      <c r="IO43" s="271"/>
      <c r="IP43" s="271"/>
      <c r="IQ43" s="271"/>
      <c r="IR43" s="271"/>
      <c r="IS43" s="271"/>
      <c r="IT43" s="271"/>
      <c r="IU43" s="271"/>
      <c r="IV43" s="271"/>
      <c r="IW43" s="271"/>
    </row>
    <row r="44" customFormat="false" ht="18.75" hidden="false" customHeight="true" outlineLevel="0" collapsed="false">
      <c r="A44" s="271" t="n">
        <f aca="false">+A43+1</f>
        <v>29</v>
      </c>
      <c r="B44" s="226" t="n">
        <v>0</v>
      </c>
      <c r="C44" s="241"/>
      <c r="D44" s="246" t="n">
        <v>0</v>
      </c>
      <c r="E44" s="241"/>
      <c r="F44" s="235" t="n">
        <v>0</v>
      </c>
      <c r="G44" s="235" t="n">
        <v>0</v>
      </c>
      <c r="H44" s="235" t="n">
        <v>0</v>
      </c>
      <c r="I44" s="235" t="n">
        <v>0</v>
      </c>
      <c r="J44" s="272" t="n">
        <f aca="false">SUM(B44:I44)</f>
        <v>0</v>
      </c>
      <c r="K44" s="273"/>
      <c r="L44" s="226" t="n">
        <v>60000</v>
      </c>
      <c r="M44" s="274"/>
      <c r="N44" s="246" t="n">
        <v>0</v>
      </c>
      <c r="O44" s="274"/>
      <c r="P44" s="232" t="n">
        <v>0</v>
      </c>
      <c r="Q44" s="232" t="n">
        <f aca="false">Q43</f>
        <v>0</v>
      </c>
      <c r="R44" s="232" t="n">
        <v>0</v>
      </c>
      <c r="S44" s="232" t="n">
        <v>0</v>
      </c>
      <c r="T44" s="234" t="n">
        <f aca="false">SUM(L44:S44)</f>
        <v>60000</v>
      </c>
      <c r="U44" s="271"/>
      <c r="V44" s="243" t="n">
        <f aca="false">IF(AO44=1,0,IF((35000-L44-B44)&lt;0,0,35000-L44-B44))</f>
        <v>0</v>
      </c>
      <c r="W44" s="275"/>
      <c r="X44" s="246" t="n">
        <v>0</v>
      </c>
      <c r="Y44" s="276"/>
      <c r="Z44" s="246" t="n">
        <v>0</v>
      </c>
      <c r="AA44" s="235" t="n">
        <v>0</v>
      </c>
      <c r="AB44" s="236" t="n">
        <v>0</v>
      </c>
      <c r="AC44" s="272" t="n">
        <f aca="false">SUM(V44:AB44)</f>
        <v>0</v>
      </c>
      <c r="AD44" s="271"/>
      <c r="AE44" s="277" t="n">
        <f aca="false">+AC44+T44+J44</f>
        <v>60000</v>
      </c>
      <c r="AF44" s="271"/>
      <c r="AG44" s="278" t="n">
        <f aca="false">B44+L44+V44</f>
        <v>60000</v>
      </c>
      <c r="AH44" s="271" t="n">
        <f aca="false">D44+N44+X44</f>
        <v>0</v>
      </c>
      <c r="AI44" s="279" t="n">
        <f aca="false">AB44+AA44+Z44+S44+R44+Q44+P44+I44+H44+G44+F44</f>
        <v>0</v>
      </c>
      <c r="AJ44" s="271"/>
      <c r="AK44" s="232" t="n">
        <f aca="false">B44+L44</f>
        <v>60000</v>
      </c>
      <c r="AL44" s="232" t="n">
        <f aca="false">V44</f>
        <v>0</v>
      </c>
      <c r="AM44" s="232" t="n">
        <f aca="false">SUM(AK44:AL44)</f>
        <v>60000</v>
      </c>
      <c r="AN44" s="271"/>
      <c r="AO44" s="271" t="n">
        <f aca="false">IF(days&lt;30,"",IF(now-1&gt;AR44,1,""))</f>
        <v>1</v>
      </c>
      <c r="AP44" s="271"/>
      <c r="AQ44" s="271"/>
      <c r="AR44" s="271" t="n">
        <f aca="false">AR43+1</f>
        <v>36523</v>
      </c>
      <c r="AS44" s="280" t="n">
        <v>36523</v>
      </c>
      <c r="AT44" s="271"/>
      <c r="AU44" s="281" t="n">
        <v>60</v>
      </c>
      <c r="AV44" s="271"/>
      <c r="AW44" s="271"/>
      <c r="AX44" s="271"/>
      <c r="AY44" s="271"/>
      <c r="AZ44" s="271"/>
      <c r="BA44" s="271"/>
      <c r="BB44" s="271"/>
      <c r="BC44" s="271"/>
      <c r="BD44" s="271"/>
      <c r="BE44" s="271"/>
      <c r="BF44" s="271"/>
      <c r="BG44" s="271"/>
      <c r="BH44" s="271"/>
      <c r="BI44" s="271"/>
      <c r="BJ44" s="271"/>
      <c r="BK44" s="271"/>
      <c r="BL44" s="271"/>
      <c r="BM44" s="271"/>
      <c r="BN44" s="271"/>
      <c r="BO44" s="271"/>
      <c r="BP44" s="271"/>
      <c r="BQ44" s="271"/>
      <c r="BR44" s="271"/>
      <c r="BS44" s="271"/>
      <c r="BT44" s="271"/>
      <c r="BU44" s="271"/>
      <c r="BV44" s="271"/>
      <c r="BW44" s="271"/>
      <c r="BX44" s="271"/>
      <c r="BY44" s="271"/>
      <c r="BZ44" s="271"/>
      <c r="CA44" s="271"/>
      <c r="CB44" s="271"/>
      <c r="CC44" s="271"/>
      <c r="CD44" s="271"/>
      <c r="CE44" s="271"/>
      <c r="CF44" s="271"/>
      <c r="CG44" s="271"/>
      <c r="CH44" s="271"/>
      <c r="CI44" s="271"/>
      <c r="CJ44" s="271"/>
      <c r="CK44" s="271"/>
      <c r="CL44" s="271"/>
      <c r="CM44" s="271"/>
      <c r="CN44" s="271"/>
      <c r="CO44" s="271"/>
      <c r="CP44" s="271"/>
      <c r="CQ44" s="271"/>
      <c r="CR44" s="271"/>
      <c r="CS44" s="271"/>
      <c r="CT44" s="271"/>
      <c r="CU44" s="271"/>
      <c r="CV44" s="271"/>
      <c r="CW44" s="271"/>
      <c r="CX44" s="271"/>
      <c r="CY44" s="271"/>
      <c r="CZ44" s="271"/>
      <c r="DA44" s="271"/>
      <c r="DB44" s="271"/>
      <c r="DC44" s="271"/>
      <c r="DD44" s="271"/>
      <c r="DE44" s="271"/>
      <c r="DF44" s="271"/>
      <c r="DG44" s="271"/>
      <c r="DH44" s="271"/>
      <c r="DI44" s="271"/>
      <c r="DJ44" s="271"/>
      <c r="DK44" s="271"/>
      <c r="DL44" s="271"/>
      <c r="DM44" s="271"/>
      <c r="DN44" s="271"/>
      <c r="DO44" s="271"/>
      <c r="DP44" s="271"/>
      <c r="DQ44" s="271"/>
      <c r="DR44" s="271"/>
      <c r="DS44" s="271"/>
      <c r="DT44" s="271"/>
      <c r="DU44" s="271"/>
      <c r="DV44" s="271"/>
      <c r="DW44" s="271"/>
      <c r="DX44" s="271"/>
      <c r="DY44" s="271"/>
      <c r="DZ44" s="271"/>
      <c r="EA44" s="271"/>
      <c r="EB44" s="271"/>
      <c r="EC44" s="271"/>
      <c r="ED44" s="271"/>
      <c r="EE44" s="271"/>
      <c r="EF44" s="271"/>
      <c r="EG44" s="271"/>
      <c r="EH44" s="271"/>
      <c r="EI44" s="271"/>
      <c r="EJ44" s="271"/>
      <c r="EK44" s="271"/>
      <c r="EL44" s="271"/>
      <c r="EM44" s="271"/>
      <c r="EN44" s="271"/>
      <c r="EO44" s="271"/>
      <c r="EP44" s="271"/>
      <c r="EQ44" s="271"/>
      <c r="ER44" s="271"/>
      <c r="ES44" s="271"/>
      <c r="ET44" s="271"/>
      <c r="EU44" s="271"/>
      <c r="EV44" s="271"/>
      <c r="EW44" s="271"/>
      <c r="EX44" s="271"/>
      <c r="EY44" s="271"/>
      <c r="EZ44" s="271"/>
      <c r="FA44" s="271"/>
      <c r="FB44" s="271"/>
      <c r="FC44" s="271"/>
      <c r="FD44" s="271"/>
      <c r="FE44" s="271"/>
      <c r="FF44" s="271"/>
      <c r="FG44" s="271"/>
      <c r="FH44" s="271"/>
      <c r="FI44" s="271"/>
      <c r="FJ44" s="271"/>
      <c r="FK44" s="271"/>
      <c r="FL44" s="271"/>
      <c r="FM44" s="271"/>
      <c r="FN44" s="271"/>
      <c r="FO44" s="271"/>
      <c r="FP44" s="271"/>
      <c r="FQ44" s="271"/>
      <c r="FR44" s="271"/>
      <c r="FS44" s="271"/>
      <c r="FT44" s="271"/>
      <c r="FU44" s="271"/>
      <c r="FV44" s="271"/>
      <c r="FW44" s="271"/>
      <c r="FX44" s="271"/>
      <c r="FY44" s="271"/>
      <c r="FZ44" s="271"/>
      <c r="GA44" s="271"/>
      <c r="GB44" s="271"/>
      <c r="GC44" s="271"/>
      <c r="GD44" s="271"/>
      <c r="GE44" s="271"/>
      <c r="GF44" s="271"/>
      <c r="GG44" s="271"/>
      <c r="GH44" s="271"/>
      <c r="GI44" s="271"/>
      <c r="GJ44" s="271"/>
      <c r="GK44" s="271"/>
      <c r="GL44" s="271"/>
      <c r="GM44" s="271"/>
      <c r="GN44" s="271"/>
      <c r="GO44" s="271"/>
      <c r="GP44" s="271"/>
      <c r="GQ44" s="271"/>
      <c r="GR44" s="271"/>
      <c r="GS44" s="271"/>
      <c r="GT44" s="271"/>
      <c r="GU44" s="271"/>
      <c r="GV44" s="271"/>
      <c r="GW44" s="271"/>
      <c r="GX44" s="271"/>
      <c r="GY44" s="271"/>
      <c r="GZ44" s="271"/>
      <c r="HA44" s="271"/>
      <c r="HB44" s="271"/>
      <c r="HC44" s="271"/>
      <c r="HD44" s="271"/>
      <c r="HE44" s="271"/>
      <c r="HF44" s="271"/>
      <c r="HG44" s="271"/>
      <c r="HH44" s="271"/>
      <c r="HI44" s="271"/>
      <c r="HJ44" s="271"/>
      <c r="HK44" s="271"/>
      <c r="HL44" s="271"/>
      <c r="HM44" s="271"/>
      <c r="HN44" s="271"/>
      <c r="HO44" s="271"/>
      <c r="HP44" s="271"/>
      <c r="HQ44" s="271"/>
      <c r="HR44" s="271"/>
      <c r="HS44" s="271"/>
      <c r="HT44" s="271"/>
      <c r="HU44" s="271"/>
      <c r="HV44" s="271"/>
      <c r="HW44" s="271"/>
      <c r="HX44" s="271"/>
      <c r="HY44" s="271"/>
      <c r="HZ44" s="271"/>
      <c r="IA44" s="271"/>
      <c r="IB44" s="271"/>
      <c r="IC44" s="271"/>
      <c r="ID44" s="271"/>
      <c r="IE44" s="271"/>
      <c r="IF44" s="271"/>
      <c r="IG44" s="271"/>
      <c r="IH44" s="271"/>
      <c r="II44" s="271"/>
      <c r="IJ44" s="271"/>
      <c r="IK44" s="271"/>
      <c r="IL44" s="271"/>
      <c r="IM44" s="271"/>
      <c r="IN44" s="271"/>
      <c r="IO44" s="271"/>
      <c r="IP44" s="271"/>
      <c r="IQ44" s="271"/>
      <c r="IR44" s="271"/>
      <c r="IS44" s="271"/>
      <c r="IT44" s="271"/>
      <c r="IU44" s="271"/>
      <c r="IV44" s="271"/>
      <c r="IW44" s="271"/>
    </row>
    <row r="45" customFormat="false" ht="15" hidden="false" customHeight="true" outlineLevel="0" collapsed="false">
      <c r="A45" s="155" t="n">
        <f aca="false">+A44+1</f>
        <v>30</v>
      </c>
      <c r="B45" s="226" t="n">
        <v>0</v>
      </c>
      <c r="C45" s="241"/>
      <c r="D45" s="227" t="n">
        <v>0</v>
      </c>
      <c r="E45" s="241"/>
      <c r="F45" s="228" t="n">
        <v>0</v>
      </c>
      <c r="G45" s="228" t="n">
        <v>0</v>
      </c>
      <c r="H45" s="228" t="n">
        <v>0</v>
      </c>
      <c r="I45" s="228" t="n">
        <v>0</v>
      </c>
      <c r="J45" s="229" t="n">
        <f aca="false">SUM(B45:I45)</f>
        <v>0</v>
      </c>
      <c r="K45" s="230"/>
      <c r="L45" s="231" t="n">
        <v>0</v>
      </c>
      <c r="M45" s="242"/>
      <c r="N45" s="227" t="n">
        <v>0</v>
      </c>
      <c r="O45" s="242"/>
      <c r="P45" s="232" t="n">
        <v>0</v>
      </c>
      <c r="Q45" s="233" t="n">
        <f aca="false">Q44</f>
        <v>0</v>
      </c>
      <c r="R45" s="233" t="n">
        <v>0</v>
      </c>
      <c r="S45" s="233" t="n">
        <v>0</v>
      </c>
      <c r="T45" s="234" t="n">
        <f aca="false">SUM(L45:S45)</f>
        <v>0</v>
      </c>
      <c r="U45" s="155"/>
      <c r="V45" s="243" t="n">
        <v>0</v>
      </c>
      <c r="W45" s="244"/>
      <c r="X45" s="227" t="n">
        <v>0</v>
      </c>
      <c r="Y45" s="245"/>
      <c r="Z45" s="246" t="n">
        <v>0</v>
      </c>
      <c r="AA45" s="235" t="n">
        <v>0</v>
      </c>
      <c r="AB45" s="236" t="n">
        <v>0</v>
      </c>
      <c r="AC45" s="229" t="n">
        <f aca="false">SUM(V45:AB45)</f>
        <v>0</v>
      </c>
      <c r="AD45" s="155"/>
      <c r="AE45" s="237" t="n">
        <f aca="false">+AC45+T45+J45</f>
        <v>0</v>
      </c>
      <c r="AF45" s="155"/>
      <c r="AG45" s="238" t="n">
        <f aca="false">B45+L45+V45</f>
        <v>0</v>
      </c>
      <c r="AH45" s="155" t="n">
        <f aca="false">D45+N45+X45</f>
        <v>0</v>
      </c>
      <c r="AI45" s="239" t="n">
        <f aca="false">AB45+AA45+Z45+S45+R45+Q45+P45+I45+H45+G45+F45</f>
        <v>0</v>
      </c>
      <c r="AJ45" s="155"/>
      <c r="AK45" s="232" t="n">
        <f aca="false">B45+L45</f>
        <v>0</v>
      </c>
      <c r="AL45" s="232" t="n">
        <f aca="false">V45</f>
        <v>0</v>
      </c>
      <c r="AM45" s="233" t="n">
        <f aca="false">SUM(AK45:AL45)</f>
        <v>0</v>
      </c>
      <c r="AN45" s="155"/>
      <c r="AO45" s="155" t="n">
        <f aca="false">IF(days&lt;30,"",IF(now-1&gt;AR45,1,""))</f>
        <v>1</v>
      </c>
      <c r="AP45" s="155"/>
      <c r="AQ45" s="155"/>
      <c r="AR45" s="155" t="n">
        <f aca="false">AR44+1</f>
        <v>36524</v>
      </c>
      <c r="AS45" s="240" t="n">
        <v>36524</v>
      </c>
      <c r="AT45" s="155"/>
      <c r="AU45" s="270"/>
      <c r="AV45" s="155"/>
      <c r="AW45" s="155"/>
      <c r="AX45" s="155"/>
      <c r="AY45" s="155"/>
      <c r="AZ45" s="155"/>
      <c r="BA45" s="155"/>
      <c r="BB45" s="155"/>
      <c r="BC45" s="155"/>
      <c r="BD45" s="155"/>
      <c r="BE45" s="155"/>
      <c r="BF45" s="155"/>
      <c r="BG45" s="155"/>
      <c r="BH45" s="155"/>
      <c r="BI45" s="155"/>
      <c r="BJ45" s="155"/>
      <c r="BK45" s="155"/>
      <c r="BL45" s="155"/>
      <c r="BM45" s="155"/>
      <c r="BN45" s="155"/>
      <c r="BO45" s="155"/>
      <c r="BP45" s="155"/>
      <c r="BQ45" s="155"/>
      <c r="BR45" s="155"/>
      <c r="BS45" s="155"/>
      <c r="BT45" s="155"/>
      <c r="BU45" s="155"/>
      <c r="BV45" s="155"/>
      <c r="BW45" s="155"/>
      <c r="BX45" s="155"/>
      <c r="BY45" s="155"/>
      <c r="BZ45" s="155"/>
      <c r="CA45" s="155"/>
      <c r="CB45" s="155"/>
      <c r="CC45" s="155"/>
      <c r="CD45" s="155"/>
      <c r="CE45" s="155"/>
      <c r="CF45" s="155"/>
      <c r="CG45" s="155"/>
      <c r="CH45" s="155"/>
      <c r="CI45" s="155"/>
      <c r="CJ45" s="155"/>
      <c r="CK45" s="155"/>
      <c r="CL45" s="155"/>
      <c r="CM45" s="155"/>
      <c r="CN45" s="155"/>
      <c r="CO45" s="155"/>
      <c r="CP45" s="155"/>
      <c r="CQ45" s="155"/>
      <c r="CR45" s="155"/>
      <c r="CS45" s="155"/>
      <c r="CT45" s="155"/>
      <c r="CU45" s="155"/>
      <c r="CV45" s="155"/>
      <c r="CW45" s="155"/>
      <c r="CX45" s="155"/>
      <c r="CY45" s="155"/>
      <c r="CZ45" s="155"/>
      <c r="DA45" s="155"/>
      <c r="DB45" s="155"/>
      <c r="DC45" s="155"/>
      <c r="DD45" s="155"/>
      <c r="DE45" s="155"/>
      <c r="DF45" s="155"/>
      <c r="DG45" s="155"/>
      <c r="DH45" s="155"/>
      <c r="DI45" s="155"/>
      <c r="DJ45" s="155"/>
      <c r="DK45" s="155"/>
      <c r="DL45" s="155"/>
      <c r="DM45" s="155"/>
      <c r="DN45" s="155"/>
      <c r="DO45" s="155"/>
      <c r="DP45" s="155"/>
      <c r="DQ45" s="155"/>
      <c r="DR45" s="155"/>
      <c r="DS45" s="155"/>
      <c r="DT45" s="155"/>
      <c r="DU45" s="155"/>
      <c r="DV45" s="155"/>
      <c r="DW45" s="155"/>
      <c r="DX45" s="155"/>
      <c r="DY45" s="155"/>
      <c r="DZ45" s="155"/>
      <c r="EA45" s="155"/>
      <c r="EB45" s="155"/>
      <c r="EC45" s="155"/>
      <c r="ED45" s="155"/>
      <c r="EE45" s="155"/>
      <c r="EF45" s="155"/>
      <c r="EG45" s="155"/>
      <c r="EH45" s="155"/>
      <c r="EI45" s="155"/>
      <c r="EJ45" s="155"/>
      <c r="EK45" s="155"/>
      <c r="EL45" s="155"/>
      <c r="EM45" s="155"/>
      <c r="EN45" s="155"/>
      <c r="EO45" s="155"/>
      <c r="EP45" s="155"/>
      <c r="EQ45" s="155"/>
      <c r="ER45" s="155"/>
      <c r="ES45" s="155"/>
      <c r="ET45" s="155"/>
      <c r="EU45" s="155"/>
      <c r="EV45" s="155"/>
      <c r="EW45" s="155"/>
      <c r="EX45" s="155"/>
      <c r="EY45" s="155"/>
      <c r="EZ45" s="155"/>
      <c r="FA45" s="155"/>
      <c r="FB45" s="155"/>
      <c r="FC45" s="155"/>
      <c r="FD45" s="155"/>
      <c r="FE45" s="155"/>
      <c r="FF45" s="155"/>
      <c r="FG45" s="155"/>
      <c r="FH45" s="155"/>
      <c r="FI45" s="155"/>
      <c r="FJ45" s="155"/>
      <c r="FK45" s="155"/>
      <c r="FL45" s="155"/>
      <c r="FM45" s="155"/>
      <c r="FN45" s="155"/>
      <c r="FO45" s="155"/>
      <c r="FP45" s="155"/>
      <c r="FQ45" s="155"/>
      <c r="FR45" s="155"/>
      <c r="FS45" s="155"/>
      <c r="FT45" s="155"/>
      <c r="FU45" s="155"/>
      <c r="FV45" s="155"/>
      <c r="FW45" s="155"/>
      <c r="FX45" s="155"/>
      <c r="FY45" s="155"/>
      <c r="FZ45" s="155"/>
      <c r="GA45" s="155"/>
      <c r="GB45" s="155"/>
      <c r="GC45" s="155"/>
      <c r="GD45" s="155"/>
      <c r="GE45" s="155"/>
      <c r="GF45" s="155"/>
      <c r="GG45" s="155"/>
      <c r="GH45" s="155"/>
      <c r="GI45" s="155"/>
      <c r="GJ45" s="155"/>
      <c r="GK45" s="155"/>
      <c r="GL45" s="155"/>
      <c r="GM45" s="155"/>
      <c r="GN45" s="155"/>
      <c r="GO45" s="155"/>
      <c r="GP45" s="155"/>
      <c r="GQ45" s="155"/>
      <c r="GR45" s="155"/>
      <c r="GS45" s="155"/>
      <c r="GT45" s="155"/>
      <c r="GU45" s="155"/>
      <c r="GV45" s="155"/>
      <c r="GW45" s="155"/>
      <c r="GX45" s="155"/>
      <c r="GY45" s="155"/>
      <c r="GZ45" s="155"/>
      <c r="HA45" s="155"/>
      <c r="HB45" s="155"/>
      <c r="HC45" s="155"/>
      <c r="HD45" s="155"/>
      <c r="HE45" s="155"/>
      <c r="HF45" s="155"/>
      <c r="HG45" s="155"/>
      <c r="HH45" s="155"/>
      <c r="HI45" s="155"/>
      <c r="HJ45" s="155"/>
      <c r="HK45" s="155"/>
      <c r="HL45" s="155"/>
      <c r="HM45" s="155"/>
      <c r="HN45" s="155"/>
      <c r="HO45" s="155"/>
      <c r="HP45" s="155"/>
      <c r="HQ45" s="155"/>
      <c r="HR45" s="155"/>
      <c r="HS45" s="155"/>
      <c r="HT45" s="155"/>
      <c r="HU45" s="155"/>
      <c r="HV45" s="155"/>
      <c r="HW45" s="155"/>
      <c r="HX45" s="155"/>
      <c r="HY45" s="155"/>
      <c r="HZ45" s="155"/>
      <c r="IA45" s="155"/>
      <c r="IB45" s="155"/>
      <c r="IC45" s="155"/>
      <c r="ID45" s="155"/>
      <c r="IE45" s="155"/>
      <c r="IF45" s="155"/>
      <c r="IG45" s="155"/>
      <c r="IH45" s="155"/>
      <c r="II45" s="155"/>
      <c r="IJ45" s="155"/>
      <c r="IK45" s="155"/>
      <c r="IL45" s="155"/>
      <c r="IM45" s="155"/>
      <c r="IN45" s="155"/>
      <c r="IO45" s="155"/>
      <c r="IP45" s="155"/>
      <c r="IQ45" s="155"/>
      <c r="IR45" s="155"/>
      <c r="IS45" s="155"/>
      <c r="IT45" s="155"/>
      <c r="IU45" s="155"/>
      <c r="IV45" s="155"/>
      <c r="IW45" s="155"/>
    </row>
    <row r="46" customFormat="false" ht="15" hidden="false" customHeight="true" outlineLevel="0" collapsed="false">
      <c r="A46" s="271" t="n">
        <f aca="false">+A45+1</f>
        <v>31</v>
      </c>
      <c r="B46" s="226" t="n">
        <v>0</v>
      </c>
      <c r="C46" s="301"/>
      <c r="D46" s="302" t="n">
        <v>0</v>
      </c>
      <c r="E46" s="301"/>
      <c r="F46" s="303" t="n">
        <v>0</v>
      </c>
      <c r="G46" s="303" t="n">
        <v>0</v>
      </c>
      <c r="H46" s="303" t="n">
        <v>0</v>
      </c>
      <c r="I46" s="303" t="n">
        <v>0</v>
      </c>
      <c r="J46" s="304" t="n">
        <f aca="false">SUM(B46:I46)</f>
        <v>0</v>
      </c>
      <c r="K46" s="273"/>
      <c r="L46" s="305" t="n">
        <v>0</v>
      </c>
      <c r="M46" s="306"/>
      <c r="N46" s="302" t="n">
        <v>0</v>
      </c>
      <c r="O46" s="306"/>
      <c r="P46" s="232" t="n">
        <v>0</v>
      </c>
      <c r="Q46" s="307" t="n">
        <f aca="false">Q45</f>
        <v>0</v>
      </c>
      <c r="R46" s="307" t="n">
        <v>0</v>
      </c>
      <c r="S46" s="307" t="n">
        <v>0</v>
      </c>
      <c r="T46" s="304" t="n">
        <f aca="false">SUM(L46:S46)</f>
        <v>0</v>
      </c>
      <c r="U46" s="155"/>
      <c r="V46" s="243" t="n">
        <v>0</v>
      </c>
      <c r="W46" s="308"/>
      <c r="X46" s="307" t="n">
        <v>0</v>
      </c>
      <c r="Y46" s="309"/>
      <c r="Z46" s="246" t="n">
        <v>0</v>
      </c>
      <c r="AA46" s="310" t="n">
        <v>0</v>
      </c>
      <c r="AB46" s="310" t="n">
        <v>0</v>
      </c>
      <c r="AC46" s="304" t="n">
        <f aca="false">SUM(V46:AB46)</f>
        <v>0</v>
      </c>
      <c r="AD46" s="271"/>
      <c r="AE46" s="311" t="n">
        <f aca="false">+AC46+T46+J46</f>
        <v>0</v>
      </c>
      <c r="AF46" s="271"/>
      <c r="AG46" s="312" t="n">
        <f aca="false">B46+L46+V46</f>
        <v>0</v>
      </c>
      <c r="AH46" s="313" t="n">
        <f aca="false">D46+N46+X46</f>
        <v>0</v>
      </c>
      <c r="AI46" s="314" t="n">
        <f aca="false">AB46+AA46+Z46+S46+R46+Q46+P46+I46+H46+G46+F46</f>
        <v>0</v>
      </c>
      <c r="AJ46" s="271"/>
      <c r="AK46" s="232" t="n">
        <f aca="false">B46+L46</f>
        <v>0</v>
      </c>
      <c r="AL46" s="232" t="n">
        <f aca="false">V46</f>
        <v>0</v>
      </c>
      <c r="AM46" s="233" t="n">
        <f aca="false">SUM(AK46:AL46)</f>
        <v>0</v>
      </c>
      <c r="AN46" s="271"/>
      <c r="AO46" s="155" t="str">
        <f aca="false">IF(days&lt;31,"",IF(now-1&gt;AR46,1,""))</f>
        <v/>
      </c>
      <c r="AP46" s="271"/>
      <c r="AQ46" s="271"/>
      <c r="AR46" s="155" t="n">
        <f aca="false">AR45+1</f>
        <v>36525</v>
      </c>
      <c r="AS46" s="240" t="n">
        <v>36525</v>
      </c>
      <c r="AT46" s="271"/>
      <c r="AU46" s="281"/>
      <c r="AV46" s="271"/>
      <c r="AW46" s="271"/>
      <c r="AX46" s="271"/>
      <c r="AY46" s="271"/>
      <c r="AZ46" s="271"/>
      <c r="BA46" s="271"/>
      <c r="BB46" s="271"/>
      <c r="BC46" s="271"/>
      <c r="BD46" s="271"/>
      <c r="BE46" s="271"/>
      <c r="BF46" s="271"/>
      <c r="BG46" s="271"/>
      <c r="BH46" s="271"/>
      <c r="BI46" s="271"/>
      <c r="BJ46" s="271"/>
      <c r="BK46" s="271"/>
      <c r="BL46" s="271"/>
      <c r="BM46" s="271"/>
      <c r="BN46" s="271"/>
      <c r="BO46" s="271"/>
      <c r="BP46" s="271"/>
      <c r="BQ46" s="271"/>
      <c r="BR46" s="271"/>
      <c r="BS46" s="271"/>
      <c r="BT46" s="271"/>
      <c r="BU46" s="271"/>
      <c r="BV46" s="271"/>
      <c r="BW46" s="271"/>
      <c r="BX46" s="271"/>
      <c r="BY46" s="271"/>
      <c r="BZ46" s="271"/>
      <c r="CA46" s="271"/>
      <c r="CB46" s="271"/>
      <c r="CC46" s="271"/>
      <c r="CD46" s="271"/>
      <c r="CE46" s="271"/>
      <c r="CF46" s="271"/>
      <c r="CG46" s="271"/>
      <c r="CH46" s="271"/>
      <c r="CI46" s="271"/>
      <c r="CJ46" s="271"/>
      <c r="CK46" s="271"/>
      <c r="CL46" s="271"/>
      <c r="CM46" s="271"/>
      <c r="CN46" s="271"/>
      <c r="CO46" s="271"/>
      <c r="CP46" s="271"/>
      <c r="CQ46" s="271"/>
      <c r="CR46" s="271"/>
      <c r="CS46" s="271"/>
      <c r="CT46" s="271"/>
      <c r="CU46" s="271"/>
      <c r="CV46" s="271"/>
      <c r="CW46" s="271"/>
      <c r="CX46" s="271"/>
      <c r="CY46" s="271"/>
      <c r="CZ46" s="271"/>
      <c r="DA46" s="271"/>
      <c r="DB46" s="271"/>
      <c r="DC46" s="271"/>
      <c r="DD46" s="271"/>
      <c r="DE46" s="271"/>
      <c r="DF46" s="271"/>
      <c r="DG46" s="271"/>
      <c r="DH46" s="271"/>
      <c r="DI46" s="271"/>
      <c r="DJ46" s="271"/>
      <c r="DK46" s="271"/>
      <c r="DL46" s="271"/>
      <c r="DM46" s="271"/>
      <c r="DN46" s="271"/>
      <c r="DO46" s="271"/>
      <c r="DP46" s="271"/>
      <c r="DQ46" s="271"/>
      <c r="DR46" s="271"/>
      <c r="DS46" s="271"/>
      <c r="DT46" s="271"/>
      <c r="DU46" s="271"/>
      <c r="DV46" s="271"/>
      <c r="DW46" s="271"/>
      <c r="DX46" s="271"/>
      <c r="DY46" s="271"/>
      <c r="DZ46" s="271"/>
      <c r="EA46" s="271"/>
      <c r="EB46" s="271"/>
      <c r="EC46" s="271"/>
      <c r="ED46" s="271"/>
      <c r="EE46" s="271"/>
      <c r="EF46" s="271"/>
      <c r="EG46" s="271"/>
      <c r="EH46" s="271"/>
      <c r="EI46" s="271"/>
      <c r="EJ46" s="271"/>
      <c r="EK46" s="271"/>
      <c r="EL46" s="271"/>
      <c r="EM46" s="271"/>
      <c r="EN46" s="271"/>
      <c r="EO46" s="271"/>
      <c r="EP46" s="271"/>
      <c r="EQ46" s="271"/>
      <c r="ER46" s="271"/>
      <c r="ES46" s="271"/>
      <c r="ET46" s="271"/>
      <c r="EU46" s="271"/>
      <c r="EV46" s="271"/>
      <c r="EW46" s="271"/>
      <c r="EX46" s="271"/>
      <c r="EY46" s="271"/>
      <c r="EZ46" s="271"/>
      <c r="FA46" s="271"/>
      <c r="FB46" s="271"/>
      <c r="FC46" s="271"/>
      <c r="FD46" s="271"/>
      <c r="FE46" s="271"/>
      <c r="FF46" s="271"/>
      <c r="FG46" s="271"/>
      <c r="FH46" s="271"/>
      <c r="FI46" s="271"/>
      <c r="FJ46" s="271"/>
      <c r="FK46" s="271"/>
      <c r="FL46" s="271"/>
      <c r="FM46" s="271"/>
      <c r="FN46" s="271"/>
      <c r="FO46" s="271"/>
      <c r="FP46" s="271"/>
      <c r="FQ46" s="271"/>
      <c r="FR46" s="271"/>
      <c r="FS46" s="271"/>
      <c r="FT46" s="271"/>
      <c r="FU46" s="271"/>
      <c r="FV46" s="271"/>
      <c r="FW46" s="271"/>
      <c r="FX46" s="271"/>
      <c r="FY46" s="271"/>
      <c r="FZ46" s="271"/>
      <c r="GA46" s="271"/>
      <c r="GB46" s="271"/>
      <c r="GC46" s="271"/>
      <c r="GD46" s="271"/>
      <c r="GE46" s="271"/>
      <c r="GF46" s="271"/>
      <c r="GG46" s="271"/>
      <c r="GH46" s="271"/>
      <c r="GI46" s="271"/>
      <c r="GJ46" s="271"/>
      <c r="GK46" s="271"/>
      <c r="GL46" s="271"/>
      <c r="GM46" s="271"/>
      <c r="GN46" s="271"/>
      <c r="GO46" s="271"/>
      <c r="GP46" s="271"/>
      <c r="GQ46" s="271"/>
      <c r="GR46" s="271"/>
      <c r="GS46" s="271"/>
      <c r="GT46" s="271"/>
      <c r="GU46" s="271"/>
      <c r="GV46" s="271"/>
      <c r="GW46" s="271"/>
      <c r="GX46" s="271"/>
      <c r="GY46" s="271"/>
      <c r="GZ46" s="271"/>
      <c r="HA46" s="271"/>
      <c r="HB46" s="271"/>
      <c r="HC46" s="271"/>
      <c r="HD46" s="271"/>
      <c r="HE46" s="271"/>
      <c r="HF46" s="271"/>
      <c r="HG46" s="271"/>
      <c r="HH46" s="271"/>
      <c r="HI46" s="271"/>
      <c r="HJ46" s="271"/>
      <c r="HK46" s="271"/>
      <c r="HL46" s="271"/>
      <c r="HM46" s="271"/>
      <c r="HN46" s="271"/>
      <c r="HO46" s="271"/>
      <c r="HP46" s="271"/>
      <c r="HQ46" s="271"/>
      <c r="HR46" s="271"/>
      <c r="HS46" s="271"/>
      <c r="HT46" s="271"/>
      <c r="HU46" s="271"/>
      <c r="HV46" s="271"/>
      <c r="HW46" s="271"/>
      <c r="HX46" s="271"/>
      <c r="HY46" s="271"/>
      <c r="HZ46" s="271"/>
      <c r="IA46" s="271"/>
      <c r="IB46" s="271"/>
      <c r="IC46" s="271"/>
      <c r="ID46" s="271"/>
      <c r="IE46" s="271"/>
      <c r="IF46" s="271"/>
      <c r="IG46" s="271"/>
      <c r="IH46" s="271"/>
      <c r="II46" s="271"/>
      <c r="IJ46" s="271"/>
      <c r="IK46" s="271"/>
      <c r="IL46" s="271"/>
      <c r="IM46" s="271"/>
      <c r="IN46" s="271"/>
      <c r="IO46" s="271"/>
      <c r="IP46" s="271"/>
      <c r="IQ46" s="271"/>
      <c r="IR46" s="271"/>
      <c r="IS46" s="271"/>
      <c r="IT46" s="271"/>
      <c r="IU46" s="271"/>
      <c r="IV46" s="271"/>
      <c r="IW46" s="271"/>
    </row>
    <row r="47" customFormat="false" ht="5.25" hidden="false" customHeight="true" outlineLevel="0" collapsed="false">
      <c r="A47" s="29"/>
      <c r="B47" s="29"/>
      <c r="C47" s="29"/>
      <c r="E47" s="29"/>
      <c r="G47" s="1" t="n">
        <v>0</v>
      </c>
      <c r="J47" s="29"/>
      <c r="K47" s="29"/>
      <c r="P47" s="29"/>
      <c r="T47" s="29"/>
      <c r="V47" s="29"/>
      <c r="W47" s="29"/>
      <c r="Y47" s="29"/>
      <c r="Z47" s="29"/>
      <c r="AA47" s="29"/>
      <c r="AB47" s="29"/>
      <c r="AC47" s="29"/>
      <c r="AD47" s="29"/>
      <c r="AF47" s="29"/>
      <c r="AJ47" s="29"/>
      <c r="AK47" s="29"/>
      <c r="AL47" s="29"/>
      <c r="AN47" s="29"/>
      <c r="AO47" s="29"/>
      <c r="AP47" s="29"/>
      <c r="AQ47" s="29"/>
      <c r="AR47" s="29"/>
      <c r="AS47" s="29"/>
      <c r="AT47" s="29"/>
      <c r="AU47" s="315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/>
      <c r="GX47" s="29"/>
      <c r="GY47" s="29"/>
      <c r="GZ47" s="29"/>
      <c r="HA47" s="29"/>
      <c r="HB47" s="29"/>
      <c r="HC47" s="29"/>
      <c r="HD47" s="29"/>
      <c r="HE47" s="29"/>
      <c r="HF47" s="29"/>
      <c r="HG47" s="29"/>
      <c r="HH47" s="29"/>
      <c r="HI47" s="29"/>
      <c r="HJ47" s="29"/>
      <c r="HK47" s="29"/>
      <c r="HL47" s="29"/>
      <c r="HM47" s="29"/>
      <c r="HN47" s="29"/>
      <c r="HO47" s="29"/>
      <c r="HP47" s="29"/>
      <c r="HQ47" s="29"/>
      <c r="HR47" s="29"/>
      <c r="HS47" s="29"/>
      <c r="HT47" s="29"/>
      <c r="HU47" s="29"/>
      <c r="HV47" s="29"/>
      <c r="HW47" s="29"/>
      <c r="HX47" s="29"/>
      <c r="HY47" s="29"/>
      <c r="HZ47" s="29"/>
      <c r="IA47" s="29"/>
      <c r="IB47" s="29"/>
      <c r="IC47" s="29"/>
      <c r="ID47" s="29"/>
      <c r="IE47" s="29"/>
      <c r="IF47" s="29"/>
      <c r="IG47" s="29"/>
      <c r="IH47" s="29"/>
      <c r="II47" s="29"/>
      <c r="IJ47" s="29"/>
      <c r="IK47" s="29"/>
      <c r="IL47" s="29"/>
      <c r="IM47" s="29"/>
      <c r="IN47" s="29"/>
      <c r="IO47" s="29"/>
      <c r="IP47" s="29"/>
      <c r="IQ47" s="29"/>
      <c r="IR47" s="29"/>
      <c r="IS47" s="29"/>
      <c r="IT47" s="29"/>
      <c r="IU47" s="29"/>
      <c r="IV47" s="29"/>
      <c r="IW47" s="29"/>
    </row>
    <row r="48" customFormat="false" ht="19.5" hidden="false" customHeight="true" outlineLevel="0" collapsed="false">
      <c r="A48" s="98" t="s">
        <v>29</v>
      </c>
      <c r="B48" s="61" t="n">
        <f aca="false">SUM(B16:B46)</f>
        <v>913958</v>
      </c>
      <c r="C48" s="61"/>
      <c r="D48" s="61" t="n">
        <f aca="false">SUM(D16:D46)</f>
        <v>0</v>
      </c>
      <c r="E48" s="61"/>
      <c r="F48" s="61" t="n">
        <f aca="false">SUM(F16:F46)</f>
        <v>0</v>
      </c>
      <c r="G48" s="61" t="n">
        <f aca="false">SUM(G16:G46)</f>
        <v>0</v>
      </c>
      <c r="H48" s="61" t="n">
        <f aca="false">SUM(H16:H46)</f>
        <v>0</v>
      </c>
      <c r="I48" s="61" t="n">
        <f aca="false">SUM(I16:I46)</f>
        <v>0</v>
      </c>
      <c r="J48" s="61" t="n">
        <f aca="false">SUM(J16:J46)</f>
        <v>913958</v>
      </c>
      <c r="K48" s="61"/>
      <c r="L48" s="61" t="n">
        <f aca="false">SUM(L16:L46)</f>
        <v>511250</v>
      </c>
      <c r="M48" s="61"/>
      <c r="N48" s="61" t="n">
        <f aca="false">SUM(N16:N46)</f>
        <v>0</v>
      </c>
      <c r="O48" s="61"/>
      <c r="P48" s="61" t="n">
        <f aca="false">SUM(P16:P46)</f>
        <v>415000</v>
      </c>
      <c r="Q48" s="61" t="n">
        <f aca="false">SUM(Q16:Q46)</f>
        <v>0</v>
      </c>
      <c r="R48" s="61" t="n">
        <f aca="false">SUM(R16:R46)</f>
        <v>0</v>
      </c>
      <c r="S48" s="61" t="n">
        <f aca="false">SUM(S16:S46)</f>
        <v>0</v>
      </c>
      <c r="T48" s="61" t="n">
        <f aca="false">SUM(T16:T46)</f>
        <v>926250</v>
      </c>
      <c r="U48" s="61"/>
      <c r="V48" s="61" t="n">
        <f aca="false">SUM(V16:V46)</f>
        <v>67374</v>
      </c>
      <c r="W48" s="61"/>
      <c r="X48" s="61" t="n">
        <f aca="false">SUM(X16:X46)</f>
        <v>0</v>
      </c>
      <c r="Y48" s="61"/>
      <c r="Z48" s="61" t="n">
        <f aca="false">SUM(Z16:Z46)</f>
        <v>17750</v>
      </c>
      <c r="AA48" s="61" t="n">
        <f aca="false">SUM(AA16:AA46)</f>
        <v>16000</v>
      </c>
      <c r="AB48" s="61" t="n">
        <f aca="false">SUM(AB16:AB46)</f>
        <v>0</v>
      </c>
      <c r="AC48" s="61" t="n">
        <f aca="false">SUM(AC16:AC46)</f>
        <v>101124</v>
      </c>
      <c r="AD48" s="61"/>
      <c r="AE48" s="61" t="n">
        <f aca="false">SUM(AE16:AE47)</f>
        <v>1941332</v>
      </c>
      <c r="AF48" s="61"/>
      <c r="AG48" s="61" t="n">
        <f aca="false">SUM(AG16:AG47)</f>
        <v>1492582</v>
      </c>
      <c r="AH48" s="61" t="n">
        <f aca="false">SUM(AH16:AH47)</f>
        <v>0</v>
      </c>
      <c r="AI48" s="61" t="n">
        <f aca="false">SUM(AI16:AI47)</f>
        <v>448750</v>
      </c>
      <c r="AJ48" s="61"/>
      <c r="AK48" s="61" t="n">
        <f aca="false">SUM(AK16:AK46)</f>
        <v>1425208</v>
      </c>
      <c r="AL48" s="61" t="n">
        <f aca="false">SUM(AL16:AL46)</f>
        <v>67374</v>
      </c>
      <c r="AM48" s="61"/>
      <c r="AN48" s="61"/>
      <c r="AO48" s="61"/>
      <c r="AP48" s="61"/>
      <c r="AQ48" s="61"/>
      <c r="AR48" s="61"/>
      <c r="AS48" s="61"/>
      <c r="AT48" s="61"/>
      <c r="AU48" s="316" t="n">
        <f aca="false">SUM(AU16:AU46)</f>
        <v>1492.582</v>
      </c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  <c r="IR48" s="61"/>
      <c r="IS48" s="61"/>
      <c r="IT48" s="61"/>
      <c r="IU48" s="61"/>
      <c r="IV48" s="61"/>
      <c r="IW48" s="61"/>
    </row>
    <row r="49" customFormat="false" ht="19.5" hidden="false" customHeight="true" outlineLevel="0" collapsed="false">
      <c r="A49" s="37"/>
      <c r="B49" s="37"/>
      <c r="C49" s="37"/>
      <c r="D49" s="37"/>
      <c r="E49" s="37"/>
      <c r="F49" s="37"/>
      <c r="G49" s="37"/>
      <c r="H49" s="37"/>
      <c r="I49" s="37"/>
      <c r="J49" s="268" t="str">
        <f aca="false">IF(J48=J12,"","OUT OF BALANCE")</f>
        <v>OUT OF BALANCE</v>
      </c>
      <c r="K49" s="37"/>
      <c r="L49" s="37"/>
      <c r="M49" s="37"/>
      <c r="N49" s="37"/>
      <c r="O49" s="37"/>
      <c r="P49" s="37"/>
      <c r="Q49" s="37"/>
      <c r="R49" s="37"/>
      <c r="S49" s="37"/>
      <c r="T49" s="268" t="str">
        <f aca="false">IF(T48=T12,"","OUT OF BALANCE")</f>
        <v>OUT OF BALANCE</v>
      </c>
      <c r="V49" s="37"/>
      <c r="W49" s="37"/>
      <c r="X49" s="37"/>
      <c r="Y49" s="37"/>
      <c r="Z49" s="37"/>
      <c r="AA49" s="37"/>
      <c r="AB49" s="37"/>
      <c r="AC49" s="37"/>
      <c r="AD49" s="37"/>
      <c r="AK49" s="32"/>
      <c r="AL49" s="32"/>
      <c r="AU49" s="119"/>
    </row>
    <row r="50" customFormat="false" ht="19.5" hidden="false" customHeight="true" outlineLevel="0" collapsed="false">
      <c r="A50" s="99" t="s">
        <v>30</v>
      </c>
      <c r="B50" s="100" t="n">
        <v>108068</v>
      </c>
      <c r="C50" s="100"/>
      <c r="D50" s="100"/>
      <c r="E50" s="100"/>
      <c r="F50" s="100" t="n">
        <v>108060</v>
      </c>
      <c r="G50" s="100" t="n">
        <v>108060</v>
      </c>
      <c r="H50" s="100" t="n">
        <v>108060</v>
      </c>
      <c r="I50" s="100" t="n">
        <v>108060</v>
      </c>
      <c r="J50" s="100"/>
      <c r="K50" s="100"/>
      <c r="L50" s="100" t="n">
        <v>108058</v>
      </c>
      <c r="M50" s="100"/>
      <c r="N50" s="100"/>
      <c r="O50" s="100"/>
      <c r="P50" s="100" t="n">
        <v>108210</v>
      </c>
      <c r="Q50" s="100" t="n">
        <v>108210</v>
      </c>
      <c r="R50" s="100" t="n">
        <v>108210</v>
      </c>
      <c r="S50" s="100" t="n">
        <v>108210</v>
      </c>
      <c r="T50" s="100"/>
      <c r="U50" s="101"/>
      <c r="V50" s="100" t="n">
        <v>108675</v>
      </c>
      <c r="W50" s="100"/>
      <c r="X50" s="100"/>
      <c r="Y50" s="100"/>
      <c r="Z50" s="100" t="n">
        <v>108672</v>
      </c>
      <c r="AA50" s="100" t="n">
        <v>108672</v>
      </c>
      <c r="AB50" s="100" t="n">
        <v>108672</v>
      </c>
      <c r="AC50" s="100"/>
      <c r="AD50" s="100"/>
      <c r="AE50" s="100"/>
      <c r="AF50" s="100"/>
      <c r="AG50" s="100" t="n">
        <v>131726</v>
      </c>
      <c r="AH50" s="100"/>
      <c r="AI50" s="100"/>
      <c r="AJ50" s="100"/>
      <c r="AK50" s="100" t="n">
        <v>29085</v>
      </c>
      <c r="AL50" s="100" t="n">
        <v>31173</v>
      </c>
      <c r="AM50" s="100"/>
      <c r="AN50" s="100"/>
      <c r="AO50" s="100"/>
      <c r="AP50" s="100"/>
      <c r="AQ50" s="100"/>
      <c r="AR50" s="100"/>
      <c r="AS50" s="100"/>
      <c r="AT50" s="100"/>
      <c r="AU50" s="317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0"/>
      <c r="BR50" s="100"/>
      <c r="BS50" s="100"/>
      <c r="BT50" s="100"/>
      <c r="BU50" s="100"/>
      <c r="BV50" s="100"/>
      <c r="BW50" s="100"/>
      <c r="BX50" s="100"/>
      <c r="BY50" s="100"/>
      <c r="BZ50" s="100"/>
      <c r="CA50" s="100"/>
      <c r="CB50" s="100"/>
      <c r="CC50" s="100"/>
      <c r="CD50" s="100"/>
      <c r="CE50" s="100"/>
      <c r="CF50" s="100"/>
      <c r="CG50" s="100"/>
      <c r="CH50" s="100"/>
      <c r="CI50" s="100"/>
      <c r="CJ50" s="100"/>
      <c r="CK50" s="100"/>
      <c r="CL50" s="100"/>
      <c r="CM50" s="100"/>
      <c r="CN50" s="100"/>
      <c r="CO50" s="100"/>
      <c r="CP50" s="100"/>
      <c r="CQ50" s="100"/>
      <c r="CR50" s="100"/>
      <c r="CS50" s="100"/>
      <c r="CT50" s="100"/>
      <c r="CU50" s="100"/>
      <c r="CV50" s="100"/>
      <c r="CW50" s="100"/>
      <c r="CX50" s="100"/>
      <c r="CY50" s="100"/>
      <c r="CZ50" s="100"/>
      <c r="DA50" s="100"/>
      <c r="DB50" s="100"/>
      <c r="DC50" s="100"/>
      <c r="DD50" s="100"/>
      <c r="DE50" s="100"/>
      <c r="DF50" s="100"/>
      <c r="DG50" s="100"/>
      <c r="DH50" s="100"/>
      <c r="DI50" s="100"/>
      <c r="DJ50" s="100"/>
      <c r="DK50" s="100"/>
      <c r="DL50" s="100"/>
      <c r="DM50" s="100"/>
      <c r="DN50" s="100"/>
      <c r="DO50" s="100"/>
      <c r="DP50" s="100"/>
      <c r="DQ50" s="100"/>
      <c r="DR50" s="100"/>
      <c r="DS50" s="100"/>
      <c r="DT50" s="100"/>
      <c r="DU50" s="100"/>
      <c r="DV50" s="100"/>
      <c r="DW50" s="100"/>
      <c r="DX50" s="100"/>
      <c r="DY50" s="100"/>
      <c r="DZ50" s="100"/>
      <c r="EA50" s="100"/>
      <c r="EB50" s="100"/>
      <c r="EC50" s="100"/>
      <c r="ED50" s="100"/>
      <c r="EE50" s="100"/>
      <c r="EF50" s="100"/>
      <c r="EG50" s="100"/>
      <c r="EH50" s="100"/>
      <c r="EI50" s="100"/>
      <c r="EJ50" s="100"/>
      <c r="EK50" s="100"/>
      <c r="EL50" s="100"/>
      <c r="EM50" s="100"/>
      <c r="EN50" s="100"/>
      <c r="EO50" s="100"/>
      <c r="EP50" s="100"/>
      <c r="EQ50" s="100"/>
      <c r="ER50" s="100"/>
      <c r="ES50" s="100"/>
      <c r="ET50" s="100"/>
      <c r="EU50" s="100"/>
      <c r="EV50" s="100"/>
      <c r="EW50" s="100"/>
      <c r="EX50" s="100"/>
      <c r="EY50" s="100"/>
      <c r="EZ50" s="100"/>
      <c r="FA50" s="100"/>
      <c r="FB50" s="100"/>
      <c r="FC50" s="100"/>
      <c r="FD50" s="100"/>
      <c r="FE50" s="100"/>
      <c r="FF50" s="100"/>
      <c r="FG50" s="100"/>
      <c r="FH50" s="100"/>
      <c r="FI50" s="100"/>
      <c r="FJ50" s="100"/>
      <c r="FK50" s="100"/>
      <c r="FL50" s="100"/>
      <c r="FM50" s="100"/>
      <c r="FN50" s="100"/>
      <c r="FO50" s="100"/>
      <c r="FP50" s="100"/>
      <c r="FQ50" s="100"/>
      <c r="FR50" s="100"/>
      <c r="FS50" s="100"/>
      <c r="FT50" s="100"/>
      <c r="FU50" s="100"/>
      <c r="FV50" s="100"/>
      <c r="FW50" s="100"/>
      <c r="FX50" s="100"/>
      <c r="FY50" s="100"/>
      <c r="FZ50" s="100"/>
      <c r="GA50" s="100"/>
      <c r="GB50" s="100"/>
      <c r="GC50" s="100"/>
      <c r="GD50" s="100"/>
      <c r="GE50" s="100"/>
      <c r="GF50" s="100"/>
      <c r="GG50" s="100"/>
      <c r="GH50" s="100"/>
      <c r="GI50" s="100"/>
      <c r="GJ50" s="100"/>
      <c r="GK50" s="100"/>
      <c r="GL50" s="100"/>
      <c r="GM50" s="100"/>
      <c r="GN50" s="100"/>
      <c r="GO50" s="100"/>
      <c r="GP50" s="100"/>
      <c r="GQ50" s="100"/>
      <c r="GR50" s="100"/>
      <c r="GS50" s="100"/>
      <c r="GT50" s="100"/>
      <c r="GU50" s="100"/>
      <c r="GV50" s="100"/>
      <c r="GW50" s="100"/>
      <c r="GX50" s="100"/>
      <c r="GY50" s="100"/>
      <c r="GZ50" s="100"/>
      <c r="HA50" s="100"/>
      <c r="HB50" s="100"/>
      <c r="HC50" s="100"/>
      <c r="HD50" s="100"/>
      <c r="HE50" s="100"/>
      <c r="HF50" s="100"/>
      <c r="HG50" s="100"/>
      <c r="HH50" s="100"/>
      <c r="HI50" s="100"/>
      <c r="HJ50" s="100"/>
      <c r="HK50" s="100"/>
      <c r="HL50" s="100"/>
      <c r="HM50" s="100"/>
      <c r="HN50" s="100"/>
      <c r="HO50" s="100"/>
      <c r="HP50" s="100"/>
      <c r="HQ50" s="100"/>
      <c r="HR50" s="100"/>
      <c r="HS50" s="100"/>
      <c r="HT50" s="100"/>
      <c r="HU50" s="100"/>
      <c r="HV50" s="100"/>
      <c r="HW50" s="100"/>
      <c r="HX50" s="100"/>
      <c r="HY50" s="100"/>
      <c r="HZ50" s="100"/>
      <c r="IA50" s="100"/>
      <c r="IB50" s="100"/>
      <c r="IC50" s="100"/>
      <c r="ID50" s="100"/>
      <c r="IE50" s="100"/>
      <c r="IF50" s="100"/>
      <c r="IG50" s="100"/>
      <c r="IH50" s="100"/>
      <c r="II50" s="100"/>
      <c r="IJ50" s="100"/>
      <c r="IK50" s="100"/>
      <c r="IL50" s="100"/>
      <c r="IM50" s="100"/>
      <c r="IN50" s="100"/>
      <c r="IO50" s="100"/>
      <c r="IP50" s="100"/>
      <c r="IQ50" s="100"/>
      <c r="IR50" s="100"/>
      <c r="IS50" s="100"/>
      <c r="IT50" s="100"/>
      <c r="IU50" s="100"/>
      <c r="IV50" s="100"/>
      <c r="IW50" s="100"/>
    </row>
    <row r="51" customFormat="false" ht="19.5" hidden="true" customHeight="true" outlineLevel="0" collapsed="false">
      <c r="A51" s="102" t="s">
        <v>31</v>
      </c>
      <c r="B51" s="102" t="n">
        <v>316763</v>
      </c>
      <c r="C51" s="102"/>
      <c r="D51" s="102"/>
      <c r="E51" s="102"/>
      <c r="F51" s="102" t="n">
        <v>113463</v>
      </c>
      <c r="G51" s="102"/>
      <c r="H51" s="102" t="n">
        <v>113467</v>
      </c>
      <c r="I51" s="102" t="n">
        <v>113473</v>
      </c>
      <c r="J51" s="102"/>
      <c r="K51" s="102"/>
      <c r="L51" s="102" t="n">
        <v>313892</v>
      </c>
      <c r="M51" s="102"/>
      <c r="N51" s="102"/>
      <c r="O51" s="102"/>
      <c r="P51" s="102" t="n">
        <v>30842</v>
      </c>
      <c r="Q51" s="102" t="n">
        <v>131771</v>
      </c>
      <c r="R51" s="102" t="n">
        <v>129880</v>
      </c>
      <c r="S51" s="102" t="n">
        <v>43747</v>
      </c>
      <c r="T51" s="102"/>
      <c r="V51" s="102" t="n">
        <v>316766</v>
      </c>
      <c r="W51" s="102"/>
      <c r="X51" s="102"/>
      <c r="Y51" s="102"/>
      <c r="Z51" s="102" t="n">
        <v>131465</v>
      </c>
      <c r="AA51" s="102" t="n">
        <v>131466</v>
      </c>
      <c r="AB51" s="102" t="n">
        <v>131468</v>
      </c>
      <c r="AC51" s="102"/>
      <c r="AD51" s="102"/>
      <c r="AE51" s="102"/>
      <c r="AF51" s="102"/>
      <c r="AG51" s="102"/>
      <c r="AH51" s="102"/>
      <c r="AI51" s="102"/>
      <c r="AJ51" s="102"/>
      <c r="AK51" s="103" t="n">
        <v>331566</v>
      </c>
      <c r="AL51" s="103" t="n">
        <v>331568</v>
      </c>
      <c r="AM51" s="102"/>
      <c r="AN51" s="102"/>
      <c r="AO51" s="102"/>
      <c r="AP51" s="102"/>
      <c r="AQ51" s="102"/>
      <c r="AR51" s="102"/>
      <c r="AS51" s="102"/>
      <c r="AT51" s="102"/>
      <c r="AU51" s="318"/>
      <c r="AV51" s="102"/>
      <c r="AW51" s="102"/>
      <c r="AX51" s="102"/>
      <c r="AY51" s="102"/>
      <c r="AZ51" s="102"/>
      <c r="BA51" s="102"/>
      <c r="BB51" s="102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  <c r="BM51" s="102"/>
      <c r="BN51" s="102"/>
      <c r="BO51" s="102"/>
      <c r="BP51" s="102"/>
      <c r="BQ51" s="102"/>
      <c r="BR51" s="102"/>
      <c r="BS51" s="102"/>
      <c r="BT51" s="102"/>
      <c r="BU51" s="102"/>
      <c r="BV51" s="102"/>
      <c r="BW51" s="102"/>
      <c r="BX51" s="102"/>
      <c r="BY51" s="102"/>
      <c r="BZ51" s="102"/>
      <c r="CA51" s="102"/>
      <c r="CB51" s="102"/>
      <c r="CC51" s="102"/>
      <c r="CD51" s="102"/>
      <c r="CE51" s="102"/>
      <c r="CF51" s="102"/>
      <c r="CG51" s="102"/>
      <c r="CH51" s="102"/>
      <c r="CI51" s="102"/>
      <c r="CJ51" s="102"/>
      <c r="CK51" s="102"/>
      <c r="CL51" s="102"/>
      <c r="CM51" s="102"/>
      <c r="CN51" s="102"/>
      <c r="CO51" s="102"/>
      <c r="CP51" s="102"/>
      <c r="CQ51" s="102"/>
      <c r="CR51" s="102"/>
      <c r="CS51" s="102"/>
      <c r="CT51" s="102"/>
      <c r="CU51" s="102"/>
      <c r="CV51" s="102"/>
      <c r="CW51" s="102"/>
      <c r="CX51" s="102"/>
      <c r="CY51" s="102"/>
      <c r="CZ51" s="102"/>
      <c r="DA51" s="102"/>
      <c r="DB51" s="102"/>
      <c r="DC51" s="102"/>
      <c r="DD51" s="102"/>
      <c r="DE51" s="102"/>
      <c r="DF51" s="102"/>
      <c r="DG51" s="102"/>
      <c r="DH51" s="102"/>
      <c r="DI51" s="102"/>
      <c r="DJ51" s="102"/>
      <c r="DK51" s="102"/>
      <c r="DL51" s="102"/>
      <c r="DM51" s="102"/>
      <c r="DN51" s="102"/>
      <c r="DO51" s="102"/>
      <c r="DP51" s="102"/>
      <c r="DQ51" s="102"/>
      <c r="DR51" s="102"/>
      <c r="DS51" s="102"/>
      <c r="DT51" s="102"/>
      <c r="DU51" s="102"/>
      <c r="DV51" s="102"/>
      <c r="DW51" s="102"/>
      <c r="DX51" s="102"/>
      <c r="DY51" s="102"/>
      <c r="DZ51" s="102"/>
      <c r="EA51" s="102"/>
      <c r="EB51" s="102"/>
      <c r="EC51" s="102"/>
      <c r="ED51" s="102"/>
      <c r="EE51" s="102"/>
      <c r="EF51" s="102"/>
      <c r="EG51" s="102"/>
      <c r="EH51" s="102"/>
      <c r="EI51" s="102"/>
      <c r="EJ51" s="102"/>
      <c r="EK51" s="102"/>
      <c r="EL51" s="102"/>
      <c r="EM51" s="102"/>
      <c r="EN51" s="102"/>
      <c r="EO51" s="102"/>
      <c r="EP51" s="102"/>
      <c r="EQ51" s="102"/>
      <c r="ER51" s="102"/>
      <c r="ES51" s="102"/>
      <c r="ET51" s="102"/>
      <c r="EU51" s="102"/>
      <c r="EV51" s="102"/>
      <c r="EW51" s="102"/>
      <c r="EX51" s="102"/>
      <c r="EY51" s="102"/>
      <c r="EZ51" s="102"/>
      <c r="FA51" s="102"/>
      <c r="FB51" s="102"/>
      <c r="FC51" s="102"/>
      <c r="FD51" s="102"/>
      <c r="FE51" s="102"/>
      <c r="FF51" s="102"/>
      <c r="FG51" s="102"/>
      <c r="FH51" s="102"/>
      <c r="FI51" s="102"/>
      <c r="FJ51" s="102"/>
      <c r="FK51" s="102"/>
      <c r="FL51" s="102"/>
      <c r="FM51" s="102"/>
      <c r="FN51" s="102"/>
      <c r="FO51" s="102"/>
      <c r="FP51" s="102"/>
      <c r="FQ51" s="102"/>
      <c r="FR51" s="102"/>
      <c r="FS51" s="102"/>
      <c r="FT51" s="102"/>
      <c r="FU51" s="102"/>
      <c r="FV51" s="102"/>
      <c r="FW51" s="102"/>
      <c r="FX51" s="102"/>
      <c r="FY51" s="102"/>
      <c r="FZ51" s="102"/>
      <c r="GA51" s="102"/>
      <c r="GB51" s="102"/>
      <c r="GC51" s="102"/>
      <c r="GD51" s="102"/>
      <c r="GE51" s="102"/>
      <c r="GF51" s="102"/>
      <c r="GG51" s="102"/>
      <c r="GH51" s="102"/>
      <c r="GI51" s="102"/>
      <c r="GJ51" s="102"/>
      <c r="GK51" s="102"/>
      <c r="GL51" s="102"/>
      <c r="GM51" s="102"/>
      <c r="GN51" s="102"/>
      <c r="GO51" s="102"/>
      <c r="GP51" s="102"/>
      <c r="GQ51" s="102"/>
      <c r="GR51" s="102"/>
      <c r="GS51" s="102"/>
      <c r="GT51" s="102"/>
      <c r="GU51" s="102"/>
      <c r="GV51" s="102"/>
      <c r="GW51" s="102"/>
      <c r="GX51" s="102"/>
      <c r="GY51" s="102"/>
      <c r="GZ51" s="102"/>
      <c r="HA51" s="102"/>
      <c r="HB51" s="102"/>
      <c r="HC51" s="102"/>
      <c r="HD51" s="102"/>
      <c r="HE51" s="102"/>
      <c r="HF51" s="102"/>
      <c r="HG51" s="102"/>
      <c r="HH51" s="102"/>
      <c r="HI51" s="102"/>
      <c r="HJ51" s="102"/>
      <c r="HK51" s="102"/>
      <c r="HL51" s="102"/>
      <c r="HM51" s="102"/>
      <c r="HN51" s="102"/>
      <c r="HO51" s="102"/>
      <c r="HP51" s="102"/>
      <c r="HQ51" s="102"/>
      <c r="HR51" s="102"/>
      <c r="HS51" s="102"/>
      <c r="HT51" s="102"/>
      <c r="HU51" s="102"/>
      <c r="HV51" s="102"/>
      <c r="HW51" s="102"/>
      <c r="HX51" s="102"/>
      <c r="HY51" s="102"/>
      <c r="HZ51" s="102"/>
      <c r="IA51" s="102"/>
      <c r="IB51" s="102"/>
      <c r="IC51" s="102"/>
      <c r="ID51" s="102"/>
      <c r="IE51" s="102"/>
      <c r="IF51" s="102"/>
      <c r="IG51" s="102"/>
      <c r="IH51" s="102"/>
      <c r="II51" s="102"/>
      <c r="IJ51" s="102"/>
      <c r="IK51" s="102"/>
      <c r="IL51" s="102"/>
      <c r="IM51" s="102"/>
      <c r="IN51" s="102"/>
      <c r="IO51" s="102"/>
      <c r="IP51" s="102"/>
      <c r="IQ51" s="102"/>
      <c r="IR51" s="102"/>
      <c r="IS51" s="102"/>
      <c r="IT51" s="102"/>
      <c r="IU51" s="102"/>
      <c r="IV51" s="102"/>
      <c r="IW51" s="102"/>
    </row>
    <row r="52" customFormat="false" ht="12.75" hidden="false" customHeight="false" outlineLevel="0" collapsed="false">
      <c r="AG52" s="100" t="n">
        <v>131727</v>
      </c>
      <c r="AH52" s="100"/>
      <c r="AU52" s="119"/>
    </row>
    <row r="53" customFormat="false" ht="11.25" hidden="false" customHeight="true" outlineLevel="0" collapsed="false">
      <c r="AU53" s="119"/>
    </row>
    <row r="54" customFormat="false" ht="12.75" hidden="false" customHeight="false" outlineLevel="0" collapsed="false">
      <c r="B54" s="207" t="s">
        <v>32</v>
      </c>
      <c r="C54" s="105"/>
      <c r="D54" s="106"/>
      <c r="E54" s="105"/>
      <c r="F54" s="106"/>
      <c r="G54" s="106"/>
      <c r="H54" s="106"/>
      <c r="I54" s="106"/>
      <c r="J54" s="107" t="n">
        <f aca="false">DSUM(tufco,"hplrtotal",cnt)/COUNT(AO16:AO46)</f>
        <v>30465.2666666667</v>
      </c>
      <c r="L54" s="207" t="s">
        <v>33</v>
      </c>
      <c r="M54" s="208"/>
      <c r="N54" s="208"/>
      <c r="O54" s="208"/>
      <c r="P54" s="208"/>
      <c r="Q54" s="208"/>
      <c r="R54" s="208"/>
      <c r="S54" s="208"/>
      <c r="T54" s="209" t="n">
        <f aca="false">DSUM(tufco,"wbtotal",cnt)/COUNT(AO16:AO46)</f>
        <v>30875</v>
      </c>
      <c r="V54" s="37"/>
      <c r="W54" s="37"/>
      <c r="Y54" s="37"/>
      <c r="AU54" s="119"/>
    </row>
    <row r="55" customFormat="false" ht="12.75" hidden="false" customHeight="false" outlineLevel="0" collapsed="false">
      <c r="B55" s="28" t="s">
        <v>34</v>
      </c>
      <c r="C55" s="32"/>
      <c r="E55" s="32"/>
      <c r="J55" s="31" t="n">
        <f aca="false">hplr*days-DSUM(tufco,"hplrtotal",cnt)</f>
        <v>171042</v>
      </c>
      <c r="L55" s="28" t="s">
        <v>34</v>
      </c>
      <c r="M55" s="29"/>
      <c r="N55" s="29"/>
      <c r="O55" s="29"/>
      <c r="P55" s="29"/>
      <c r="Q55" s="29"/>
      <c r="R55" s="29"/>
      <c r="S55" s="29"/>
      <c r="T55" s="210" t="n">
        <f aca="false">wb*days-DSUM(tufco,"wbtotal",cnt)</f>
        <v>3750</v>
      </c>
      <c r="AU55" s="119"/>
    </row>
    <row r="56" customFormat="false" ht="13.5" hidden="false" customHeight="false" outlineLevel="0" collapsed="false">
      <c r="B56" s="211" t="s">
        <v>35</v>
      </c>
      <c r="C56" s="110"/>
      <c r="D56" s="111"/>
      <c r="E56" s="110"/>
      <c r="F56" s="111"/>
      <c r="G56" s="111"/>
      <c r="H56" s="111"/>
      <c r="I56" s="111"/>
      <c r="J56" s="42" t="n">
        <f aca="false">+J55/(days-COUNT(AO16:AO46))</f>
        <v>171042</v>
      </c>
      <c r="L56" s="211" t="s">
        <v>35</v>
      </c>
      <c r="M56" s="212"/>
      <c r="N56" s="212"/>
      <c r="O56" s="212"/>
      <c r="P56" s="212"/>
      <c r="Q56" s="212"/>
      <c r="R56" s="212"/>
      <c r="S56" s="212"/>
      <c r="T56" s="213" t="n">
        <f aca="false">T55/(days-COUNT(AO16:AO46))</f>
        <v>3750</v>
      </c>
      <c r="AU56" s="119"/>
    </row>
    <row r="57" customFormat="false" ht="12.75" hidden="false" customHeight="true" outlineLevel="0" collapsed="false">
      <c r="B57" s="105"/>
      <c r="C57" s="105"/>
      <c r="E57" s="105"/>
      <c r="F57" s="108"/>
      <c r="G57" s="108"/>
      <c r="H57" s="106"/>
      <c r="I57" s="106"/>
      <c r="L57" s="32"/>
      <c r="M57" s="32"/>
      <c r="O57" s="32"/>
      <c r="AU57" s="119"/>
    </row>
    <row r="58" customFormat="false" ht="12.75" hidden="false" customHeight="false" outlineLevel="0" collapsed="false">
      <c r="B58" s="32"/>
      <c r="C58" s="32"/>
      <c r="E58" s="32"/>
      <c r="L58" s="207" t="s">
        <v>36</v>
      </c>
      <c r="M58" s="208"/>
      <c r="N58" s="208"/>
      <c r="O58" s="208"/>
      <c r="P58" s="208"/>
      <c r="Q58" s="208"/>
      <c r="R58" s="208"/>
      <c r="S58" s="209" t="n">
        <f aca="false">DSUM(tufco,"wbtotal",cnt)+'[1]Nov 99'!S58</f>
        <v>12098045</v>
      </c>
      <c r="U58" s="112"/>
    </row>
    <row r="59" customFormat="false" ht="13.5" hidden="false" customHeight="false" outlineLevel="0" collapsed="false">
      <c r="B59" s="32"/>
      <c r="C59" s="32"/>
      <c r="D59" s="201"/>
      <c r="E59" s="32"/>
      <c r="L59" s="211" t="s">
        <v>37</v>
      </c>
      <c r="M59" s="212"/>
      <c r="N59" s="212"/>
      <c r="O59" s="212"/>
      <c r="P59" s="212"/>
      <c r="Q59" s="212"/>
      <c r="R59" s="212"/>
      <c r="S59" s="319" t="e">
        <f aca="false">S58/(SUM(AO16:AO46)+#NAME!days+#NAME!days+#NAME!days+#NAME!days+#NAME!days+#NAME!days+#NAME!days+#NAME!days+#NAME!days+#NAME!days+#NAME!days)</f>
        <v>#VALUE!</v>
      </c>
      <c r="X59" s="202"/>
    </row>
    <row r="60" customFormat="false" ht="13.5" hidden="false" customHeight="false" outlineLevel="0" collapsed="false">
      <c r="B60" s="207" t="s">
        <v>38</v>
      </c>
      <c r="C60" s="208"/>
      <c r="D60" s="208"/>
      <c r="E60" s="208"/>
      <c r="F60" s="208"/>
      <c r="G60" s="208"/>
      <c r="H60" s="209" t="n">
        <v>12775000</v>
      </c>
      <c r="L60" s="29"/>
      <c r="M60" s="29"/>
      <c r="N60" s="208"/>
      <c r="O60" s="29"/>
      <c r="P60" s="29"/>
      <c r="Q60" s="29"/>
      <c r="R60" s="29"/>
      <c r="S60" s="29"/>
    </row>
    <row r="61" customFormat="false" ht="12.75" hidden="false" customHeight="false" outlineLevel="0" collapsed="false">
      <c r="B61" s="28" t="s">
        <v>41</v>
      </c>
      <c r="C61" s="29"/>
      <c r="D61" s="12"/>
      <c r="E61" s="29"/>
      <c r="F61" s="29"/>
      <c r="G61" s="29"/>
      <c r="H61" s="210" t="n">
        <f aca="false">DSUM(tufco,"hplrtotal",cnt)+'[1]Nov 99'!H61</f>
        <v>12653958</v>
      </c>
      <c r="L61" s="207" t="s">
        <v>39</v>
      </c>
      <c r="M61" s="208"/>
      <c r="N61" s="208"/>
      <c r="O61" s="208"/>
      <c r="P61" s="208"/>
      <c r="Q61" s="208"/>
      <c r="R61" s="208"/>
      <c r="S61" s="209" t="n">
        <f aca="false">DSUM(tufco,"gdtotal",cnt)/(COUNT(AO16:AO46))</f>
        <v>3370.8</v>
      </c>
      <c r="X61" s="202"/>
    </row>
    <row r="62" customFormat="false" ht="12.75" hidden="false" customHeight="false" outlineLevel="0" collapsed="false">
      <c r="B62" s="28" t="s">
        <v>37</v>
      </c>
      <c r="C62" s="29"/>
      <c r="D62" s="12"/>
      <c r="E62" s="29"/>
      <c r="F62" s="29"/>
      <c r="G62" s="29"/>
      <c r="H62" s="210" t="e">
        <f aca="false">H61/(SUM(AO16:AO46)+#NAME!days+#NAME!days+#NAME!days+#NAME!days+#NAME!days+#NAME!days+#NAME!days+#NAME!days+#NAME!days+#NAME!days+#NAME!days)</f>
        <v>#VALUE!</v>
      </c>
      <c r="L62" s="28" t="s">
        <v>34</v>
      </c>
      <c r="M62" s="29"/>
      <c r="N62" s="29"/>
      <c r="O62" s="29"/>
      <c r="P62" s="29"/>
      <c r="Q62" s="29"/>
      <c r="R62" s="29"/>
      <c r="S62" s="210"/>
      <c r="X62" s="202"/>
    </row>
    <row r="63" customFormat="false" ht="13.5" hidden="false" customHeight="false" outlineLevel="0" collapsed="false">
      <c r="B63" s="211" t="s">
        <v>43</v>
      </c>
      <c r="C63" s="212"/>
      <c r="D63" s="212"/>
      <c r="E63" s="212"/>
      <c r="F63" s="212"/>
      <c r="G63" s="212"/>
      <c r="H63" s="213" t="e">
        <f aca="false">(+H60-H61)/(365-SUM(AO16:AO46)-#NAME!days-#NAME!days-#NAME!days-#NAME!days-#NAME!days-#NAME!days-#NAME!days-#NAME!days-#NAME!days-#NAME!days-#NAME!days)</f>
        <v>#VALUE!</v>
      </c>
      <c r="L63" s="211" t="s">
        <v>35</v>
      </c>
      <c r="M63" s="212"/>
      <c r="N63" s="212"/>
      <c r="O63" s="212"/>
      <c r="P63" s="212"/>
      <c r="Q63" s="212"/>
      <c r="R63" s="212"/>
      <c r="S63" s="213"/>
      <c r="T63" s="32"/>
      <c r="X63" s="32"/>
      <c r="Z63" s="32"/>
    </row>
    <row r="64" customFormat="false" ht="13.5" hidden="false" customHeight="false" outlineLevel="0" collapsed="false">
      <c r="D64" s="201"/>
      <c r="L64" s="207" t="s">
        <v>44</v>
      </c>
      <c r="M64" s="208"/>
      <c r="N64" s="12"/>
      <c r="O64" s="208"/>
      <c r="P64" s="208"/>
      <c r="Q64" s="208"/>
      <c r="R64" s="208"/>
      <c r="S64" s="209" t="n">
        <v>9125000</v>
      </c>
      <c r="X64" s="202"/>
    </row>
    <row r="65" customFormat="false" ht="12.75" hidden="false" customHeight="false" outlineLevel="0" collapsed="false">
      <c r="B65" s="207" t="s">
        <v>66</v>
      </c>
      <c r="C65" s="208"/>
      <c r="D65" s="208"/>
      <c r="E65" s="208"/>
      <c r="F65" s="208"/>
      <c r="G65" s="208"/>
      <c r="H65" s="209" t="n">
        <f aca="false">DSUM(tufco,"hplrtotal",cnt)+DSUM(tufco,"gdtotal",cnt)</f>
        <v>1015082</v>
      </c>
      <c r="L65" s="28" t="s">
        <v>45</v>
      </c>
      <c r="M65" s="29"/>
      <c r="N65" s="29"/>
      <c r="O65" s="29"/>
      <c r="P65" s="29"/>
      <c r="Q65" s="29"/>
      <c r="R65" s="29"/>
      <c r="S65" s="210" t="n">
        <f aca="false">DSUM(tufco,"gdtotal",cnt)+'[1]Nov 99'!S65</f>
        <v>8791208</v>
      </c>
    </row>
    <row r="66" customFormat="false" ht="12.75" hidden="false" customHeight="false" outlineLevel="0" collapsed="false">
      <c r="B66" s="28" t="s">
        <v>67</v>
      </c>
      <c r="C66" s="29"/>
      <c r="D66" s="12"/>
      <c r="E66" s="29"/>
      <c r="F66" s="29"/>
      <c r="G66" s="29"/>
      <c r="H66" s="210" t="n">
        <f aca="false">H65+'[1]Nov 99'!H66</f>
        <v>20535417</v>
      </c>
      <c r="L66" s="28" t="s">
        <v>37</v>
      </c>
      <c r="M66" s="29"/>
      <c r="N66" s="12"/>
      <c r="O66" s="29"/>
      <c r="P66" s="29"/>
      <c r="Q66" s="29"/>
      <c r="R66" s="29"/>
      <c r="S66" s="320" t="e">
        <f aca="false">S65/(SUM(AO16:AO46)+#NAME!days+#NAME!days+#NAME!days+#NAME!days+#NAME!days+#NAME!days+#NAME!days+#NAME!days+#NAME!days+#NAME!days+#NAME!days)</f>
        <v>#VALUE!</v>
      </c>
      <c r="V66" s="102"/>
      <c r="X66" s="202"/>
    </row>
    <row r="67" customFormat="false" ht="13.5" hidden="false" customHeight="false" outlineLevel="0" collapsed="false">
      <c r="B67" s="211" t="s">
        <v>47</v>
      </c>
      <c r="C67" s="212"/>
      <c r="D67" s="212"/>
      <c r="E67" s="212"/>
      <c r="F67" s="212"/>
      <c r="G67" s="212"/>
      <c r="H67" s="213" t="e">
        <f aca="false">+H63+S67</f>
        <v>#VALUE!</v>
      </c>
      <c r="L67" s="211" t="s">
        <v>43</v>
      </c>
      <c r="M67" s="212"/>
      <c r="N67" s="212"/>
      <c r="O67" s="212"/>
      <c r="P67" s="212"/>
      <c r="Q67" s="212"/>
      <c r="R67" s="212"/>
      <c r="S67" s="217" t="e">
        <f aca="false">(+S64-S65)/(365-SUM(AO16:AO46)-#NAME!days-#NAME!days-#NAME!days-#NAME!days-#NAME!days-#NAME!days-#NAME!days-#NAME!days-#NAME!days-#NAME!days-#NAME!days)</f>
        <v>#VALUE!</v>
      </c>
      <c r="X67" s="32"/>
    </row>
    <row r="68" customFormat="false" ht="12.75" hidden="false" customHeight="false" outlineLevel="0" collapsed="false">
      <c r="D68" s="0"/>
      <c r="N68" s="0"/>
      <c r="X68" s="203"/>
    </row>
    <row r="69" customFormat="false" ht="12.75" hidden="false" customHeight="false" outlineLevel="0" collapsed="false">
      <c r="B69" s="190"/>
      <c r="C69" s="1" t="s">
        <v>76</v>
      </c>
      <c r="E69" s="0"/>
    </row>
    <row r="71" customFormat="false" ht="12.75" hidden="false" customHeight="false" outlineLevel="0" collapsed="false">
      <c r="D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X71" s="37"/>
    </row>
    <row r="72" customFormat="false" ht="12.75" hidden="false" customHeight="false" outlineLevel="0" collapsed="false">
      <c r="D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X72" s="37"/>
    </row>
    <row r="75" customFormat="false" ht="12.75" hidden="false" customHeight="false" outlineLevel="0" collapsed="false">
      <c r="A75" s="121"/>
      <c r="B75" s="121"/>
      <c r="C75" s="121"/>
      <c r="D75" s="0"/>
      <c r="E75" s="121"/>
      <c r="F75" s="0"/>
      <c r="G75" s="0"/>
      <c r="H75" s="0"/>
      <c r="I75" s="0"/>
      <c r="J75" s="121"/>
      <c r="K75" s="121"/>
      <c r="L75" s="121"/>
      <c r="M75" s="121"/>
      <c r="N75" s="0"/>
      <c r="O75" s="121"/>
      <c r="P75" s="0"/>
      <c r="Q75" s="0"/>
      <c r="R75" s="0"/>
      <c r="S75" s="0"/>
      <c r="T75" s="0"/>
      <c r="U75" s="0"/>
      <c r="V75" s="0"/>
      <c r="W75" s="0"/>
      <c r="X75" s="0"/>
      <c r="Y75" s="0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21"/>
      <c r="AV75" s="121"/>
      <c r="AW75" s="121"/>
      <c r="AX75" s="121"/>
      <c r="AY75" s="121"/>
      <c r="AZ75" s="121"/>
      <c r="BA75" s="121"/>
      <c r="BB75" s="121"/>
      <c r="BC75" s="121"/>
      <c r="BD75" s="121"/>
      <c r="BE75" s="121"/>
      <c r="BF75" s="121"/>
      <c r="BG75" s="121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21"/>
      <c r="BS75" s="121"/>
      <c r="BT75" s="121"/>
      <c r="BU75" s="121"/>
      <c r="BV75" s="121"/>
      <c r="BW75" s="121"/>
      <c r="BX75" s="121"/>
      <c r="BY75" s="121"/>
      <c r="BZ75" s="121"/>
      <c r="CA75" s="121"/>
      <c r="CB75" s="121"/>
      <c r="CC75" s="121"/>
      <c r="CD75" s="121"/>
      <c r="CE75" s="121"/>
      <c r="CF75" s="121"/>
      <c r="CG75" s="121"/>
      <c r="CH75" s="121"/>
      <c r="CI75" s="121"/>
      <c r="CJ75" s="121"/>
      <c r="CK75" s="121"/>
      <c r="CL75" s="121"/>
      <c r="CM75" s="121"/>
      <c r="CN75" s="121"/>
      <c r="CO75" s="121"/>
      <c r="CP75" s="121"/>
      <c r="CQ75" s="121"/>
      <c r="CR75" s="121"/>
      <c r="CS75" s="121"/>
      <c r="CT75" s="121"/>
      <c r="CU75" s="121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X75" s="121"/>
      <c r="FY75" s="121"/>
      <c r="FZ75" s="121"/>
      <c r="GA75" s="121"/>
      <c r="GB75" s="121"/>
      <c r="GC75" s="121"/>
      <c r="GD75" s="121"/>
      <c r="GE75" s="121"/>
      <c r="GF75" s="121"/>
      <c r="GG75" s="121"/>
      <c r="GH75" s="121"/>
      <c r="GI75" s="121"/>
      <c r="GJ75" s="121"/>
      <c r="GK75" s="121"/>
      <c r="GL75" s="121"/>
      <c r="GM75" s="121"/>
      <c r="GN75" s="121"/>
      <c r="GO75" s="121"/>
      <c r="GP75" s="121"/>
      <c r="GQ75" s="121"/>
      <c r="GR75" s="121"/>
      <c r="GS75" s="121"/>
      <c r="GT75" s="121"/>
      <c r="GU75" s="121"/>
      <c r="GV75" s="121"/>
      <c r="GW75" s="121"/>
      <c r="GX75" s="121"/>
      <c r="GY75" s="121"/>
      <c r="GZ75" s="121"/>
      <c r="HA75" s="121"/>
      <c r="HB75" s="121"/>
      <c r="HC75" s="121"/>
      <c r="HD75" s="121"/>
      <c r="HE75" s="121"/>
      <c r="HF75" s="121"/>
      <c r="HG75" s="121"/>
      <c r="HH75" s="121"/>
      <c r="HI75" s="121"/>
      <c r="HJ75" s="121"/>
      <c r="HK75" s="121"/>
      <c r="HL75" s="121"/>
      <c r="HM75" s="121"/>
      <c r="HN75" s="121"/>
      <c r="HO75" s="121"/>
      <c r="HP75" s="121"/>
      <c r="HQ75" s="121"/>
      <c r="HR75" s="121"/>
      <c r="HS75" s="121"/>
      <c r="HT75" s="121"/>
      <c r="HU75" s="121"/>
      <c r="HV75" s="121"/>
      <c r="HW75" s="121"/>
      <c r="HX75" s="121"/>
      <c r="HY75" s="121"/>
      <c r="HZ75" s="121"/>
      <c r="IA75" s="121"/>
      <c r="IB75" s="121"/>
      <c r="IC75" s="121"/>
      <c r="ID75" s="121"/>
      <c r="IE75" s="121"/>
      <c r="IF75" s="121"/>
      <c r="IG75" s="121"/>
      <c r="IH75" s="121"/>
      <c r="II75" s="121"/>
      <c r="IJ75" s="121"/>
      <c r="IK75" s="121"/>
      <c r="IL75" s="121"/>
      <c r="IM75" s="121"/>
      <c r="IN75" s="121"/>
      <c r="IO75" s="121"/>
      <c r="IP75" s="121"/>
      <c r="IQ75" s="121"/>
      <c r="IR75" s="121"/>
      <c r="IS75" s="121"/>
      <c r="IT75" s="121"/>
      <c r="IU75" s="121"/>
      <c r="IV75" s="121"/>
      <c r="IW75" s="121"/>
    </row>
    <row r="76" customFormat="false" ht="12.75" hidden="false" customHeight="false" outlineLevel="0" collapsed="false">
      <c r="A76" s="121"/>
      <c r="B76" s="121"/>
      <c r="C76" s="121"/>
      <c r="D76" s="0"/>
      <c r="E76" s="121"/>
      <c r="F76" s="0"/>
      <c r="G76" s="0"/>
      <c r="H76" s="0"/>
      <c r="I76" s="0"/>
      <c r="J76" s="121"/>
      <c r="K76" s="121"/>
      <c r="L76" s="121"/>
      <c r="M76" s="121"/>
      <c r="N76" s="0"/>
      <c r="O76" s="121"/>
      <c r="P76" s="0"/>
      <c r="Q76" s="0"/>
      <c r="R76" s="0"/>
      <c r="S76" s="0"/>
      <c r="T76" s="0"/>
      <c r="U76" s="0"/>
      <c r="V76" s="0"/>
      <c r="W76" s="0"/>
      <c r="X76" s="0"/>
      <c r="Y76" s="0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21"/>
      <c r="AV76" s="121"/>
      <c r="AW76" s="121"/>
      <c r="AX76" s="121"/>
      <c r="AY76" s="121"/>
      <c r="AZ76" s="121"/>
      <c r="BA76" s="121"/>
      <c r="BB76" s="121"/>
      <c r="BC76" s="121"/>
      <c r="BD76" s="121"/>
      <c r="BE76" s="121"/>
      <c r="BF76" s="121"/>
      <c r="BG76" s="121"/>
      <c r="BH76" s="121"/>
      <c r="BI76" s="121"/>
      <c r="BJ76" s="121"/>
      <c r="BK76" s="121"/>
      <c r="BL76" s="121"/>
      <c r="BM76" s="121"/>
      <c r="BN76" s="121"/>
      <c r="BO76" s="121"/>
      <c r="BP76" s="121"/>
      <c r="BQ76" s="121"/>
      <c r="BR76" s="121"/>
      <c r="BS76" s="121"/>
      <c r="BT76" s="121"/>
      <c r="BU76" s="121"/>
      <c r="BV76" s="121"/>
      <c r="BW76" s="121"/>
      <c r="BX76" s="121"/>
      <c r="BY76" s="121"/>
      <c r="BZ76" s="121"/>
      <c r="CA76" s="121"/>
      <c r="CB76" s="121"/>
      <c r="CC76" s="121"/>
      <c r="CD76" s="121"/>
      <c r="CE76" s="121"/>
      <c r="CF76" s="121"/>
      <c r="CG76" s="121"/>
      <c r="CH76" s="121"/>
      <c r="CI76" s="121"/>
      <c r="CJ76" s="121"/>
      <c r="CK76" s="121"/>
      <c r="CL76" s="121"/>
      <c r="CM76" s="121"/>
      <c r="CN76" s="121"/>
      <c r="CO76" s="121"/>
      <c r="CP76" s="121"/>
      <c r="CQ76" s="121"/>
      <c r="CR76" s="121"/>
      <c r="CS76" s="121"/>
      <c r="CT76" s="121"/>
      <c r="CU76" s="121"/>
      <c r="CV76" s="121"/>
      <c r="CW76" s="121"/>
      <c r="CX76" s="121"/>
      <c r="CY76" s="121"/>
      <c r="CZ76" s="121"/>
      <c r="DA76" s="121"/>
      <c r="DB76" s="121"/>
      <c r="DC76" s="121"/>
      <c r="DD76" s="121"/>
      <c r="DE76" s="121"/>
      <c r="DF76" s="121"/>
      <c r="DG76" s="121"/>
      <c r="DH76" s="121"/>
      <c r="DI76" s="121"/>
      <c r="DJ76" s="121"/>
      <c r="DK76" s="121"/>
      <c r="DL76" s="121"/>
      <c r="DM76" s="121"/>
      <c r="DN76" s="121"/>
      <c r="DO76" s="121"/>
      <c r="DP76" s="121"/>
      <c r="DQ76" s="121"/>
      <c r="DR76" s="121"/>
      <c r="DS76" s="121"/>
      <c r="DT76" s="121"/>
      <c r="DU76" s="121"/>
      <c r="DV76" s="121"/>
      <c r="DW76" s="121"/>
      <c r="DX76" s="121"/>
      <c r="DY76" s="121"/>
      <c r="DZ76" s="121"/>
      <c r="EA76" s="121"/>
      <c r="EB76" s="121"/>
      <c r="EC76" s="121"/>
      <c r="ED76" s="121"/>
      <c r="EE76" s="121"/>
      <c r="EF76" s="121"/>
      <c r="EG76" s="121"/>
      <c r="EH76" s="121"/>
      <c r="EI76" s="121"/>
      <c r="EJ76" s="121"/>
      <c r="EK76" s="121"/>
      <c r="EL76" s="121"/>
      <c r="EM76" s="121"/>
      <c r="EN76" s="121"/>
      <c r="EO76" s="121"/>
      <c r="EP76" s="121"/>
      <c r="EQ76" s="121"/>
      <c r="ER76" s="121"/>
      <c r="ES76" s="121"/>
      <c r="ET76" s="121"/>
      <c r="EU76" s="121"/>
      <c r="EV76" s="121"/>
      <c r="EW76" s="121"/>
      <c r="EX76" s="121"/>
      <c r="EY76" s="121"/>
      <c r="EZ76" s="121"/>
      <c r="FA76" s="121"/>
      <c r="FB76" s="121"/>
      <c r="FC76" s="121"/>
      <c r="FD76" s="121"/>
      <c r="FE76" s="121"/>
      <c r="FF76" s="121"/>
      <c r="FG76" s="121"/>
      <c r="FH76" s="121"/>
      <c r="FI76" s="121"/>
      <c r="FJ76" s="121"/>
      <c r="FK76" s="121"/>
      <c r="FL76" s="121"/>
      <c r="FM76" s="121"/>
      <c r="FN76" s="121"/>
      <c r="FO76" s="121"/>
      <c r="FP76" s="121"/>
      <c r="FQ76" s="121"/>
      <c r="FR76" s="121"/>
      <c r="FS76" s="121"/>
      <c r="FT76" s="121"/>
      <c r="FU76" s="121"/>
      <c r="FV76" s="121"/>
      <c r="FW76" s="121"/>
      <c r="FX76" s="121"/>
      <c r="FY76" s="121"/>
      <c r="FZ76" s="121"/>
      <c r="GA76" s="121"/>
      <c r="GB76" s="121"/>
      <c r="GC76" s="121"/>
      <c r="GD76" s="121"/>
      <c r="GE76" s="121"/>
      <c r="GF76" s="121"/>
      <c r="GG76" s="121"/>
      <c r="GH76" s="121"/>
      <c r="GI76" s="121"/>
      <c r="GJ76" s="121"/>
      <c r="GK76" s="121"/>
      <c r="GL76" s="121"/>
      <c r="GM76" s="121"/>
      <c r="GN76" s="121"/>
      <c r="GO76" s="121"/>
      <c r="GP76" s="121"/>
      <c r="GQ76" s="121"/>
      <c r="GR76" s="121"/>
      <c r="GS76" s="121"/>
      <c r="GT76" s="121"/>
      <c r="GU76" s="121"/>
      <c r="GV76" s="121"/>
      <c r="GW76" s="121"/>
      <c r="GX76" s="121"/>
      <c r="GY76" s="121"/>
      <c r="GZ76" s="121"/>
      <c r="HA76" s="121"/>
      <c r="HB76" s="121"/>
      <c r="HC76" s="121"/>
      <c r="HD76" s="121"/>
      <c r="HE76" s="121"/>
      <c r="HF76" s="121"/>
      <c r="HG76" s="121"/>
      <c r="HH76" s="121"/>
      <c r="HI76" s="121"/>
      <c r="HJ76" s="121"/>
      <c r="HK76" s="121"/>
      <c r="HL76" s="121"/>
      <c r="HM76" s="121"/>
      <c r="HN76" s="121"/>
      <c r="HO76" s="121"/>
      <c r="HP76" s="121"/>
      <c r="HQ76" s="121"/>
      <c r="HR76" s="121"/>
      <c r="HS76" s="121"/>
      <c r="HT76" s="121"/>
      <c r="HU76" s="121"/>
      <c r="HV76" s="121"/>
      <c r="HW76" s="121"/>
      <c r="HX76" s="121"/>
      <c r="HY76" s="121"/>
      <c r="HZ76" s="121"/>
      <c r="IA76" s="121"/>
      <c r="IB76" s="121"/>
      <c r="IC76" s="121"/>
      <c r="ID76" s="121"/>
      <c r="IE76" s="121"/>
      <c r="IF76" s="121"/>
      <c r="IG76" s="121"/>
      <c r="IH76" s="121"/>
      <c r="II76" s="121"/>
      <c r="IJ76" s="121"/>
      <c r="IK76" s="121"/>
      <c r="IL76" s="121"/>
      <c r="IM76" s="121"/>
      <c r="IN76" s="121"/>
      <c r="IO76" s="121"/>
      <c r="IP76" s="121"/>
      <c r="IQ76" s="121"/>
      <c r="IR76" s="121"/>
      <c r="IS76" s="121"/>
      <c r="IT76" s="121"/>
      <c r="IU76" s="121"/>
      <c r="IV76" s="121"/>
      <c r="IW76" s="121"/>
    </row>
    <row r="77" customFormat="false" ht="12.75" hidden="false" customHeight="false" outlineLevel="0" collapsed="false">
      <c r="D77" s="0"/>
      <c r="F77" s="0"/>
      <c r="G77" s="0"/>
      <c r="H77" s="0"/>
      <c r="I77" s="0"/>
      <c r="N77" s="0"/>
      <c r="X77" s="0"/>
    </row>
    <row r="87" customFormat="false" ht="12.75" hidden="false" customHeight="false" outlineLevel="0" collapsed="false">
      <c r="A87" s="1" t="s">
        <v>59</v>
      </c>
    </row>
    <row r="88" customFormat="false" ht="12.75" hidden="false" customHeight="false" outlineLevel="0" collapsed="false">
      <c r="A88" s="1" t="n">
        <v>1</v>
      </c>
    </row>
  </sheetData>
  <mergeCells count="5">
    <mergeCell ref="F12:I12"/>
    <mergeCell ref="P12:S12"/>
    <mergeCell ref="Z12:AB12"/>
    <mergeCell ref="AK12:AM12"/>
    <mergeCell ref="AG13:AI13"/>
  </mergeCells>
  <printOptions headings="false" gridLines="false" gridLinesSet="true" horizontalCentered="false" verticalCentered="false"/>
  <pageMargins left="0.379861111111111" right="0.329861111111111" top="0.75" bottom="0.752083333333333" header="0.511811023622047" footer="0.2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1998-12-21T18:03:20Z</dcterms:created>
  <dc:creator> </dc:creator>
  <dc:description/>
  <dc:language>en-US</dc:language>
  <cp:lastModifiedBy>ami chokshi</cp:lastModifiedBy>
  <cp:lastPrinted>2000-01-06T17:01:23Z</cp:lastPrint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